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rloscat\Desktop\CD\ANEXOS\"/>
    </mc:Choice>
  </mc:AlternateContent>
  <xr:revisionPtr revIDLastSave="0" documentId="13_ncr:1_{7DCE050E-38E0-4439-A9E5-C98BB48AC977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CARATULA" sheetId="53" r:id="rId1"/>
    <sheet name="CONTENIDO" sheetId="54" r:id="rId2"/>
    <sheet name="INSTRUCCIONES" sheetId="46" r:id="rId3"/>
    <sheet name="MARCO METODOLOGICO" sheetId="61" r:id="rId4"/>
    <sheet name="3" sheetId="42" r:id="rId5"/>
    <sheet name="4" sheetId="8" r:id="rId6"/>
    <sheet name="5" sheetId="44" r:id="rId7"/>
    <sheet name="6" sheetId="45" r:id="rId8"/>
    <sheet name="resumen" sheetId="63" r:id="rId9"/>
    <sheet name="7" sheetId="55" r:id="rId10"/>
    <sheet name="8" sheetId="56" r:id="rId11"/>
    <sheet name="9" sheetId="57" r:id="rId12"/>
    <sheet name="11" sheetId="60" r:id="rId13"/>
    <sheet name="10" sheetId="59" r:id="rId14"/>
    <sheet name="TABLAS - GRÁFICAS" sheetId="27" r:id="rId15"/>
    <sheet name="datos" sheetId="62" r:id="rId16"/>
  </sheets>
  <externalReferences>
    <externalReference r:id="rId17"/>
    <externalReference r:id="rId18"/>
  </externalReferences>
  <definedNames>
    <definedName name="AÑOS" localSheetId="0">#REF!</definedName>
    <definedName name="AÑOS" localSheetId="1">#REF!</definedName>
    <definedName name="AÑOS" localSheetId="2">#REF!</definedName>
    <definedName name="AÑOS" localSheetId="3">#REF!</definedName>
    <definedName name="AÑOS">#REF!</definedName>
    <definedName name="Beg_Bal">[1]TABLA!$D$33:$D$392</definedName>
    <definedName name="concepto108.casillero" localSheetId="0">#REF!</definedName>
    <definedName name="concepto108.casillero" localSheetId="1">#REF!</definedName>
    <definedName name="concepto108.casillero" localSheetId="2">#REF!</definedName>
    <definedName name="concepto108.casillero" localSheetId="3">#REF!</definedName>
    <definedName name="concepto108.casillero">#REF!</definedName>
    <definedName name="concepto109.casillero" localSheetId="0">#REF!</definedName>
    <definedName name="concepto109.casillero" localSheetId="1">#REF!</definedName>
    <definedName name="concepto109.casillero" localSheetId="2">#REF!</definedName>
    <definedName name="concepto109.casillero">#REF!</definedName>
    <definedName name="concepto110.casillero" localSheetId="0">#REF!</definedName>
    <definedName name="concepto110.casillero" localSheetId="1">#REF!</definedName>
    <definedName name="concepto110.casillero" localSheetId="2">#REF!</definedName>
    <definedName name="concepto110.casillero">#REF!</definedName>
    <definedName name="concepto111.casillero" localSheetId="0">#REF!</definedName>
    <definedName name="concepto111.casillero" localSheetId="1">#REF!</definedName>
    <definedName name="concepto111.casillero" localSheetId="2">#REF!</definedName>
    <definedName name="concepto111.casillero">#REF!</definedName>
    <definedName name="concepto116.casillero" localSheetId="0">#REF!</definedName>
    <definedName name="concepto116.casillero" localSheetId="1">#REF!</definedName>
    <definedName name="concepto116.casillero" localSheetId="2">#REF!</definedName>
    <definedName name="concepto116.casillero">#REF!</definedName>
    <definedName name="DATOS" localSheetId="0">#REF!</definedName>
    <definedName name="DATOS" localSheetId="1">#REF!</definedName>
    <definedName name="DATOS" localSheetId="2">#REF!</definedName>
    <definedName name="DATOS">#REF!</definedName>
    <definedName name="End_Bal">[1]TABLA!$J$33:$J$392</definedName>
    <definedName name="ENTRADA" localSheetId="0">#REF!</definedName>
    <definedName name="ENTRADA" localSheetId="1">#REF!</definedName>
    <definedName name="ENTRADA" localSheetId="2">#REF!</definedName>
    <definedName name="ENTRADA" localSheetId="3">#REF!</definedName>
    <definedName name="ENTRADA">#REF!</definedName>
    <definedName name="Extra_Pay">[1]TABLA!$F$33:$F$392</definedName>
    <definedName name="fgsfgdssgfdg" localSheetId="0">#REF!</definedName>
    <definedName name="fgsfgdssgfdg" localSheetId="1">#REF!</definedName>
    <definedName name="fgsfgdssgfdg" localSheetId="2">#REF!</definedName>
    <definedName name="fgsfgdssgfdg" localSheetId="3">#REF!</definedName>
    <definedName name="fgsfgdssgfdg">#REF!</definedName>
    <definedName name="Full_Print">[1]TABLA!$B$17:$J$392</definedName>
    <definedName name="gestión" localSheetId="0">#REF!</definedName>
    <definedName name="gestión" localSheetId="1">#REF!</definedName>
    <definedName name="gestión" localSheetId="2">#REF!</definedName>
    <definedName name="gestión" localSheetId="3">#REF!</definedName>
    <definedName name="gestión">#REF!</definedName>
    <definedName name="GESTIONN" localSheetId="0">#REF!</definedName>
    <definedName name="GESTIONN" localSheetId="1">#REF!</definedName>
    <definedName name="GESTIONN" localSheetId="2">#REF!</definedName>
    <definedName name="GESTIONN">#REF!</definedName>
    <definedName name="Header_Row">ROW([1]TABLA!$32:$32)</definedName>
    <definedName name="INDIRECTOS" localSheetId="0">#REF!</definedName>
    <definedName name="INDIRECTOS" localSheetId="1">#REF!</definedName>
    <definedName name="INDIRECTOS" localSheetId="2">#REF!</definedName>
    <definedName name="INDIRECTOS" localSheetId="3">#REF!</definedName>
    <definedName name="INDIRECTOS">#REF!</definedName>
    <definedName name="Int">[1]TABLA!$I$33:$I$392</definedName>
    <definedName name="INTERES" localSheetId="0">#REF!</definedName>
    <definedName name="INTERES" localSheetId="1">#REF!</definedName>
    <definedName name="INTERES" localSheetId="2">#REF!</definedName>
    <definedName name="INTERES" localSheetId="3">#REF!</definedName>
    <definedName name="INTERES">#REF!</definedName>
    <definedName name="INTERESP" localSheetId="0">#REF!</definedName>
    <definedName name="INTERESP" localSheetId="1">#REF!</definedName>
    <definedName name="INTERESP" localSheetId="2">#REF!</definedName>
    <definedName name="INTERESP">#REF!</definedName>
    <definedName name="Interest_Rate">[1]TABLA!$E$23</definedName>
    <definedName name="Last_Row" localSheetId="0">IF(CARATULA!Values_Entered,Header_Row+CARATULA!Number_of_Payments,Header_Row)</definedName>
    <definedName name="Last_Row" localSheetId="1">IF(CONTENIDO!Values_Entered,Header_Row+CONTENIDO!Number_of_Payments,Header_Row)</definedName>
    <definedName name="Last_Row" localSheetId="2">IF(INSTRUCCIONES!Values_Entered,Header_Row+INSTRUCCIONES!Number_of_Payments,Header_Row)</definedName>
    <definedName name="Last_Row" localSheetId="3">IF('MARCO METODOLOGICO'!Values_Entered,Header_Row+'MARCO METODOLOGICO'!Number_of_Payments,Header_Row)</definedName>
    <definedName name="Last_Row">IF(Values_Entered,Header_Row+Number_of_Payments,Header_Row)</definedName>
    <definedName name="lista.TXT.si_no" localSheetId="0">#REF!</definedName>
    <definedName name="lista.TXT.si_no" localSheetId="1">#REF!</definedName>
    <definedName name="lista.TXT.si_no" localSheetId="2">#REF!</definedName>
    <definedName name="lista.TXT.si_no" localSheetId="3">#REF!</definedName>
    <definedName name="lista.TXT.si_no">#REF!</definedName>
    <definedName name="LISTACLIENTEZONA" localSheetId="0">#REF!</definedName>
    <definedName name="LISTACLIENTEZONA" localSheetId="1">#REF!</definedName>
    <definedName name="LISTACLIENTEZONA" localSheetId="2">#REF!</definedName>
    <definedName name="LISTACLIENTEZONA">#REF!</definedName>
    <definedName name="listaPS" localSheetId="0">#REF!</definedName>
    <definedName name="listaPS" localSheetId="1">#REF!</definedName>
    <definedName name="listaPS" localSheetId="2">#REF!</definedName>
    <definedName name="listaPS">#REF!</definedName>
    <definedName name="LISTAPS1" localSheetId="0">#REF!</definedName>
    <definedName name="LISTAPS1" localSheetId="1">#REF!</definedName>
    <definedName name="LISTAPS1" localSheetId="2">#REF!</definedName>
    <definedName name="LISTAPS1">#REF!</definedName>
    <definedName name="Loan_Amount">[1]TABLA!$E$22</definedName>
    <definedName name="Loan_Start">[1]TABLA!$E$26</definedName>
    <definedName name="Loan_Years">[1]TABLA!$E$24</definedName>
    <definedName name="Num_Pmt_Per_Year">[1]TABLA!$E$25</definedName>
    <definedName name="Number_of_Payments" localSheetId="0">MATCH(0.01,End_Bal,-1)+1</definedName>
    <definedName name="Number_of_Payments" localSheetId="1">MATCH(0.01,End_Bal,-1)+1</definedName>
    <definedName name="Number_of_Payments" localSheetId="2">MATCH(0.01,End_Bal,-1)+1</definedName>
    <definedName name="Number_of_Payments" localSheetId="3">MATCH(0.01,End_Bal,-1)+1</definedName>
    <definedName name="Number_of_Payments">MATCH(0.01,End_Bal,-1)+1</definedName>
    <definedName name="PAGO" localSheetId="0">#REF!</definedName>
    <definedName name="PAGO" localSheetId="1">#REF!</definedName>
    <definedName name="PAGO" localSheetId="2">#REF!</definedName>
    <definedName name="PAGO" localSheetId="3">#REF!</definedName>
    <definedName name="PAGO">#REF!</definedName>
    <definedName name="Pay_Num">[1]TABLA!$B$33:$B$392</definedName>
    <definedName name="Payment_Date" localSheetId="7">DATE(YEAR([0]!Loan_Start),MONTH([0]!Loan_Start)+Payment_Number,DAY([0]!Loan_Start))</definedName>
    <definedName name="Payment_Date" localSheetId="0">DATE(YEAR(Loan_Start),MONTH(Loan_Start)+Payment_Number,DAY(Loan_Start))</definedName>
    <definedName name="Payment_Date" localSheetId="1">DATE(YEAR(Loan_Start),MONTH(Loan_Start)+Payment_Number,DAY(Loan_Start))</definedName>
    <definedName name="Payment_Date" localSheetId="2">DATE(YEAR(Loan_Start),MONTH(Loan_Start)+Payment_Number,DAY(Loan_Start))</definedName>
    <definedName name="Payment_Date" localSheetId="3">DATE(YEAR(Loan_Start),MONTH(Loan_Start)+Payment_Number,DAY(Loan_Start))</definedName>
    <definedName name="Payment_Date">DATE(YEAR(Loan_Start),MONTH(Loan_Start)+Payment_Number,DAY(Loan_Start))</definedName>
    <definedName name="PERIODOS" localSheetId="0">#REF!</definedName>
    <definedName name="PERIODOS" localSheetId="1">#REF!</definedName>
    <definedName name="PERIODOS" localSheetId="2">#REF!</definedName>
    <definedName name="PERIODOS" localSheetId="3">#REF!</definedName>
    <definedName name="PERIODOS">#REF!</definedName>
    <definedName name="PRECIO" localSheetId="0">#REF!</definedName>
    <definedName name="PRECIO" localSheetId="1">#REF!</definedName>
    <definedName name="PRECIO" localSheetId="2">#REF!</definedName>
    <definedName name="PRECIO">#REF!</definedName>
    <definedName name="PRESTAMO" localSheetId="0">#REF!</definedName>
    <definedName name="PRESTAMO" localSheetId="1">#REF!</definedName>
    <definedName name="PRESTAMO" localSheetId="2">#REF!</definedName>
    <definedName name="PRESTAMO">#REF!</definedName>
    <definedName name="Princ">[1]TABLA!$H$33:$H$392</definedName>
    <definedName name="Print_Area_Reset" localSheetId="0">OFFSET(Full_Print,0,0,CARATULA!Last_Row)</definedName>
    <definedName name="Print_Area_Reset" localSheetId="1">OFFSET(Full_Print,0,0,CONTENIDO!Last_Row)</definedName>
    <definedName name="Print_Area_Reset" localSheetId="2">OFFSET(Full_Print,0,0,INSTRUCCIONES!Last_Row)</definedName>
    <definedName name="Print_Area_Reset" localSheetId="3">OFFSET(Full_Print,0,0,'MARCO METODOLOGICO'!Last_Row)</definedName>
    <definedName name="Print_Area_Reset">OFFSET(Full_Print,0,0,Last_Row)</definedName>
    <definedName name="RANGO" localSheetId="0">#REF!</definedName>
    <definedName name="RANGO" localSheetId="1">#REF!</definedName>
    <definedName name="RANGO" localSheetId="2">#REF!</definedName>
    <definedName name="RANGO" localSheetId="3">#REF!</definedName>
    <definedName name="RANGO">#REF!</definedName>
    <definedName name="Sched_Pay">[1]TABLA!$E$33:$E$392</definedName>
    <definedName name="Scheduled_Extra_Payments">[1]TABLA!$E$27</definedName>
    <definedName name="Scheduled_Monthly_Payment">[1]TABLA!$I$22</definedName>
    <definedName name="ssss" localSheetId="0">#REF!</definedName>
    <definedName name="ssss" localSheetId="1">#REF!</definedName>
    <definedName name="ssss" localSheetId="2">#REF!</definedName>
    <definedName name="ssss" localSheetId="3">#REF!</definedName>
    <definedName name="ssss">#REF!</definedName>
    <definedName name="TABLA" localSheetId="0">#REF!</definedName>
    <definedName name="TABLA" localSheetId="1">#REF!</definedName>
    <definedName name="TABLA" localSheetId="2">#REF!</definedName>
    <definedName name="TABLA">#REF!</definedName>
    <definedName name="TABLAFUNCIONES" localSheetId="0">#REF!</definedName>
    <definedName name="TABLAFUNCIONES" localSheetId="1">#REF!</definedName>
    <definedName name="TABLAFUNCIONES" localSheetId="2">#REF!</definedName>
    <definedName name="TABLAFUNCIONES">#REF!</definedName>
    <definedName name="tipoperiodo" localSheetId="0">#REF!</definedName>
    <definedName name="tipoperiodo" localSheetId="1">#REF!</definedName>
    <definedName name="tipoperiodo" localSheetId="2">#REF!</definedName>
    <definedName name="tipoperiodo">#REF!</definedName>
    <definedName name="Total_Pay">[1]TABLA!$G$33:$G$392</definedName>
    <definedName name="Total_Payment" localSheetId="7">Scheduled_Payment+Extra_Payment</definedName>
    <definedName name="Total_Payment" localSheetId="0">Scheduled_Payment+Extra_Payment</definedName>
    <definedName name="Total_Payment" localSheetId="1">Scheduled_Payment+Extra_Payment</definedName>
    <definedName name="Total_Payment" localSheetId="2">Scheduled_Payment+Extra_Payment</definedName>
    <definedName name="Total_Payment" localSheetId="3">Scheduled_Payment+Extra_Payment</definedName>
    <definedName name="Total_Payment">Scheduled_Payment+Extra_Payment</definedName>
    <definedName name="Values_Entered" localSheetId="0">IF(Loan_Amount*Interest_Rate*Loan_Years*Loan_Start&gt;0,1,0)</definedName>
    <definedName name="Values_Entered" localSheetId="1">IF(Loan_Amount*Interest_Rate*Loan_Years*Loan_Start&gt;0,1,0)</definedName>
    <definedName name="Values_Entered" localSheetId="2">IF(Loan_Amount*Interest_Rate*Loan_Years*Loan_Start&gt;0,1,0)</definedName>
    <definedName name="Values_Entered" localSheetId="3">IF(Loan_Amount*Interest_Rate*Loan_Years*Loan_Start&gt;0,1,0)</definedName>
    <definedName name="Values_Entered">IF(Loan_Amount*Interest_Rate*Loan_Years*Loan_Start&gt;0,1,0)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2" i="62" l="1"/>
  <c r="O11" i="62"/>
  <c r="O10" i="62"/>
  <c r="F41" i="62"/>
  <c r="G41" i="62"/>
  <c r="H41" i="62"/>
  <c r="I41" i="62"/>
  <c r="J41" i="62"/>
  <c r="K41" i="62"/>
  <c r="H27" i="63" l="1"/>
  <c r="AF110" i="42"/>
  <c r="G42" i="63"/>
  <c r="D61" i="63"/>
  <c r="I60" i="63"/>
  <c r="H60" i="63"/>
  <c r="G60" i="63"/>
  <c r="D60" i="63"/>
  <c r="I59" i="63"/>
  <c r="H59" i="63"/>
  <c r="G59" i="63"/>
  <c r="D59" i="63"/>
  <c r="I58" i="63"/>
  <c r="H58" i="63"/>
  <c r="G58" i="63"/>
  <c r="D58" i="63"/>
  <c r="I57" i="63"/>
  <c r="H57" i="63"/>
  <c r="G57" i="63"/>
  <c r="D57" i="63"/>
  <c r="I56" i="63"/>
  <c r="H56" i="63"/>
  <c r="G56" i="63"/>
  <c r="D56" i="63"/>
  <c r="I55" i="63"/>
  <c r="H55" i="63"/>
  <c r="G55" i="63"/>
  <c r="D55" i="63"/>
  <c r="I54" i="63"/>
  <c r="H54" i="63"/>
  <c r="G54" i="63"/>
  <c r="D54" i="63"/>
  <c r="I53" i="63"/>
  <c r="H53" i="63"/>
  <c r="G53" i="63"/>
  <c r="D53" i="63"/>
  <c r="I52" i="63"/>
  <c r="H52" i="63"/>
  <c r="G52" i="63"/>
  <c r="D52" i="63"/>
  <c r="I51" i="63"/>
  <c r="H51" i="63"/>
  <c r="G51" i="63"/>
  <c r="D51" i="63"/>
  <c r="I50" i="63"/>
  <c r="H50" i="63"/>
  <c r="G50" i="63"/>
  <c r="D50" i="63"/>
  <c r="I49" i="63"/>
  <c r="H49" i="63"/>
  <c r="G49" i="63"/>
  <c r="D49" i="63"/>
  <c r="I48" i="63"/>
  <c r="H48" i="63"/>
  <c r="G48" i="63"/>
  <c r="D48" i="63"/>
  <c r="I47" i="63"/>
  <c r="H47" i="63"/>
  <c r="G47" i="63"/>
  <c r="D47" i="63"/>
  <c r="I46" i="63"/>
  <c r="H46" i="63"/>
  <c r="G46" i="63"/>
  <c r="D46" i="63"/>
  <c r="I45" i="63"/>
  <c r="H45" i="63"/>
  <c r="G45" i="63"/>
  <c r="D45" i="63"/>
  <c r="I44" i="63"/>
  <c r="H44" i="63"/>
  <c r="G44" i="63"/>
  <c r="D44" i="63"/>
  <c r="I43" i="63"/>
  <c r="H43" i="63"/>
  <c r="G43" i="63"/>
  <c r="D43" i="63"/>
  <c r="I42" i="63"/>
  <c r="H42" i="63"/>
  <c r="D42" i="63"/>
  <c r="I41" i="63"/>
  <c r="H41" i="63"/>
  <c r="G41" i="63"/>
  <c r="D41" i="63"/>
  <c r="I40" i="63"/>
  <c r="H40" i="63"/>
  <c r="G40" i="63"/>
  <c r="D40" i="63"/>
  <c r="I39" i="63"/>
  <c r="H39" i="63"/>
  <c r="G39" i="63"/>
  <c r="D39" i="63"/>
  <c r="I38" i="63"/>
  <c r="H38" i="63"/>
  <c r="G38" i="63"/>
  <c r="D38" i="63"/>
  <c r="I37" i="63"/>
  <c r="H37" i="63"/>
  <c r="G37" i="63"/>
  <c r="D37" i="63"/>
  <c r="I36" i="63"/>
  <c r="H36" i="63"/>
  <c r="G36" i="63"/>
  <c r="D36" i="63"/>
  <c r="I35" i="63"/>
  <c r="H35" i="63"/>
  <c r="G35" i="63"/>
  <c r="D35" i="63"/>
  <c r="I34" i="63"/>
  <c r="H34" i="63"/>
  <c r="G34" i="63"/>
  <c r="D34" i="63"/>
  <c r="I33" i="63"/>
  <c r="H33" i="63"/>
  <c r="G33" i="63"/>
  <c r="D33" i="63"/>
  <c r="I32" i="63"/>
  <c r="H32" i="63"/>
  <c r="G32" i="63"/>
  <c r="D32" i="63"/>
  <c r="I31" i="63"/>
  <c r="H31" i="63"/>
  <c r="G31" i="63"/>
  <c r="D31" i="63"/>
  <c r="I30" i="63"/>
  <c r="H30" i="63"/>
  <c r="G30" i="63"/>
  <c r="D30" i="63"/>
  <c r="H29" i="63"/>
  <c r="G29" i="63"/>
  <c r="D29" i="63"/>
  <c r="I28" i="63"/>
  <c r="G28" i="63"/>
  <c r="D28" i="63"/>
  <c r="I27" i="63"/>
  <c r="G27" i="63"/>
  <c r="D27" i="63"/>
  <c r="K59" i="63"/>
  <c r="J54" i="63"/>
  <c r="F58" i="63"/>
  <c r="D47" i="8"/>
  <c r="D46" i="8"/>
  <c r="Q172" i="42"/>
  <c r="B11" i="60"/>
  <c r="B12" i="60"/>
  <c r="B13" i="60"/>
  <c r="B14" i="60"/>
  <c r="B15" i="60"/>
  <c r="B16" i="60"/>
  <c r="B17" i="60"/>
  <c r="B18" i="60"/>
  <c r="B19" i="60"/>
  <c r="B20" i="60"/>
  <c r="B21" i="60"/>
  <c r="B22" i="60"/>
  <c r="B23" i="60"/>
  <c r="B24" i="60"/>
  <c r="B25" i="60"/>
  <c r="D14" i="59"/>
  <c r="E14" i="59"/>
  <c r="F14" i="59"/>
  <c r="D15" i="59"/>
  <c r="E15" i="59"/>
  <c r="F15" i="59"/>
  <c r="D16" i="59"/>
  <c r="E16" i="59"/>
  <c r="F16" i="59"/>
  <c r="B20" i="59"/>
  <c r="F20" i="59"/>
  <c r="I11" i="60" s="1"/>
  <c r="B21" i="59"/>
  <c r="F21" i="59"/>
  <c r="I12" i="60" s="1"/>
  <c r="K12" i="60" s="1"/>
  <c r="B22" i="59"/>
  <c r="F22" i="59"/>
  <c r="I13" i="60" s="1"/>
  <c r="K13" i="60" s="1"/>
  <c r="B23" i="59"/>
  <c r="C14" i="60"/>
  <c r="F23" i="59"/>
  <c r="I14" i="60" s="1"/>
  <c r="K14" i="60" s="1"/>
  <c r="B24" i="59"/>
  <c r="F24" i="59"/>
  <c r="I15" i="60" s="1"/>
  <c r="K15" i="60" s="1"/>
  <c r="B25" i="59"/>
  <c r="F25" i="59"/>
  <c r="I16" i="60" s="1"/>
  <c r="K16" i="60" s="1"/>
  <c r="B26" i="59"/>
  <c r="F26" i="59"/>
  <c r="I17" i="60" s="1"/>
  <c r="K17" i="60" s="1"/>
  <c r="B27" i="59"/>
  <c r="F27" i="59"/>
  <c r="I18" i="60" s="1"/>
  <c r="K18" i="60" s="1"/>
  <c r="B28" i="59"/>
  <c r="F28" i="59"/>
  <c r="I19" i="60" s="1"/>
  <c r="K19" i="60" s="1"/>
  <c r="B29" i="59"/>
  <c r="F29" i="59"/>
  <c r="I20" i="60" s="1"/>
  <c r="K20" i="60" s="1"/>
  <c r="B30" i="59"/>
  <c r="F30" i="59"/>
  <c r="I21" i="60" s="1"/>
  <c r="K21" i="60" s="1"/>
  <c r="B31" i="59"/>
  <c r="F31" i="59"/>
  <c r="I22" i="60" s="1"/>
  <c r="K22" i="60" s="1"/>
  <c r="B32" i="59"/>
  <c r="F32" i="59"/>
  <c r="I23" i="60" s="1"/>
  <c r="K23" i="60" s="1"/>
  <c r="B33" i="59"/>
  <c r="F33" i="59"/>
  <c r="I24" i="60" s="1"/>
  <c r="K24" i="60" s="1"/>
  <c r="B34" i="59"/>
  <c r="F34" i="59"/>
  <c r="I25" i="60" s="1"/>
  <c r="K25" i="60" s="1"/>
  <c r="D9" i="55"/>
  <c r="G10" i="55"/>
  <c r="C20" i="59" s="1"/>
  <c r="C11" i="60" s="1"/>
  <c r="G11" i="55"/>
  <c r="C21" i="59" s="1"/>
  <c r="C12" i="60" s="1"/>
  <c r="G12" i="55"/>
  <c r="C22" i="59" s="1"/>
  <c r="C13" i="60" s="1"/>
  <c r="G13" i="55"/>
  <c r="C23" i="59" s="1"/>
  <c r="G14" i="55"/>
  <c r="C24" i="59" s="1"/>
  <c r="C15" i="60" s="1"/>
  <c r="G15" i="55"/>
  <c r="C25" i="59" s="1"/>
  <c r="C16" i="60" s="1"/>
  <c r="G16" i="55"/>
  <c r="C26" i="59" s="1"/>
  <c r="C17" i="60" s="1"/>
  <c r="G17" i="55"/>
  <c r="C27" i="59" s="1"/>
  <c r="C18" i="60" s="1"/>
  <c r="G18" i="55"/>
  <c r="C28" i="59" s="1"/>
  <c r="C19" i="60" s="1"/>
  <c r="G19" i="55"/>
  <c r="C29" i="59" s="1"/>
  <c r="C20" i="60" s="1"/>
  <c r="G20" i="55"/>
  <c r="C30" i="59" s="1"/>
  <c r="C21" i="60" s="1"/>
  <c r="G21" i="55"/>
  <c r="C31" i="59" s="1"/>
  <c r="C22" i="60" s="1"/>
  <c r="G22" i="55"/>
  <c r="C32" i="59" s="1"/>
  <c r="C23" i="60" s="1"/>
  <c r="G23" i="55"/>
  <c r="C33" i="59" s="1"/>
  <c r="C24" i="60" s="1"/>
  <c r="G24" i="55"/>
  <c r="C34" i="59" s="1"/>
  <c r="C25" i="60" s="1"/>
  <c r="G26" i="55"/>
  <c r="J11" i="60" l="1"/>
  <c r="F54" i="63"/>
  <c r="J31" i="63"/>
  <c r="J36" i="63"/>
  <c r="K36" i="63"/>
  <c r="K46" i="63"/>
  <c r="K31" i="63"/>
  <c r="K33" i="63"/>
  <c r="F49" i="63"/>
  <c r="E32" i="63"/>
  <c r="F37" i="63"/>
  <c r="J39" i="63"/>
  <c r="E27" i="63"/>
  <c r="J29" i="63"/>
  <c r="F32" i="63"/>
  <c r="J34" i="63"/>
  <c r="K39" i="63"/>
  <c r="K49" i="63"/>
  <c r="K41" i="63"/>
  <c r="J44" i="63"/>
  <c r="F57" i="63"/>
  <c r="D62" i="63"/>
  <c r="K44" i="63"/>
  <c r="J49" i="63"/>
  <c r="K54" i="63"/>
  <c r="F27" i="63"/>
  <c r="K34" i="63"/>
  <c r="F45" i="63"/>
  <c r="J47" i="63"/>
  <c r="J52" i="63"/>
  <c r="E30" i="63"/>
  <c r="E40" i="63"/>
  <c r="J42" i="63"/>
  <c r="K47" i="63"/>
  <c r="K52" i="63"/>
  <c r="J57" i="63"/>
  <c r="K57" i="63"/>
  <c r="I62" i="63"/>
  <c r="F35" i="63"/>
  <c r="E48" i="63"/>
  <c r="F53" i="63"/>
  <c r="J55" i="63"/>
  <c r="J60" i="63"/>
  <c r="E33" i="63"/>
  <c r="E38" i="63"/>
  <c r="E43" i="63"/>
  <c r="J45" i="63"/>
  <c r="F48" i="63"/>
  <c r="J50" i="63"/>
  <c r="K55" i="63"/>
  <c r="K60" i="63"/>
  <c r="F33" i="63"/>
  <c r="F38" i="63"/>
  <c r="F43" i="63"/>
  <c r="K50" i="63"/>
  <c r="K30" i="63"/>
  <c r="E46" i="63"/>
  <c r="E56" i="63"/>
  <c r="E57" i="63"/>
  <c r="E35" i="63"/>
  <c r="E41" i="63"/>
  <c r="F46" i="63"/>
  <c r="L46" i="63" s="1"/>
  <c r="E51" i="63"/>
  <c r="J53" i="63"/>
  <c r="F56" i="63"/>
  <c r="J58" i="63"/>
  <c r="H62" i="63"/>
  <c r="F30" i="63"/>
  <c r="F40" i="63"/>
  <c r="K42" i="63"/>
  <c r="J28" i="63"/>
  <c r="F41" i="63"/>
  <c r="F51" i="63"/>
  <c r="K58" i="63"/>
  <c r="E59" i="63"/>
  <c r="F29" i="63"/>
  <c r="J41" i="63"/>
  <c r="J37" i="63"/>
  <c r="K28" i="63"/>
  <c r="J33" i="63"/>
  <c r="L33" i="63" s="1"/>
  <c r="N33" i="63" s="1"/>
  <c r="K38" i="63"/>
  <c r="E49" i="63"/>
  <c r="E54" i="63"/>
  <c r="F59" i="63"/>
  <c r="G62" i="63"/>
  <c r="E52" i="63"/>
  <c r="F28" i="63"/>
  <c r="K29" i="63"/>
  <c r="E31" i="63"/>
  <c r="J32" i="63"/>
  <c r="F36" i="63"/>
  <c r="K37" i="63"/>
  <c r="E39" i="63"/>
  <c r="J40" i="63"/>
  <c r="F44" i="63"/>
  <c r="K45" i="63"/>
  <c r="E47" i="63"/>
  <c r="J48" i="63"/>
  <c r="F52" i="63"/>
  <c r="K53" i="63"/>
  <c r="E55" i="63"/>
  <c r="J56" i="63"/>
  <c r="F60" i="63"/>
  <c r="E44" i="63"/>
  <c r="E60" i="63"/>
  <c r="J27" i="63"/>
  <c r="F31" i="63"/>
  <c r="K32" i="63"/>
  <c r="E34" i="63"/>
  <c r="J35" i="63"/>
  <c r="F39" i="63"/>
  <c r="K40" i="63"/>
  <c r="E42" i="63"/>
  <c r="J43" i="63"/>
  <c r="F47" i="63"/>
  <c r="K48" i="63"/>
  <c r="E50" i="63"/>
  <c r="J51" i="63"/>
  <c r="F55" i="63"/>
  <c r="K56" i="63"/>
  <c r="E58" i="63"/>
  <c r="J59" i="63"/>
  <c r="E28" i="63"/>
  <c r="E36" i="63"/>
  <c r="K27" i="63"/>
  <c r="E29" i="63"/>
  <c r="L29" i="63" s="1"/>
  <c r="J30" i="63"/>
  <c r="F34" i="63"/>
  <c r="K35" i="63"/>
  <c r="E37" i="63"/>
  <c r="J38" i="63"/>
  <c r="F42" i="63"/>
  <c r="K43" i="63"/>
  <c r="E45" i="63"/>
  <c r="J46" i="63"/>
  <c r="F50" i="63"/>
  <c r="K51" i="63"/>
  <c r="E53" i="63"/>
  <c r="K11" i="60"/>
  <c r="G25" i="55"/>
  <c r="J16" i="60"/>
  <c r="L16" i="60"/>
  <c r="L21" i="60"/>
  <c r="J21" i="60"/>
  <c r="J18" i="60"/>
  <c r="L18" i="60"/>
  <c r="J23" i="60"/>
  <c r="L23" i="60"/>
  <c r="L15" i="60"/>
  <c r="J15" i="60"/>
  <c r="L24" i="60"/>
  <c r="J24" i="60"/>
  <c r="J13" i="60"/>
  <c r="L13" i="60"/>
  <c r="J20" i="60"/>
  <c r="L20" i="60"/>
  <c r="J12" i="60"/>
  <c r="L12" i="60"/>
  <c r="J17" i="60"/>
  <c r="L17" i="60"/>
  <c r="J22" i="60"/>
  <c r="L22" i="60"/>
  <c r="J14" i="60"/>
  <c r="L14" i="60"/>
  <c r="J25" i="60"/>
  <c r="L25" i="60"/>
  <c r="J19" i="60"/>
  <c r="L19" i="60"/>
  <c r="L11" i="60"/>
  <c r="G27" i="55" l="1"/>
  <c r="G28" i="55" s="1"/>
  <c r="D27" i="56" s="1"/>
  <c r="L59" i="63"/>
  <c r="N59" i="63" s="1"/>
  <c r="L27" i="63"/>
  <c r="L49" i="63"/>
  <c r="M49" i="63" s="1"/>
  <c r="L57" i="63"/>
  <c r="N57" i="63" s="1"/>
  <c r="L40" i="63"/>
  <c r="L52" i="63"/>
  <c r="M52" i="63" s="1"/>
  <c r="L54" i="63"/>
  <c r="N54" i="63" s="1"/>
  <c r="L58" i="63"/>
  <c r="N58" i="63" s="1"/>
  <c r="L32" i="63"/>
  <c r="M32" i="63" s="1"/>
  <c r="L56" i="63"/>
  <c r="N56" i="63" s="1"/>
  <c r="L41" i="63"/>
  <c r="N41" i="63" s="1"/>
  <c r="L43" i="63"/>
  <c r="N43" i="63" s="1"/>
  <c r="L47" i="63"/>
  <c r="N47" i="63" s="1"/>
  <c r="L45" i="63"/>
  <c r="M45" i="63" s="1"/>
  <c r="N49" i="63"/>
  <c r="L30" i="63"/>
  <c r="N30" i="63" s="1"/>
  <c r="L35" i="63"/>
  <c r="N35" i="63" s="1"/>
  <c r="L44" i="63"/>
  <c r="N44" i="63" s="1"/>
  <c r="L36" i="63"/>
  <c r="N36" i="63" s="1"/>
  <c r="L39" i="63"/>
  <c r="N39" i="63" s="1"/>
  <c r="L42" i="63"/>
  <c r="N42" i="63" s="1"/>
  <c r="L34" i="63"/>
  <c r="N34" i="63" s="1"/>
  <c r="E62" i="63"/>
  <c r="L61" i="63"/>
  <c r="M61" i="63" s="1"/>
  <c r="L51" i="63"/>
  <c r="N51" i="63" s="1"/>
  <c r="F62" i="63"/>
  <c r="M33" i="63"/>
  <c r="L31" i="63"/>
  <c r="N31" i="63" s="1"/>
  <c r="L50" i="63"/>
  <c r="M50" i="63" s="1"/>
  <c r="L55" i="63"/>
  <c r="N55" i="63" s="1"/>
  <c r="L48" i="63"/>
  <c r="N48" i="63" s="1"/>
  <c r="L37" i="63"/>
  <c r="M37" i="63" s="1"/>
  <c r="L38" i="63"/>
  <c r="M38" i="63" s="1"/>
  <c r="L53" i="63"/>
  <c r="M53" i="63" s="1"/>
  <c r="M29" i="63"/>
  <c r="N29" i="63"/>
  <c r="N27" i="63"/>
  <c r="M27" i="63"/>
  <c r="N40" i="63"/>
  <c r="M40" i="63"/>
  <c r="J62" i="63"/>
  <c r="L60" i="63"/>
  <c r="L28" i="63"/>
  <c r="N46" i="63"/>
  <c r="M46" i="63"/>
  <c r="K62" i="63"/>
  <c r="E21" i="56"/>
  <c r="AF98" i="42"/>
  <c r="D26" i="56" l="1"/>
  <c r="G26" i="56" s="1"/>
  <c r="G27" i="56"/>
  <c r="D11" i="57"/>
  <c r="E11" i="57" s="1"/>
  <c r="F27" i="56"/>
  <c r="E27" i="56"/>
  <c r="F26" i="56"/>
  <c r="E26" i="56"/>
  <c r="M30" i="63"/>
  <c r="M59" i="63"/>
  <c r="M58" i="63"/>
  <c r="N52" i="63"/>
  <c r="M55" i="63"/>
  <c r="M43" i="63"/>
  <c r="M47" i="63"/>
  <c r="N32" i="63"/>
  <c r="N50" i="63"/>
  <c r="M36" i="63"/>
  <c r="M56" i="63"/>
  <c r="M44" i="63"/>
  <c r="N45" i="63"/>
  <c r="M57" i="63"/>
  <c r="M54" i="63"/>
  <c r="N38" i="63"/>
  <c r="M35" i="63"/>
  <c r="N37" i="63"/>
  <c r="D10" i="57"/>
  <c r="B8" i="57" s="1"/>
  <c r="E8" i="57" s="1"/>
  <c r="M48" i="63"/>
  <c r="M31" i="63"/>
  <c r="M41" i="63"/>
  <c r="N61" i="63"/>
  <c r="M51" i="63"/>
  <c r="N53" i="63"/>
  <c r="M34" i="63"/>
  <c r="M39" i="63"/>
  <c r="M42" i="63"/>
  <c r="M28" i="63"/>
  <c r="N28" i="63"/>
  <c r="M60" i="63"/>
  <c r="N60" i="63"/>
  <c r="Q78" i="42"/>
  <c r="AF29" i="42"/>
  <c r="D45" i="8" s="1"/>
  <c r="AF97" i="42"/>
  <c r="AC95" i="42"/>
  <c r="B9" i="57" l="1"/>
  <c r="E9" i="57" s="1"/>
  <c r="E10" i="57"/>
  <c r="AF100" i="42"/>
  <c r="D44" i="8" s="1"/>
  <c r="AF108" i="42" l="1"/>
  <c r="D38" i="8"/>
  <c r="D37" i="8"/>
  <c r="D36" i="8"/>
  <c r="Q148" i="42"/>
  <c r="D31" i="8"/>
  <c r="D30" i="8"/>
  <c r="D29" i="8"/>
  <c r="Q126" i="42"/>
  <c r="D28" i="8" s="1"/>
  <c r="D26" i="8"/>
  <c r="D25" i="8"/>
  <c r="D24" i="8"/>
  <c r="Q94" i="42"/>
  <c r="Q70" i="42"/>
  <c r="D19" i="8"/>
  <c r="Q46" i="42"/>
  <c r="D18" i="8" s="1"/>
  <c r="D16" i="8"/>
  <c r="D15" i="8"/>
  <c r="D14" i="8"/>
  <c r="D13" i="8"/>
  <c r="D33" i="8" l="1"/>
  <c r="D34" i="8" s="1"/>
  <c r="Q151" i="42"/>
  <c r="Q173" i="42" s="1"/>
  <c r="D43" i="8"/>
  <c r="AF114" i="42"/>
  <c r="E22" i="45"/>
  <c r="E22" i="44"/>
  <c r="F22" i="44" s="1"/>
  <c r="Q96" i="42"/>
  <c r="D21" i="8" l="1"/>
  <c r="Q98" i="42"/>
  <c r="E49" i="45"/>
  <c r="F49" i="45" s="1"/>
  <c r="E40" i="45"/>
  <c r="D50" i="8"/>
  <c r="C4" i="27"/>
  <c r="C5" i="27"/>
  <c r="C3" i="27"/>
  <c r="E45" i="8" l="1"/>
  <c r="E44" i="8"/>
  <c r="E43" i="8"/>
  <c r="G42" i="27"/>
  <c r="AF14" i="27" l="1"/>
  <c r="AF15" i="27" s="1"/>
  <c r="AF16" i="27" s="1"/>
  <c r="AF17" i="27" s="1"/>
  <c r="AF18" i="27" s="1"/>
  <c r="AF19" i="27" s="1"/>
  <c r="AF20" i="27" s="1"/>
  <c r="AF21" i="27" s="1"/>
  <c r="AF22" i="27" s="1"/>
  <c r="AF23" i="27" s="1"/>
  <c r="AF24" i="27" s="1"/>
  <c r="AF25" i="27" s="1"/>
  <c r="AF26" i="27" s="1"/>
  <c r="AF27" i="27" s="1"/>
  <c r="AF28" i="27" s="1"/>
  <c r="AF29" i="27" s="1"/>
  <c r="AF30" i="27" s="1"/>
  <c r="AF31" i="27" s="1"/>
  <c r="AF32" i="27" s="1"/>
  <c r="AF33" i="27" s="1"/>
  <c r="AF34" i="27" s="1"/>
  <c r="AF35" i="27" s="1"/>
  <c r="AF36" i="27" s="1"/>
  <c r="AF37" i="27" s="1"/>
  <c r="AF38" i="27" s="1"/>
  <c r="AF39" i="27" s="1"/>
  <c r="AF40" i="27" s="1"/>
  <c r="AF41" i="27" s="1"/>
  <c r="AF42" i="27" s="1"/>
  <c r="AF43" i="27" s="1"/>
  <c r="AF44" i="27" s="1"/>
  <c r="AF45" i="27" s="1"/>
  <c r="AF46" i="27" s="1"/>
  <c r="AF47" i="27" s="1"/>
  <c r="AF48" i="27" s="1"/>
  <c r="AF49" i="27" s="1"/>
  <c r="AF50" i="27" s="1"/>
  <c r="AF51" i="27" s="1"/>
  <c r="AF52" i="27" s="1"/>
  <c r="AF53" i="27" s="1"/>
  <c r="AF54" i="27" s="1"/>
  <c r="AF55" i="27" s="1"/>
  <c r="AF56" i="27" s="1"/>
  <c r="AF57" i="27" s="1"/>
  <c r="Z74" i="27"/>
  <c r="Z75" i="27" s="1"/>
  <c r="Z76" i="27" s="1"/>
  <c r="Z77" i="27" s="1"/>
  <c r="Z78" i="27" s="1"/>
  <c r="Z79" i="27" s="1"/>
  <c r="F40" i="45" l="1"/>
  <c r="AF58" i="27"/>
  <c r="AF59" i="27" s="1"/>
  <c r="AF60" i="27" s="1"/>
  <c r="AF61" i="27" s="1"/>
  <c r="AF62" i="27" s="1"/>
  <c r="AF63" i="27" s="1"/>
  <c r="AF64" i="27" s="1"/>
  <c r="AF65" i="27" s="1"/>
  <c r="AF66" i="27" s="1"/>
  <c r="AF67" i="27" s="1"/>
  <c r="AF68" i="27" s="1"/>
  <c r="AF69" i="27" s="1"/>
  <c r="AF70" i="27" s="1"/>
  <c r="AF71" i="27" s="1"/>
  <c r="AF72" i="27" s="1"/>
  <c r="F22" i="45"/>
  <c r="Z80" i="27"/>
  <c r="Z81" i="27" s="1"/>
  <c r="Z82" i="27" s="1"/>
  <c r="Z83" i="27" s="1"/>
  <c r="Z84" i="27" s="1"/>
  <c r="Z85" i="27" s="1"/>
  <c r="Z86" i="27" s="1"/>
  <c r="Z87" i="27" s="1"/>
  <c r="Z88" i="27" s="1"/>
  <c r="Z89" i="27" s="1"/>
  <c r="Z90" i="27" s="1"/>
  <c r="Z91" i="27" s="1"/>
  <c r="Z92" i="27" s="1"/>
  <c r="Z93" i="27" s="1"/>
  <c r="Z94" i="27" s="1"/>
  <c r="Z95" i="27" s="1"/>
  <c r="Z96" i="27" s="1"/>
  <c r="Z97" i="27" s="1"/>
  <c r="Z98" i="27" s="1"/>
  <c r="Z99" i="27" s="1"/>
  <c r="Z100" i="27" s="1"/>
  <c r="Z101" i="27" s="1"/>
  <c r="Z102" i="27" s="1"/>
  <c r="Z103" i="27" s="1"/>
  <c r="Z104" i="27" s="1"/>
  <c r="Z105" i="27" s="1"/>
  <c r="Z106" i="27" s="1"/>
  <c r="Z107" i="27" s="1"/>
  <c r="Z108" i="27" s="1"/>
  <c r="Z109" i="27" s="1"/>
  <c r="Z110" i="27" s="1"/>
  <c r="Z111" i="27" s="1"/>
  <c r="Z112" i="27" s="1"/>
  <c r="Z113" i="27" s="1"/>
  <c r="Z114" i="27" s="1"/>
  <c r="Z115" i="27" s="1"/>
  <c r="Z116" i="27" s="1"/>
  <c r="Z117" i="27" s="1"/>
  <c r="Z118" i="27" s="1"/>
  <c r="Z119" i="27" s="1"/>
  <c r="Z120" i="27" s="1"/>
  <c r="Z121" i="27" s="1"/>
  <c r="Z122" i="27" s="1"/>
  <c r="Z123" i="27" s="1"/>
  <c r="Z124" i="27" s="1"/>
  <c r="Z125" i="27" s="1"/>
  <c r="Z126" i="27" s="1"/>
  <c r="Z127" i="27" s="1"/>
  <c r="Z128" i="27" s="1"/>
  <c r="Z129" i="27" s="1"/>
  <c r="Z130" i="27" s="1"/>
  <c r="Z131" i="27" s="1"/>
  <c r="Z132" i="27" s="1"/>
  <c r="Z133" i="27" s="1"/>
  <c r="I194" i="27" l="1"/>
  <c r="I195" i="27" s="1"/>
  <c r="I196" i="27" s="1"/>
  <c r="I197" i="27" s="1"/>
  <c r="I198" i="27" s="1"/>
  <c r="I199" i="27" s="1"/>
  <c r="I200" i="27" s="1"/>
  <c r="I201" i="27" s="1"/>
  <c r="I202" i="27" s="1"/>
  <c r="I203" i="27" s="1"/>
  <c r="I204" i="27" s="1"/>
  <c r="I205" i="27" s="1"/>
  <c r="I206" i="27" s="1"/>
  <c r="I207" i="27" s="1"/>
  <c r="I208" i="27" s="1"/>
  <c r="I209" i="27" s="1"/>
  <c r="I210" i="27" s="1"/>
  <c r="I211" i="27" s="1"/>
  <c r="I212" i="27" s="1"/>
  <c r="I213" i="27" s="1"/>
  <c r="I214" i="27" s="1"/>
  <c r="I215" i="27" s="1"/>
  <c r="I216" i="27" s="1"/>
  <c r="I217" i="27" s="1"/>
  <c r="I218" i="27" s="1"/>
  <c r="I219" i="27" s="1"/>
  <c r="I220" i="27" s="1"/>
  <c r="I221" i="27" s="1"/>
  <c r="I222" i="27" s="1"/>
  <c r="I223" i="27" s="1"/>
  <c r="I224" i="27" s="1"/>
  <c r="I225" i="27" s="1"/>
  <c r="I226" i="27" s="1"/>
  <c r="I227" i="27" s="1"/>
  <c r="I228" i="27" s="1"/>
  <c r="I229" i="27" s="1"/>
  <c r="I230" i="27" s="1"/>
  <c r="I231" i="27" s="1"/>
  <c r="I232" i="27" s="1"/>
  <c r="I233" i="27" s="1"/>
  <c r="I234" i="27" s="1"/>
  <c r="I235" i="27" s="1"/>
  <c r="I236" i="27" s="1"/>
  <c r="I237" i="27" s="1"/>
  <c r="I238" i="27" s="1"/>
  <c r="I239" i="27" s="1"/>
  <c r="I240" i="27" s="1"/>
  <c r="I241" i="27" s="1"/>
  <c r="I242" i="27" s="1"/>
  <c r="I243" i="27" s="1"/>
  <c r="I244" i="27" s="1"/>
  <c r="I245" i="27" s="1"/>
  <c r="I246" i="27" s="1"/>
  <c r="I247" i="27" s="1"/>
  <c r="I248" i="27" s="1"/>
  <c r="I249" i="27" s="1"/>
  <c r="I250" i="27" s="1"/>
  <c r="I251" i="27" s="1"/>
  <c r="I252" i="27" s="1"/>
  <c r="I253" i="27" s="1"/>
  <c r="I254" i="27" s="1"/>
  <c r="I255" i="27" s="1"/>
  <c r="I256" i="27" s="1"/>
  <c r="I257" i="27" s="1"/>
  <c r="I258" i="27" s="1"/>
  <c r="I259" i="27" s="1"/>
  <c r="I260" i="27" s="1"/>
  <c r="I261" i="27" s="1"/>
  <c r="I262" i="27" s="1"/>
  <c r="I263" i="27" s="1"/>
  <c r="I264" i="27" s="1"/>
  <c r="I265" i="27" s="1"/>
  <c r="I266" i="27" s="1"/>
  <c r="I267" i="27" s="1"/>
  <c r="I268" i="27" s="1"/>
  <c r="I269" i="27" s="1"/>
  <c r="I270" i="27" s="1"/>
  <c r="I271" i="27" s="1"/>
  <c r="I272" i="27" s="1"/>
  <c r="I273" i="27" s="1"/>
  <c r="I274" i="27" s="1"/>
  <c r="I275" i="27" s="1"/>
  <c r="I276" i="27" s="1"/>
  <c r="I277" i="27" s="1"/>
  <c r="I278" i="27" s="1"/>
  <c r="I279" i="27" s="1"/>
  <c r="I280" i="27" s="1"/>
  <c r="I281" i="27" s="1"/>
  <c r="I282" i="27" s="1"/>
  <c r="I283" i="27" s="1"/>
  <c r="I284" i="27" s="1"/>
  <c r="I285" i="27" s="1"/>
  <c r="I286" i="27" s="1"/>
  <c r="I287" i="27" s="1"/>
  <c r="I288" i="27" s="1"/>
  <c r="I289" i="27" s="1"/>
  <c r="I290" i="27" s="1"/>
  <c r="I291" i="27" s="1"/>
  <c r="I292" i="27" s="1"/>
  <c r="I293" i="27" s="1"/>
  <c r="I294" i="27" s="1"/>
  <c r="I295" i="27" s="1"/>
  <c r="I296" i="27" s="1"/>
  <c r="I297" i="27" s="1"/>
  <c r="I298" i="27" s="1"/>
  <c r="I299" i="27" s="1"/>
  <c r="I300" i="27" s="1"/>
  <c r="I301" i="27" s="1"/>
  <c r="I302" i="27" s="1"/>
  <c r="I303" i="27" s="1"/>
  <c r="I304" i="27" s="1"/>
  <c r="I305" i="27" s="1"/>
  <c r="I306" i="27" s="1"/>
  <c r="I307" i="27" s="1"/>
  <c r="I308" i="27" s="1"/>
  <c r="I309" i="27" s="1"/>
  <c r="I310" i="27" s="1"/>
  <c r="I311" i="27" s="1"/>
  <c r="I312" i="27" s="1"/>
  <c r="I313" i="27" s="1"/>
  <c r="I314" i="27" s="1"/>
  <c r="I315" i="27" s="1"/>
  <c r="I316" i="27" s="1"/>
  <c r="I317" i="27" s="1"/>
  <c r="I318" i="27" s="1"/>
  <c r="I319" i="27" s="1"/>
  <c r="I320" i="27" s="1"/>
  <c r="I321" i="27" s="1"/>
  <c r="I322" i="27" s="1"/>
  <c r="I323" i="27" s="1"/>
  <c r="I324" i="27" s="1"/>
  <c r="I325" i="27" s="1"/>
  <c r="I326" i="27" s="1"/>
  <c r="I327" i="27" s="1"/>
  <c r="I328" i="27" s="1"/>
  <c r="I329" i="27" s="1"/>
  <c r="I330" i="27" s="1"/>
  <c r="I331" i="27" s="1"/>
  <c r="I332" i="27" s="1"/>
  <c r="I333" i="27" s="1"/>
  <c r="I334" i="27" s="1"/>
  <c r="I335" i="27" s="1"/>
  <c r="I336" i="27" s="1"/>
  <c r="I337" i="27" s="1"/>
  <c r="I338" i="27" s="1"/>
  <c r="I339" i="27" s="1"/>
  <c r="I340" i="27" s="1"/>
  <c r="I341" i="27" s="1"/>
  <c r="I342" i="27" s="1"/>
  <c r="I343" i="27" s="1"/>
  <c r="I344" i="27" s="1"/>
  <c r="I345" i="27" s="1"/>
  <c r="I346" i="27" s="1"/>
  <c r="I347" i="27" s="1"/>
  <c r="I348" i="27" s="1"/>
  <c r="I349" i="27" s="1"/>
  <c r="I350" i="27" s="1"/>
  <c r="I351" i="27" s="1"/>
  <c r="I352" i="27" s="1"/>
  <c r="I353" i="27" s="1"/>
  <c r="I354" i="27" s="1"/>
  <c r="I355" i="27" s="1"/>
  <c r="I356" i="27" s="1"/>
  <c r="I357" i="27" s="1"/>
  <c r="I358" i="27" s="1"/>
  <c r="I359" i="27" s="1"/>
  <c r="I360" i="27" s="1"/>
  <c r="I361" i="27" s="1"/>
  <c r="I362" i="27" s="1"/>
  <c r="I363" i="27" s="1"/>
  <c r="I364" i="27" s="1"/>
  <c r="I365" i="27" s="1"/>
  <c r="I366" i="27" s="1"/>
  <c r="I367" i="27" s="1"/>
  <c r="I368" i="27" s="1"/>
  <c r="I369" i="27" s="1"/>
  <c r="I370" i="27" s="1"/>
  <c r="I371" i="27" s="1"/>
  <c r="I372" i="27" s="1"/>
  <c r="I373" i="27" s="1"/>
  <c r="I374" i="27" s="1"/>
  <c r="I375" i="27" s="1"/>
  <c r="I376" i="27" s="1"/>
  <c r="I377" i="27" s="1"/>
  <c r="I378" i="27" s="1"/>
  <c r="I379" i="27" s="1"/>
  <c r="I380" i="27" s="1"/>
  <c r="I381" i="27" s="1"/>
  <c r="I382" i="27" s="1"/>
  <c r="I383" i="27" s="1"/>
  <c r="I384" i="27" s="1"/>
  <c r="I385" i="27" s="1"/>
  <c r="I386" i="27" s="1"/>
  <c r="I387" i="27" s="1"/>
  <c r="I388" i="27" s="1"/>
  <c r="I389" i="27" s="1"/>
  <c r="I390" i="27" s="1"/>
  <c r="I391" i="27" s="1"/>
  <c r="I392" i="27" s="1"/>
  <c r="I393" i="27" s="1"/>
  <c r="I394" i="27" s="1"/>
  <c r="I395" i="27" s="1"/>
  <c r="I396" i="27" s="1"/>
  <c r="I397" i="27" s="1"/>
  <c r="I398" i="27" s="1"/>
  <c r="I399" i="27" s="1"/>
  <c r="I400" i="27" s="1"/>
  <c r="I401" i="27" s="1"/>
  <c r="I402" i="27" s="1"/>
  <c r="I403" i="27" s="1"/>
  <c r="I404" i="27" s="1"/>
  <c r="I405" i="27" s="1"/>
  <c r="I406" i="27" s="1"/>
  <c r="I407" i="27" s="1"/>
  <c r="I408" i="27" s="1"/>
  <c r="I409" i="27" s="1"/>
  <c r="I410" i="27" s="1"/>
  <c r="I411" i="27" s="1"/>
  <c r="I412" i="27" s="1"/>
  <c r="I413" i="27" s="1"/>
  <c r="I414" i="27" s="1"/>
  <c r="I415" i="27" s="1"/>
  <c r="I416" i="27" s="1"/>
  <c r="I417" i="27" s="1"/>
  <c r="I418" i="27" s="1"/>
  <c r="I419" i="27" s="1"/>
  <c r="I420" i="27" s="1"/>
  <c r="I421" i="27" s="1"/>
  <c r="I422" i="27" s="1"/>
  <c r="I423" i="27" s="1"/>
  <c r="I424" i="27" s="1"/>
  <c r="I425" i="27" s="1"/>
  <c r="I426" i="27" s="1"/>
  <c r="I427" i="27" s="1"/>
  <c r="I428" i="27" s="1"/>
  <c r="I429" i="27" s="1"/>
  <c r="I430" i="27" s="1"/>
  <c r="I431" i="27" s="1"/>
  <c r="I432" i="27" s="1"/>
  <c r="I433" i="27" s="1"/>
  <c r="I434" i="27" s="1"/>
  <c r="I435" i="27" s="1"/>
  <c r="I436" i="27" s="1"/>
  <c r="I437" i="27" s="1"/>
  <c r="I438" i="27" s="1"/>
  <c r="I439" i="27" s="1"/>
  <c r="I440" i="27" s="1"/>
  <c r="I441" i="27" s="1"/>
  <c r="I442" i="27" s="1"/>
  <c r="I443" i="27" s="1"/>
  <c r="I444" i="27" s="1"/>
  <c r="I445" i="27" s="1"/>
  <c r="I446" i="27" s="1"/>
  <c r="I447" i="27" s="1"/>
  <c r="I448" i="27" s="1"/>
  <c r="I449" i="27" s="1"/>
  <c r="I450" i="27" s="1"/>
  <c r="I451" i="27" s="1"/>
  <c r="I452" i="27" s="1"/>
  <c r="I453" i="27" s="1"/>
  <c r="I454" i="27" s="1"/>
  <c r="I455" i="27" s="1"/>
  <c r="I456" i="27" s="1"/>
  <c r="I457" i="27" s="1"/>
  <c r="I458" i="27" s="1"/>
  <c r="I459" i="27" s="1"/>
  <c r="I460" i="27" s="1"/>
  <c r="I461" i="27" s="1"/>
  <c r="I462" i="27" s="1"/>
  <c r="I463" i="27" s="1"/>
  <c r="I464" i="27" s="1"/>
  <c r="I465" i="27" s="1"/>
  <c r="I466" i="27" s="1"/>
  <c r="I467" i="27" s="1"/>
  <c r="I468" i="27" s="1"/>
  <c r="I469" i="27" s="1"/>
  <c r="I470" i="27" s="1"/>
  <c r="I471" i="27" s="1"/>
  <c r="I472" i="27" s="1"/>
  <c r="I473" i="27" s="1"/>
  <c r="I474" i="27" s="1"/>
  <c r="I475" i="27" s="1"/>
  <c r="I476" i="27" s="1"/>
  <c r="I477" i="27" s="1"/>
  <c r="I478" i="27" s="1"/>
  <c r="I479" i="27" s="1"/>
  <c r="I480" i="27" s="1"/>
  <c r="I481" i="27" s="1"/>
  <c r="I482" i="27" s="1"/>
  <c r="I483" i="27" s="1"/>
  <c r="I484" i="27" s="1"/>
  <c r="I485" i="27" s="1"/>
  <c r="I486" i="27" s="1"/>
  <c r="I487" i="27" s="1"/>
  <c r="I488" i="27" s="1"/>
  <c r="I489" i="27" s="1"/>
  <c r="I490" i="27" s="1"/>
  <c r="I491" i="27" s="1"/>
  <c r="I492" i="27" s="1"/>
  <c r="I493" i="27" s="1"/>
  <c r="I494" i="27" s="1"/>
  <c r="I495" i="27" s="1"/>
  <c r="I496" i="27" s="1"/>
  <c r="I497" i="27" s="1"/>
  <c r="I498" i="27" s="1"/>
  <c r="I499" i="27" s="1"/>
  <c r="I500" i="27" s="1"/>
  <c r="I501" i="27" s="1"/>
  <c r="I502" i="27" s="1"/>
  <c r="I503" i="27" s="1"/>
  <c r="I504" i="27" s="1"/>
  <c r="I505" i="27" s="1"/>
  <c r="I506" i="27" s="1"/>
  <c r="I507" i="27" s="1"/>
  <c r="I508" i="27" s="1"/>
  <c r="I509" i="27" s="1"/>
  <c r="I510" i="27" s="1"/>
  <c r="I511" i="27" s="1"/>
  <c r="I512" i="27" s="1"/>
  <c r="I513" i="27" s="1"/>
  <c r="I14" i="27"/>
  <c r="I15" i="27" s="1"/>
  <c r="I16" i="27" s="1"/>
  <c r="I17" i="27" s="1"/>
  <c r="I18" i="27" s="1"/>
  <c r="I19" i="27" s="1"/>
  <c r="I20" i="27" s="1"/>
  <c r="I21" i="27" s="1"/>
  <c r="I22" i="27" s="1"/>
  <c r="I23" i="27" s="1"/>
  <c r="I24" i="27" s="1"/>
  <c r="I25" i="27" s="1"/>
  <c r="I26" i="27" s="1"/>
  <c r="I27" i="27" s="1"/>
  <c r="I28" i="27" s="1"/>
  <c r="I29" i="27" s="1"/>
  <c r="I30" i="27" s="1"/>
  <c r="I31" i="27" s="1"/>
  <c r="I32" i="27" s="1"/>
  <c r="I33" i="27" s="1"/>
  <c r="I34" i="27" s="1"/>
  <c r="I35" i="27" s="1"/>
  <c r="I36" i="27" s="1"/>
  <c r="I37" i="27" s="1"/>
  <c r="I38" i="27" s="1"/>
  <c r="I39" i="27" s="1"/>
  <c r="I40" i="27" s="1"/>
  <c r="I41" i="27" s="1"/>
  <c r="I42" i="27" s="1"/>
  <c r="I43" i="27" s="1"/>
  <c r="I44" i="27" s="1"/>
  <c r="I45" i="27" s="1"/>
  <c r="I46" i="27" s="1"/>
  <c r="I47" i="27" s="1"/>
  <c r="I48" i="27" s="1"/>
  <c r="I49" i="27" s="1"/>
  <c r="I50" i="27" s="1"/>
  <c r="I51" i="27" s="1"/>
  <c r="I52" i="27" s="1"/>
  <c r="I53" i="27" s="1"/>
  <c r="I54" i="27" s="1"/>
  <c r="I55" i="27" s="1"/>
  <c r="I56" i="27" s="1"/>
  <c r="I57" i="27" s="1"/>
  <c r="I58" i="27" s="1"/>
  <c r="I59" i="27" s="1"/>
  <c r="I60" i="27" s="1"/>
  <c r="I61" i="27" s="1"/>
  <c r="I62" i="27" s="1"/>
  <c r="I63" i="27" s="1"/>
  <c r="I64" i="27" s="1"/>
  <c r="I65" i="27" s="1"/>
  <c r="I66" i="27" s="1"/>
  <c r="I67" i="27" s="1"/>
  <c r="I68" i="27" s="1"/>
  <c r="I69" i="27" s="1"/>
  <c r="I70" i="27" s="1"/>
  <c r="I71" i="27" s="1"/>
  <c r="I72" i="27" s="1"/>
  <c r="I73" i="27" s="1"/>
  <c r="I74" i="27" s="1"/>
  <c r="I75" i="27" s="1"/>
  <c r="I76" i="27" s="1"/>
  <c r="I77" i="27" s="1"/>
  <c r="I78" i="27" s="1"/>
  <c r="I79" i="27" s="1"/>
  <c r="I80" i="27" s="1"/>
  <c r="I81" i="27" s="1"/>
  <c r="I82" i="27" s="1"/>
  <c r="I83" i="27" s="1"/>
  <c r="I84" i="27" s="1"/>
  <c r="I85" i="27" s="1"/>
  <c r="I86" i="27" s="1"/>
  <c r="I87" i="27" s="1"/>
  <c r="I88" i="27" s="1"/>
  <c r="I89" i="27" s="1"/>
  <c r="I90" i="27" s="1"/>
  <c r="I91" i="27" s="1"/>
  <c r="I92" i="27" s="1"/>
  <c r="I93" i="27" s="1"/>
  <c r="I94" i="27" s="1"/>
  <c r="I95" i="27" s="1"/>
  <c r="I96" i="27" s="1"/>
  <c r="I97" i="27" s="1"/>
  <c r="I98" i="27" s="1"/>
  <c r="I99" i="27" s="1"/>
  <c r="I100" i="27" s="1"/>
  <c r="I101" i="27" s="1"/>
  <c r="I102" i="27" s="1"/>
  <c r="I103" i="27" s="1"/>
  <c r="I104" i="27" s="1"/>
  <c r="I105" i="27" s="1"/>
  <c r="I106" i="27" s="1"/>
  <c r="I107" i="27" s="1"/>
  <c r="I108" i="27" s="1"/>
  <c r="I109" i="27" s="1"/>
  <c r="I110" i="27" s="1"/>
  <c r="I111" i="27" s="1"/>
  <c r="I112" i="27" s="1"/>
  <c r="I113" i="27" s="1"/>
  <c r="I114" i="27" s="1"/>
  <c r="I115" i="27" s="1"/>
  <c r="I116" i="27" s="1"/>
  <c r="I117" i="27" s="1"/>
  <c r="I118" i="27" s="1"/>
  <c r="I119" i="27" s="1"/>
  <c r="I120" i="27" s="1"/>
  <c r="I121" i="27" s="1"/>
  <c r="I122" i="27" s="1"/>
  <c r="C214" i="27"/>
  <c r="C215" i="27" s="1"/>
  <c r="C216" i="27" s="1"/>
  <c r="C217" i="27" s="1"/>
  <c r="C218" i="27" s="1"/>
  <c r="C219" i="27" s="1"/>
  <c r="C220" i="27" s="1"/>
  <c r="C221" i="27" s="1"/>
  <c r="C222" i="27" s="1"/>
  <c r="C223" i="27" s="1"/>
  <c r="C224" i="27" s="1"/>
  <c r="C225" i="27" s="1"/>
  <c r="C226" i="27" s="1"/>
  <c r="C227" i="27" s="1"/>
  <c r="C228" i="27" s="1"/>
  <c r="C229" i="27" s="1"/>
  <c r="C230" i="27" s="1"/>
  <c r="C231" i="27" s="1"/>
  <c r="C232" i="27" s="1"/>
  <c r="C233" i="27" s="1"/>
  <c r="C234" i="27" s="1"/>
  <c r="C235" i="27" s="1"/>
  <c r="C236" i="27" s="1"/>
  <c r="C237" i="27" s="1"/>
  <c r="C238" i="27" s="1"/>
  <c r="C239" i="27" s="1"/>
  <c r="C240" i="27" s="1"/>
  <c r="C241" i="27" s="1"/>
  <c r="C242" i="27" s="1"/>
  <c r="C243" i="27" s="1"/>
  <c r="C244" i="27" s="1"/>
  <c r="C245" i="27" s="1"/>
  <c r="C246" i="27" s="1"/>
  <c r="C247" i="27" s="1"/>
  <c r="C248" i="27" s="1"/>
  <c r="C249" i="27" s="1"/>
  <c r="C250" i="27" s="1"/>
  <c r="C251" i="27" s="1"/>
  <c r="C252" i="27" s="1"/>
  <c r="C253" i="27" s="1"/>
  <c r="C254" i="27" s="1"/>
  <c r="C255" i="27" s="1"/>
  <c r="C256" i="27" s="1"/>
  <c r="C257" i="27" s="1"/>
  <c r="C258" i="27" s="1"/>
  <c r="C259" i="27" s="1"/>
  <c r="C260" i="27" s="1"/>
  <c r="C261" i="27" s="1"/>
  <c r="C262" i="27" s="1"/>
  <c r="C263" i="27" s="1"/>
  <c r="C264" i="27" s="1"/>
  <c r="C265" i="27" s="1"/>
  <c r="C266" i="27" s="1"/>
  <c r="C267" i="27" s="1"/>
  <c r="C268" i="27" s="1"/>
  <c r="C269" i="27" s="1"/>
  <c r="C270" i="27" s="1"/>
  <c r="C271" i="27" s="1"/>
  <c r="C272" i="27" s="1"/>
  <c r="C273" i="27" s="1"/>
  <c r="C274" i="27" s="1"/>
  <c r="C275" i="27" s="1"/>
  <c r="C276" i="27" s="1"/>
  <c r="C277" i="27" s="1"/>
  <c r="C278" i="27" s="1"/>
  <c r="C279" i="27" s="1"/>
  <c r="C280" i="27" s="1"/>
  <c r="C281" i="27" s="1"/>
  <c r="C282" i="27" s="1"/>
  <c r="C283" i="27" s="1"/>
  <c r="C284" i="27" s="1"/>
  <c r="C285" i="27" s="1"/>
  <c r="C286" i="27" s="1"/>
  <c r="C287" i="27" s="1"/>
  <c r="C288" i="27" s="1"/>
  <c r="C289" i="27" s="1"/>
  <c r="C290" i="27" s="1"/>
  <c r="C291" i="27" s="1"/>
  <c r="C292" i="27" s="1"/>
  <c r="C293" i="27" s="1"/>
  <c r="C294" i="27" s="1"/>
  <c r="C295" i="27" s="1"/>
  <c r="C296" i="27" s="1"/>
  <c r="C297" i="27" s="1"/>
  <c r="C298" i="27" s="1"/>
  <c r="C299" i="27" s="1"/>
  <c r="C300" i="27" s="1"/>
  <c r="C301" i="27" s="1"/>
  <c r="C302" i="27" s="1"/>
  <c r="C303" i="27" s="1"/>
  <c r="C304" i="27" s="1"/>
  <c r="C305" i="27" s="1"/>
  <c r="C306" i="27" s="1"/>
  <c r="C307" i="27" s="1"/>
  <c r="C308" i="27" s="1"/>
  <c r="C309" i="27" s="1"/>
  <c r="C310" i="27" s="1"/>
  <c r="C311" i="27" s="1"/>
  <c r="C312" i="27" s="1"/>
  <c r="C313" i="27" s="1"/>
  <c r="C314" i="27" s="1"/>
  <c r="C315" i="27" s="1"/>
  <c r="C316" i="27" s="1"/>
  <c r="C317" i="27" s="1"/>
  <c r="C318" i="27" s="1"/>
  <c r="C319" i="27" s="1"/>
  <c r="C320" i="27" s="1"/>
  <c r="C321" i="27" s="1"/>
  <c r="C322" i="27" s="1"/>
  <c r="C323" i="27" s="1"/>
  <c r="C324" i="27" s="1"/>
  <c r="C325" i="27" s="1"/>
  <c r="C326" i="27" s="1"/>
  <c r="C327" i="27" s="1"/>
  <c r="C328" i="27" s="1"/>
  <c r="C329" i="27" s="1"/>
  <c r="C330" i="27" s="1"/>
  <c r="C331" i="27" s="1"/>
  <c r="C332" i="27" s="1"/>
  <c r="C333" i="27" s="1"/>
  <c r="C334" i="27" s="1"/>
  <c r="C335" i="27" s="1"/>
  <c r="C336" i="27" s="1"/>
  <c r="C337" i="27" s="1"/>
  <c r="C338" i="27" s="1"/>
  <c r="C339" i="27" s="1"/>
  <c r="C340" i="27" s="1"/>
  <c r="C341" i="27" s="1"/>
  <c r="C342" i="27" s="1"/>
  <c r="C343" i="27" s="1"/>
  <c r="C344" i="27" s="1"/>
  <c r="C345" i="27" s="1"/>
  <c r="C346" i="27" s="1"/>
  <c r="C347" i="27" s="1"/>
  <c r="C348" i="27" s="1"/>
  <c r="C349" i="27" s="1"/>
  <c r="C350" i="27" s="1"/>
  <c r="C351" i="27" s="1"/>
  <c r="C352" i="27" s="1"/>
  <c r="C353" i="27" s="1"/>
  <c r="C354" i="27" s="1"/>
  <c r="C355" i="27" s="1"/>
  <c r="C356" i="27" s="1"/>
  <c r="C357" i="27" s="1"/>
  <c r="C358" i="27" s="1"/>
  <c r="C359" i="27" s="1"/>
  <c r="C360" i="27" s="1"/>
  <c r="C361" i="27" s="1"/>
  <c r="C362" i="27" s="1"/>
  <c r="C363" i="27" s="1"/>
  <c r="C364" i="27" s="1"/>
  <c r="C365" i="27" s="1"/>
  <c r="C366" i="27" s="1"/>
  <c r="C367" i="27" s="1"/>
  <c r="C368" i="27" s="1"/>
  <c r="C369" i="27" s="1"/>
  <c r="C370" i="27" s="1"/>
  <c r="C371" i="27" s="1"/>
  <c r="C372" i="27" s="1"/>
  <c r="C373" i="27" s="1"/>
  <c r="C374" i="27" s="1"/>
  <c r="C375" i="27" s="1"/>
  <c r="C376" i="27" s="1"/>
  <c r="C377" i="27" s="1"/>
  <c r="C378" i="27" s="1"/>
  <c r="C379" i="27" s="1"/>
  <c r="C380" i="27" s="1"/>
  <c r="C381" i="27" s="1"/>
  <c r="C382" i="27" s="1"/>
  <c r="C383" i="27" s="1"/>
  <c r="C384" i="27" s="1"/>
  <c r="C385" i="27" s="1"/>
  <c r="C386" i="27" s="1"/>
  <c r="C387" i="27" s="1"/>
  <c r="C388" i="27" s="1"/>
  <c r="C389" i="27" s="1"/>
  <c r="C390" i="27" s="1"/>
  <c r="C391" i="27" s="1"/>
  <c r="C392" i="27" s="1"/>
  <c r="C393" i="27" s="1"/>
  <c r="C394" i="27" s="1"/>
  <c r="C395" i="27" s="1"/>
  <c r="C396" i="27" s="1"/>
  <c r="C397" i="27" s="1"/>
  <c r="C398" i="27" s="1"/>
  <c r="C399" i="27" s="1"/>
  <c r="C400" i="27" s="1"/>
  <c r="C401" i="27" s="1"/>
  <c r="C402" i="27" s="1"/>
  <c r="C403" i="27" s="1"/>
  <c r="C404" i="27" s="1"/>
  <c r="C405" i="27" s="1"/>
  <c r="C406" i="27" s="1"/>
  <c r="C407" i="27" s="1"/>
  <c r="C408" i="27" s="1"/>
  <c r="C409" i="27" s="1"/>
  <c r="C410" i="27" s="1"/>
  <c r="C411" i="27" s="1"/>
  <c r="C412" i="27" s="1"/>
  <c r="C413" i="27" s="1"/>
  <c r="C414" i="27" s="1"/>
  <c r="C415" i="27" s="1"/>
  <c r="C416" i="27" s="1"/>
  <c r="C417" i="27" s="1"/>
  <c r="C418" i="27" s="1"/>
  <c r="C419" i="27" s="1"/>
  <c r="C420" i="27" s="1"/>
  <c r="C421" i="27" s="1"/>
  <c r="C422" i="27" s="1"/>
  <c r="C423" i="27" s="1"/>
  <c r="C424" i="27" s="1"/>
  <c r="C425" i="27" s="1"/>
  <c r="C426" i="27" s="1"/>
  <c r="C427" i="27" s="1"/>
  <c r="C428" i="27" s="1"/>
  <c r="C429" i="27" s="1"/>
  <c r="C430" i="27" s="1"/>
  <c r="C431" i="27" s="1"/>
  <c r="C432" i="27" s="1"/>
  <c r="C433" i="27" s="1"/>
  <c r="C434" i="27" s="1"/>
  <c r="C435" i="27" s="1"/>
  <c r="C436" i="27" s="1"/>
  <c r="C437" i="27" s="1"/>
  <c r="C438" i="27" s="1"/>
  <c r="C439" i="27" s="1"/>
  <c r="C440" i="27" s="1"/>
  <c r="C441" i="27" s="1"/>
  <c r="C442" i="27" s="1"/>
  <c r="C443" i="27" s="1"/>
  <c r="C444" i="27" s="1"/>
  <c r="C445" i="27" s="1"/>
  <c r="C446" i="27" s="1"/>
  <c r="C447" i="27" s="1"/>
  <c r="C448" i="27" s="1"/>
  <c r="C449" i="27" s="1"/>
  <c r="C450" i="27" s="1"/>
  <c r="C451" i="27" s="1"/>
  <c r="C452" i="27" s="1"/>
  <c r="C453" i="27" s="1"/>
  <c r="C454" i="27" s="1"/>
  <c r="C455" i="27" s="1"/>
  <c r="C456" i="27" s="1"/>
  <c r="C457" i="27" s="1"/>
  <c r="C458" i="27" s="1"/>
  <c r="C459" i="27" s="1"/>
  <c r="C460" i="27" s="1"/>
  <c r="C461" i="27" s="1"/>
  <c r="C462" i="27" s="1"/>
  <c r="C463" i="27" s="1"/>
  <c r="C464" i="27" s="1"/>
  <c r="C465" i="27" s="1"/>
  <c r="C466" i="27" s="1"/>
  <c r="C467" i="27" s="1"/>
  <c r="C468" i="27" s="1"/>
  <c r="C469" i="27" s="1"/>
  <c r="C470" i="27" s="1"/>
  <c r="C471" i="27" s="1"/>
  <c r="C472" i="27" s="1"/>
  <c r="C473" i="27" s="1"/>
  <c r="C474" i="27" s="1"/>
  <c r="C475" i="27" s="1"/>
  <c r="C476" i="27" s="1"/>
  <c r="C477" i="27" s="1"/>
  <c r="C478" i="27" s="1"/>
  <c r="C479" i="27" s="1"/>
  <c r="C480" i="27" s="1"/>
  <c r="C481" i="27" s="1"/>
  <c r="C482" i="27" s="1"/>
  <c r="C483" i="27" s="1"/>
  <c r="C484" i="27" s="1"/>
  <c r="C485" i="27" s="1"/>
  <c r="C486" i="27" s="1"/>
  <c r="C487" i="27" s="1"/>
  <c r="C488" i="27" s="1"/>
  <c r="C489" i="27" s="1"/>
  <c r="C490" i="27" s="1"/>
  <c r="C491" i="27" s="1"/>
  <c r="C492" i="27" s="1"/>
  <c r="C493" i="27" s="1"/>
  <c r="C494" i="27" s="1"/>
  <c r="C495" i="27" s="1"/>
  <c r="C496" i="27" s="1"/>
  <c r="C497" i="27" s="1"/>
  <c r="C498" i="27" s="1"/>
  <c r="C499" i="27" s="1"/>
  <c r="C500" i="27" s="1"/>
  <c r="C501" i="27" s="1"/>
  <c r="C502" i="27" s="1"/>
  <c r="C503" i="27" s="1"/>
  <c r="C504" i="27" s="1"/>
  <c r="C505" i="27" s="1"/>
  <c r="C506" i="27" s="1"/>
  <c r="C507" i="27" s="1"/>
  <c r="C508" i="27" s="1"/>
  <c r="C509" i="27" s="1"/>
  <c r="C510" i="27" s="1"/>
  <c r="C511" i="27" s="1"/>
  <c r="C512" i="27" s="1"/>
  <c r="C513" i="27" s="1"/>
  <c r="C14" i="27"/>
  <c r="C15" i="27" l="1"/>
  <c r="C16" i="27" l="1"/>
  <c r="C17" i="27" s="1"/>
  <c r="C18" i="27" s="1"/>
  <c r="C19" i="27" s="1"/>
  <c r="C20" i="27" s="1"/>
  <c r="C21" i="27" s="1"/>
  <c r="C22" i="27" s="1"/>
  <c r="C23" i="27" s="1"/>
  <c r="C24" i="27" s="1"/>
  <c r="C25" i="27" s="1"/>
  <c r="C26" i="27" s="1"/>
  <c r="C27" i="27" s="1"/>
  <c r="C28" i="27" s="1"/>
  <c r="C29" i="27" s="1"/>
  <c r="C30" i="27" s="1"/>
  <c r="C31" i="27" s="1"/>
  <c r="C32" i="27" s="1"/>
  <c r="C33" i="27" s="1"/>
  <c r="C34" i="27" s="1"/>
  <c r="C35" i="27" s="1"/>
  <c r="C36" i="27" s="1"/>
  <c r="C37" i="27" s="1"/>
  <c r="C38" i="27" s="1"/>
  <c r="C39" i="27" s="1"/>
  <c r="C40" i="27" s="1"/>
  <c r="C41" i="27" s="1"/>
  <c r="C42" i="27" s="1"/>
  <c r="C43" i="27" s="1"/>
  <c r="C44" i="27" s="1"/>
  <c r="C45" i="27" s="1"/>
  <c r="C46" i="27" s="1"/>
  <c r="C47" i="27" s="1"/>
  <c r="C48" i="27" s="1"/>
  <c r="C49" i="27" s="1"/>
  <c r="C50" i="27" s="1"/>
  <c r="C51" i="27" s="1"/>
  <c r="C52" i="27" s="1"/>
  <c r="C53" i="27" s="1"/>
  <c r="C54" i="27" s="1"/>
  <c r="C55" i="27" s="1"/>
  <c r="C56" i="27" s="1"/>
  <c r="C57" i="27" s="1"/>
  <c r="C58" i="27" s="1"/>
  <c r="C59" i="27" s="1"/>
  <c r="C60" i="27" s="1"/>
  <c r="C61" i="27" s="1"/>
  <c r="C62" i="27" s="1"/>
  <c r="C63" i="27" s="1"/>
  <c r="C64" i="27" s="1"/>
  <c r="C65" i="27" s="1"/>
  <c r="C66" i="27" s="1"/>
  <c r="C67" i="27" s="1"/>
  <c r="C68" i="27" s="1"/>
  <c r="C69" i="27" s="1"/>
  <c r="C70" i="27" s="1"/>
  <c r="C71" i="27" s="1"/>
  <c r="C72" i="27" s="1"/>
  <c r="C73" i="27" s="1"/>
  <c r="C74" i="27" s="1"/>
  <c r="C75" i="27" s="1"/>
  <c r="C76" i="27" s="1"/>
  <c r="C77" i="27" s="1"/>
  <c r="C78" i="27" s="1"/>
  <c r="C79" i="27" s="1"/>
  <c r="C80" i="27" s="1"/>
  <c r="C81" i="27" s="1"/>
  <c r="C82" i="27" s="1"/>
  <c r="C83" i="27" s="1"/>
  <c r="C84" i="27" s="1"/>
  <c r="C85" i="27" s="1"/>
  <c r="C86" i="27" s="1"/>
  <c r="C87" i="27" s="1"/>
  <c r="C88" i="27" s="1"/>
  <c r="C89" i="27" s="1"/>
  <c r="C90" i="27" s="1"/>
  <c r="C91" i="27" s="1"/>
  <c r="C92" i="27" s="1"/>
  <c r="C93" i="27" s="1"/>
  <c r="C94" i="27" s="1"/>
  <c r="C95" i="27" s="1"/>
  <c r="C96" i="27" s="1"/>
  <c r="C97" i="27" s="1"/>
  <c r="C98" i="27" s="1"/>
  <c r="C99" i="27" s="1"/>
  <c r="C100" i="27" s="1"/>
  <c r="C101" i="27" s="1"/>
  <c r="C102" i="27" s="1"/>
  <c r="C103" i="27" s="1"/>
  <c r="C104" i="27" s="1"/>
  <c r="C105" i="27" s="1"/>
  <c r="C106" i="27" s="1"/>
  <c r="C107" i="27" s="1"/>
  <c r="C108" i="27" s="1"/>
  <c r="C109" i="27" s="1"/>
  <c r="C110" i="27" s="1"/>
  <c r="C111" i="27" s="1"/>
  <c r="C112" i="27" s="1"/>
  <c r="C113" i="27" s="1"/>
  <c r="C114" i="27" s="1"/>
  <c r="C115" i="27" s="1"/>
  <c r="C116" i="27" s="1"/>
  <c r="C117" i="27" s="1"/>
  <c r="C118" i="27" s="1"/>
  <c r="C119" i="27" s="1"/>
  <c r="C120" i="27" s="1"/>
  <c r="C121" i="27" s="1"/>
  <c r="C122" i="27" s="1"/>
  <c r="C123" i="27" s="1"/>
  <c r="C124" i="27" s="1"/>
  <c r="C125" i="27" s="1"/>
  <c r="C126" i="27" s="1"/>
  <c r="C127" i="27" s="1"/>
  <c r="C128" i="27" s="1"/>
  <c r="C129" i="27" s="1"/>
  <c r="C130" i="27" s="1"/>
  <c r="C131" i="27" s="1"/>
  <c r="C132" i="27" s="1"/>
  <c r="C133" i="27" s="1"/>
  <c r="C134" i="27" s="1"/>
  <c r="C135" i="27" s="1"/>
  <c r="C136" i="27" s="1"/>
  <c r="C137" i="27" s="1"/>
  <c r="C138" i="27" s="1"/>
  <c r="C139" i="27" s="1"/>
  <c r="C140" i="27" s="1"/>
  <c r="C141" i="27" s="1"/>
  <c r="C142" i="27" s="1"/>
  <c r="D32" i="8"/>
  <c r="D20" i="8"/>
  <c r="D27" i="8" l="1"/>
  <c r="E46" i="8" l="1"/>
  <c r="E47" i="8"/>
  <c r="D39" i="8" l="1"/>
  <c r="E48" i="8" l="1"/>
  <c r="E27" i="8" l="1"/>
  <c r="E28" i="8"/>
  <c r="E24" i="8"/>
  <c r="E26" i="8"/>
  <c r="E30" i="8"/>
  <c r="E25" i="8"/>
  <c r="E31" i="8"/>
  <c r="E29" i="8"/>
  <c r="E36" i="8"/>
  <c r="E38" i="8"/>
  <c r="E33" i="8"/>
  <c r="E37" i="8"/>
  <c r="E32" i="8"/>
  <c r="E34" i="8"/>
  <c r="D17" i="8"/>
  <c r="D22" i="8"/>
  <c r="E31" i="45" s="1"/>
  <c r="F31" i="45" s="1"/>
  <c r="E41" i="44" l="1"/>
  <c r="F41" i="44" s="1"/>
  <c r="E18" i="8"/>
  <c r="E34" i="44"/>
  <c r="F34" i="44" s="1"/>
  <c r="E27" i="44"/>
  <c r="F27" i="44" s="1"/>
  <c r="E20" i="8"/>
  <c r="E15" i="8"/>
  <c r="E14" i="8"/>
  <c r="E17" i="8"/>
  <c r="E16" i="8"/>
  <c r="E13" i="8"/>
  <c r="E19" i="8"/>
  <c r="E21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tc={68DC36D1-1456-45B1-A18F-6BA1ED2F10F6}</author>
  </authors>
  <commentList>
    <comment ref="D3" authorId="0" shapeId="0" xr:uid="{00000000-0006-0000-0E00-000001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será un valor positivo</t>
      </text>
    </comment>
  </commentList>
</comments>
</file>

<file path=xl/sharedStrings.xml><?xml version="1.0" encoding="utf-8"?>
<sst xmlns="http://schemas.openxmlformats.org/spreadsheetml/2006/main" count="10655" uniqueCount="714">
  <si>
    <t>ACTIVO</t>
  </si>
  <si>
    <t>ACTIVOS CORRIENTES</t>
  </si>
  <si>
    <t>OTRAS CUENTAS Y DOCUMENTOS POR COBRAR CORRIENTES</t>
  </si>
  <si>
    <t>TOTAL ACTIVOS CORRIENTES</t>
  </si>
  <si>
    <t>TOTAL ACTIVOS NO CORRIENTES</t>
  </si>
  <si>
    <t>PASIVO</t>
  </si>
  <si>
    <t>PASIVOS CORRIENTES</t>
  </si>
  <si>
    <t>RELACIONADAS</t>
  </si>
  <si>
    <t>TOTAL PASIVOS CORRIENTES</t>
  </si>
  <si>
    <t>PASIVOS NO CORRIENTES</t>
  </si>
  <si>
    <t>TOTAL PASIVOS NO CORRIENTES</t>
  </si>
  <si>
    <t>TOTAL DEL PASIVO</t>
  </si>
  <si>
    <t>TOTAL PASIVO Y PATRIMONIO</t>
  </si>
  <si>
    <t>COSTOS Y GASTOS</t>
  </si>
  <si>
    <t>ESTADO DE SITUACIÓN FINANCIERA</t>
  </si>
  <si>
    <t>INGRESOS</t>
  </si>
  <si>
    <t>TOTAL INGRESOS</t>
  </si>
  <si>
    <t>ACTIVOS BIOLÓGICOS</t>
  </si>
  <si>
    <t>NO RELACIONADAS</t>
  </si>
  <si>
    <t>TERRENOS</t>
  </si>
  <si>
    <t>ACTIVOS INTANGIBLES</t>
  </si>
  <si>
    <t>TOTAL ACTIVO</t>
  </si>
  <si>
    <t>OTRAS CUENTAS Y DOCUMENTOS POR PAGAR CORRIENTES</t>
  </si>
  <si>
    <t>DIVIDENDOS POR PAGAR</t>
  </si>
  <si>
    <t>PROPIEDADES DE INVERSIÓN</t>
  </si>
  <si>
    <t>OTRAS CUENTAS Y DOCUMENTOS POR PAGAR NO CORRIENTES</t>
  </si>
  <si>
    <t>INTERESES PAGADOS A TERCEROS</t>
  </si>
  <si>
    <t>CONCILIACIÓN TRIBUTARIA</t>
  </si>
  <si>
    <t>CUENTA</t>
  </si>
  <si>
    <t>VALOR</t>
  </si>
  <si>
    <t>ANÁLISIS VERTICAL</t>
  </si>
  <si>
    <t>Efectivo y equivalentes al efectivo</t>
  </si>
  <si>
    <t>Inventario</t>
  </si>
  <si>
    <t>Otros activos corrientes</t>
  </si>
  <si>
    <t>Total Activo Corriente</t>
  </si>
  <si>
    <t>Propiedad,planta y equipo</t>
  </si>
  <si>
    <t>Otros activos no corrientes</t>
  </si>
  <si>
    <t>Total Activo no Corriente</t>
  </si>
  <si>
    <t>Obligaciones con instituciones financieras</t>
  </si>
  <si>
    <t>Otros pasivos corrientes</t>
  </si>
  <si>
    <t>Total Pasivo Corriente</t>
  </si>
  <si>
    <t>Obligaciones con instituciones financieras no corrientes</t>
  </si>
  <si>
    <t>Total Pasivo no Corriente</t>
  </si>
  <si>
    <t xml:space="preserve">Capital </t>
  </si>
  <si>
    <t>Otros rubros del patrimonio</t>
  </si>
  <si>
    <t>Total Patrimonio</t>
  </si>
  <si>
    <t>ESTADO DE RESULTADOS</t>
  </si>
  <si>
    <t>PORCENTAJE</t>
  </si>
  <si>
    <t>PATRIMONIO</t>
  </si>
  <si>
    <t>Cuentas y docuemntos por cobrar clientes corrientes</t>
  </si>
  <si>
    <t xml:space="preserve">Otras cuentas y documentos por cobrar </t>
  </si>
  <si>
    <t>Cuentas y documentos por pagar comerciales corrrientes</t>
  </si>
  <si>
    <t>Otras cuentas y documentos por cobrar corrientes</t>
  </si>
  <si>
    <t>Cuentas y documentos por pagar comerciales no corrientes</t>
  </si>
  <si>
    <t>Otras cuentas y documentos por pagar no corrientes</t>
  </si>
  <si>
    <t>Interpretación</t>
  </si>
  <si>
    <t>Indicador</t>
  </si>
  <si>
    <t>Resultado</t>
  </si>
  <si>
    <t>X</t>
  </si>
  <si>
    <t>Y</t>
  </si>
  <si>
    <t>LC</t>
  </si>
  <si>
    <t>NC</t>
  </si>
  <si>
    <t>LIQUIDEZ CORRIENTE</t>
  </si>
  <si>
    <t>Óptimo</t>
  </si>
  <si>
    <t>PRUEBA ÁCIDA</t>
  </si>
  <si>
    <t>Deficiente</t>
  </si>
  <si>
    <t>ROA</t>
  </si>
  <si>
    <t>PA</t>
  </si>
  <si>
    <t>ROE</t>
  </si>
  <si>
    <t>PMC</t>
  </si>
  <si>
    <t>Satisfactorio</t>
  </si>
  <si>
    <t>CON PARTES RELACIONADAS LOCALES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</si>
  <si>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</si>
  <si>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</si>
  <si>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</si>
  <si>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</si>
  <si>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</si>
  <si>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</si>
  <si>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</si>
  <si>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</si>
  <si>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</si>
  <si>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</si>
  <si>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</si>
  <si>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</si>
  <si>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</si>
  <si>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017</t>
  </si>
  <si>
    <t>TOTAL OPERACIONES CON PARTES RELACIONADAS</t>
  </si>
  <si>
    <t>NAVES, AERONAVES, BARCAZAS Y SIMILARES</t>
  </si>
  <si>
    <t>EN NEGOCIOS CONJUNTOS</t>
  </si>
  <si>
    <t>OTROS ACTIVOS FINANCIEROS NO CORRIENTES</t>
  </si>
  <si>
    <t>.</t>
  </si>
  <si>
    <t>7001</t>
  </si>
  <si>
    <t>CÁLCULO DE BASE PARTICIPACIÓN A TRABAJADORES</t>
  </si>
  <si>
    <t>097</t>
  </si>
  <si>
    <t>098</t>
  </si>
  <si>
    <t>(-) CRÉDITO TRIBUTARIO GENERADO POR IMPUESTO A LA SALIDA DE DIVISAS</t>
  </si>
  <si>
    <t>TOTAL IMPUESTO A PAGAR</t>
  </si>
  <si>
    <t>TOTAL PAGADO</t>
  </si>
  <si>
    <t>FORMULARIO 101</t>
  </si>
  <si>
    <t>Estable</t>
  </si>
  <si>
    <t>Por cada $ 1,00 que la empresa debe a corto plazo, cuenta con  el efectivo suficiente para pagar sus pasivos corrientes.</t>
  </si>
  <si>
    <t>Por cada $ 1,00 que la empresa debe a corto plazo, no cuenta con  el efectivo suficiente para pagar sus pasivos corrientes.</t>
  </si>
  <si>
    <t>Por cada $ 1,00 que se debe a corto plazo, se cuenta para su cancelación con el efectivo suficiente en activos corrientes de fácil realización, sin tener que recurrir a la venta de inventarios.</t>
  </si>
  <si>
    <t>Por cada $ 1,00 que se debe a corto plazo, no se cuenta para su cancelación con el efectivo suficiente en activos corrientes de fácil realización, sin tener que recurrir a la venta de inventarios.</t>
  </si>
  <si>
    <t>Medianamente satisfactorio</t>
  </si>
  <si>
    <t>Poco satisfactorio</t>
  </si>
  <si>
    <t>TOTAL PASIVO</t>
  </si>
  <si>
    <t>La política de cobro de la empresa es eficiente pues hace efectivo la cuenta por cobrar rápidamente.</t>
  </si>
  <si>
    <t>La política de cobro de la empresa es medianamente eficiente pues hace efectivo la cuenta por cobrar rápidamente.</t>
  </si>
  <si>
    <t>La política de cobro de la empresa es deficiente pues hace efectivo la cuenta por cobrar rápidamente.</t>
  </si>
  <si>
    <t>RESTRINGIDA</t>
  </si>
  <si>
    <t>MODERADA</t>
  </si>
  <si>
    <t>RELAJADA</t>
  </si>
  <si>
    <t>Ingrese su meta</t>
  </si>
  <si>
    <t>Estrategia de Liquidez</t>
  </si>
  <si>
    <t xml:space="preserve"> </t>
  </si>
  <si>
    <t>DECLARACIÓN DEL IMPUESTO A LA RENTA Y PRESENTACIÓN DE BALANCES FORMULARIO ÚNICO SOCIEDADES Y ESTABLECIMIENTOS PERMANENTES</t>
  </si>
  <si>
    <t xml:space="preserve">                     SUPERINTENDENCIA DE                                   COMPAÑÍAS, VALORES Y SEGUROS </t>
  </si>
  <si>
    <t xml:space="preserve">          RESOLUCIÓN N° NAC-DGERCGC15-00000143</t>
  </si>
  <si>
    <t>OPERACIONES DE ACTIVO</t>
  </si>
  <si>
    <t>+</t>
  </si>
  <si>
    <t>CON PARTES RELACIONADAS EN PARAÍSOS FISCALES Y REGÍMENES FISCALES PREFERENTES</t>
  </si>
  <si>
    <t>CON PARTES RELACIONADAS EN OTROS REGÍMENES 
DEL EXTERIOR</t>
  </si>
  <si>
    <t>OPERACIONES DE PASIVO</t>
  </si>
  <si>
    <t>OPERACIONES DE INGRESO</t>
  </si>
  <si>
    <t>OPERACIONES DE EGRESO</t>
  </si>
  <si>
    <t>=</t>
  </si>
  <si>
    <t>¿SUJETO PASIVO EXENTO DE APLICACIÓN DEL RÉGIMEN DE PRECIOS DE TRANSFERENCIA?</t>
  </si>
  <si>
    <r>
      <t xml:space="preserve">VALOR EXENTO
</t>
    </r>
    <r>
      <rPr>
        <sz val="7"/>
        <rFont val="Arial"/>
        <family val="2"/>
      </rPr>
      <t>(A efectos de la Conciliación Tributaria)</t>
    </r>
  </si>
  <si>
    <r>
      <t>EFECTIVO</t>
    </r>
    <r>
      <rPr>
        <sz val="9"/>
        <color indexed="10"/>
        <rFont val="Arial"/>
        <family val="2"/>
      </rPr>
      <t xml:space="preserve"> </t>
    </r>
    <r>
      <rPr>
        <sz val="9"/>
        <rFont val="Arial"/>
        <family val="2"/>
      </rPr>
      <t>Y EQUIVALENTES AL EFECTIVO</t>
    </r>
  </si>
  <si>
    <t>VENTAS NETAS LOCALES GRAVADAS CON TARIFA 12% DE IVA</t>
  </si>
  <si>
    <t xml:space="preserve">INVERSIONES CORRIENTES </t>
  </si>
  <si>
    <t>VENTAS NETAS LOCALES GRAVADAS CON TARIFA 0% DE IVA O EXENTAS DE IVA</t>
  </si>
  <si>
    <t xml:space="preserve">(-) PROVISIÓN POR DETERIORO DE INVERSIONES CORRIENTES </t>
  </si>
  <si>
    <t>(-)</t>
  </si>
  <si>
    <t>EXPORTACIONES NETAS</t>
  </si>
  <si>
    <t>CUENTAS Y DOCUMENTOS POR COBRAR CLIENTES CORRIENTES</t>
  </si>
  <si>
    <t>RELACIONADOS</t>
  </si>
  <si>
    <t>LOCALES</t>
  </si>
  <si>
    <t>INGRESOS OBTENIDOS BAJO LA MODALIDAD DE COMISIONES O SIMILARES</t>
  </si>
  <si>
    <t>DEL EXTERIOR</t>
  </si>
  <si>
    <t xml:space="preserve">INGRESOS POR AGROFORESTERÍA Y SILVICULTURA DE ESPECIES FORESTALES  </t>
  </si>
  <si>
    <t>NO 
RELACIONADOS</t>
  </si>
  <si>
    <t>RENDIMIENTOS FINANCIEROS</t>
  </si>
  <si>
    <t>UTILIDAD EN VENTA DE PROPIEDADES, PLANTA Y EQUIPO</t>
  </si>
  <si>
    <t>DIVIDENDOS</t>
  </si>
  <si>
    <t>RENTAS EXENTAS PROVENIENTES DE DONACIONES Y APORTACIONES</t>
  </si>
  <si>
    <t>DE RECURSOS PÚBLICOS</t>
  </si>
  <si>
    <t>DE OTRAS LOCALES</t>
  </si>
  <si>
    <t>(-) PROVISIÓN CUENTAS INCOBRABLES Y DETERIORO</t>
  </si>
  <si>
    <t>OTROS INGRESOS PROVENIENTES DEL EXTERIOR</t>
  </si>
  <si>
    <t>CRÉDITO TRIBUTARIO A FAVOR DEL SUJETO PASIVO (ISD)</t>
  </si>
  <si>
    <t>OTRAS RENTAS</t>
  </si>
  <si>
    <t>CRÉDITO TRIBUTARIO A FAVOR DEL SUJETO PASIVO (IVA)</t>
  </si>
  <si>
    <t xml:space="preserve">TOTAL INGRESOS </t>
  </si>
  <si>
    <t>SUMAR DEL 6011 AL 6131</t>
  </si>
  <si>
    <t xml:space="preserve">En la columna "Valor exento" registre la porción del monto declarado en la columna "total ingresos" considerada como exenta de Impuesto a la Renta. </t>
  </si>
  <si>
    <t xml:space="preserve">CRÉDITO TRIBUTARIO A FAVOR DEL SUJETO PASIVO (RENTA) </t>
  </si>
  <si>
    <r>
      <t>VENTAS NETAS DE PROPIEDADES, PLANTA Y EQUIPO (INFORMATIVO)</t>
    </r>
    <r>
      <rPr>
        <b/>
        <sz val="9"/>
        <rFont val="Arial"/>
        <family val="2"/>
      </rPr>
      <t xml:space="preserve"> </t>
    </r>
  </si>
  <si>
    <t>INVENTARIO DE MATERIA PRIMA</t>
  </si>
  <si>
    <t>INGRESOS POR REEMBOLSO COMO INTERMEDIARIO (INFORMATIVO)</t>
  </si>
  <si>
    <t>INVENTARIO DE PRODUCTOS EN PROCESO</t>
  </si>
  <si>
    <t xml:space="preserve">INVENTARIO DE SUMINISTROS Y MATERIALES </t>
  </si>
  <si>
    <t xml:space="preserve">INVENTARIO DE PROD. TERM. Y MERCAD. EN ALMACÉN </t>
  </si>
  <si>
    <t>COSTO</t>
  </si>
  <si>
    <t>GASTO</t>
  </si>
  <si>
    <r>
      <t xml:space="preserve">VALOR NO DEDUCIBLE
</t>
    </r>
    <r>
      <rPr>
        <sz val="7"/>
        <rFont val="Arial"/>
        <family val="2"/>
      </rPr>
      <t>(A efectos de la Conciliación Tributaria)</t>
    </r>
  </si>
  <si>
    <t>MERCADERÍAS EN TRÁNSITO</t>
  </si>
  <si>
    <t>INVENTARIO INICIAL DE BIENES NO PRODUCIDOS POR EL SUJETO PASIVO</t>
  </si>
  <si>
    <r>
      <t xml:space="preserve">OBRAS EN CURSO BAJO CONTRATO DE CONSTRUCCIÓN </t>
    </r>
    <r>
      <rPr>
        <b/>
        <sz val="9"/>
        <rFont val="Arial"/>
        <family val="2"/>
      </rPr>
      <t>(NIC 11)</t>
    </r>
  </si>
  <si>
    <t>COMPRAS NETAS LOCALES DE BIENES NO PRODUCIDOS POR EL SUJETO PASIVO</t>
  </si>
  <si>
    <r>
      <t xml:space="preserve">INVENTARIO DE OBRAS EN CONSTRUCCIÓN </t>
    </r>
    <r>
      <rPr>
        <b/>
        <sz val="9"/>
        <rFont val="Arial"/>
        <family val="2"/>
      </rPr>
      <t>(NIC 2)</t>
    </r>
  </si>
  <si>
    <t xml:space="preserve">COMPRAS NETAS LOCALES PRODUCTO DE LA ACTIVIDAD DE COMISIONISTA </t>
  </si>
  <si>
    <r>
      <t xml:space="preserve">INVENTARIO DE OBRAS TERMINADAS </t>
    </r>
    <r>
      <rPr>
        <b/>
        <sz val="9"/>
        <rFont val="Arial"/>
        <family val="2"/>
      </rPr>
      <t>(NIC 2)</t>
    </r>
  </si>
  <si>
    <t>IMPORTACIONES DE BIENES NO PRODUCIDOS POR EL SUJETO PASIVO</t>
  </si>
  <si>
    <r>
      <t xml:space="preserve">INVENTARIO DE MATERIALES O BIENES PARA LA CONSTRUCCIÓN </t>
    </r>
    <r>
      <rPr>
        <b/>
        <sz val="9"/>
        <rFont val="Arial"/>
        <family val="2"/>
      </rPr>
      <t>(NIC 2)</t>
    </r>
  </si>
  <si>
    <t>(-) INVENTARIO FINAL DE BIENES NO PRODUCIDOS POR EL SUJETO PASIVO</t>
  </si>
  <si>
    <t>INVENTARIO REPUESTOS, HERRAMIENTAS Y ACCESORIOS</t>
  </si>
  <si>
    <t>INVENTARIO INICIAL DE MATERIA PRIMA</t>
  </si>
  <si>
    <t>(-) PROVISIÓN DE INVENTARIOS POR VALOR NETO DE REALIZACIÓN Y OTRAS PÉRDIDAS EN INVENTARIO</t>
  </si>
  <si>
    <t>COMPRAS NETAS LOCALES DE MATERIA PRIMA</t>
  </si>
  <si>
    <t xml:space="preserve">ACTIVOS PAGADOS POR ANTICIPADO </t>
  </si>
  <si>
    <t>IMPORTACIONES DE MATERIA PRIMA</t>
  </si>
  <si>
    <t xml:space="preserve">(-) PROVISIÓN POR DETERIORO DEL VALOR DEL ACTIVO CORRIENTE </t>
  </si>
  <si>
    <t>(-) INVENTARIO FINAL DE MATERIA PRIMA</t>
  </si>
  <si>
    <t>ACTIVOS NO CORRIENTES MANTENIDOS PARA LA VENTA Y OPERACIONES DISCONTINUADAS</t>
  </si>
  <si>
    <t>INVENTARIO INICIAL DE PRODUCTOS EN PROCESO</t>
  </si>
  <si>
    <t>OTROS ACTIVOS CORRIENTES</t>
  </si>
  <si>
    <t>(-) INVENTARIO FINAL DE PRODUCTOS EN PROCESO</t>
  </si>
  <si>
    <t>INVENTARIO INICIAL PRODUCTOS TERMINADOS</t>
  </si>
  <si>
    <t>ACTIVOS NO CORRIENTES</t>
  </si>
  <si>
    <t>(-) INVENTARIO FINAL DE PRODUCTOS TERMINADOS</t>
  </si>
  <si>
    <t>PROPIEDADES, PLANTA Y EQUIPO, PROPIEDADES DE INVERSIÓN Y ACTIVOS BIOLÓGICOS</t>
  </si>
  <si>
    <t>SUELDOS, SALARIOS Y DEMÁS REMUNERACIONES QUE CONSTITUYEN MATERIA GRAVADA DEL IESS</t>
  </si>
  <si>
    <t>BENEFICIOS SOCIALES, INDEMNIZACIONES Y OTRAS REMUNERACIONES QUE NO CONSTITUYEN MATERIA GRAVADA DEL IESS</t>
  </si>
  <si>
    <t xml:space="preserve">INMUEBLES (EXCEPTO TERRENOS) </t>
  </si>
  <si>
    <t>APORTE A LA SEGURIDAD SOCIAL (INCLUYE FONDO DE RESERVA)</t>
  </si>
  <si>
    <t>CONSTRUCCIONES EN CURSO</t>
  </si>
  <si>
    <t>HONORARIOS PROFESIONALES Y DIETAS</t>
  </si>
  <si>
    <t>MUEBLES Y ENSERES</t>
  </si>
  <si>
    <t>HONORARIOS A EXTRANJEROS POR SERVICIOS OCASIONALES</t>
  </si>
  <si>
    <t>MAQUINARIA, EQUIPO E INSTALACIONES</t>
  </si>
  <si>
    <t>ARRENDAMIENTOS</t>
  </si>
  <si>
    <t>MANTENIMIENTO Y REPARACIONES</t>
  </si>
  <si>
    <t>EQUIPO DE COMPUTACIÓN Y SOFTWARE</t>
  </si>
  <si>
    <t>COMBUSTIBLES Y LUBRICANTES</t>
  </si>
  <si>
    <t>VEHÍCULOS, EQUIPO DE TRANSPORTE Y CAMINERO MÓVIL</t>
  </si>
  <si>
    <t>PROMOCIÓN Y PUBLICIDAD</t>
  </si>
  <si>
    <t xml:space="preserve">PROPIEDADES, PLANTA Y EQUIPO POR CONTRATOS DE ARRENDAMIENTO FINANCIERO </t>
  </si>
  <si>
    <r>
      <t xml:space="preserve">SUMINISTROS, </t>
    </r>
    <r>
      <rPr>
        <sz val="9"/>
        <rFont val="Arial"/>
        <family val="2"/>
      </rPr>
      <t>MATERIALES Y REPUESTOS</t>
    </r>
  </si>
  <si>
    <t>OTROS PROPIEDADES, PLANTA Y EQUIPO</t>
  </si>
  <si>
    <t>TRANSPORTE</t>
  </si>
  <si>
    <t>(-) DEPRECIACIÓN ACUMULADA  PROPIEDADES, PLANTA Y EQUIPO</t>
  </si>
  <si>
    <t>PROVISIONES</t>
  </si>
  <si>
    <t>PARA JUBILACIÓN PATRONAL</t>
  </si>
  <si>
    <t>(-) DETERIORO  ACUMULADO DE PROPIEDADES, PLANTA Y EQUIPO</t>
  </si>
  <si>
    <t>PARA DESAHUCIO</t>
  </si>
  <si>
    <t>ACTIVOS DE EXPLORACIÓN Y EXPLOTACIÓN</t>
  </si>
  <si>
    <t>PARA CUENTAS INCOBRABLES</t>
  </si>
  <si>
    <t>(-) AMORTIZACIÓN ACUMULADA DE ACTIVOS DE EXPLORACIÓN Y EXPLOTACIÓN</t>
  </si>
  <si>
    <t>POR VALOR NETO DE REALIZACIÓN DE INVENTARIOS</t>
  </si>
  <si>
    <t>(-) DETERIORO  ACUMULADO DE ACTIVOS DE EXPLORACIÓN Y EXPLOTACIÓN</t>
  </si>
  <si>
    <t>POR DETERIORO DEL VALOR DE LOS ACTIVOS</t>
  </si>
  <si>
    <t>OTRAS PROVISIONES</t>
  </si>
  <si>
    <t>(-) DEPRECIACIÓN ACUMULADA PROPIEDADES DE INVERSIÓN</t>
  </si>
  <si>
    <t xml:space="preserve">ARRENDAMIENTO MERCANTIL </t>
  </si>
  <si>
    <t>LOCAL</t>
  </si>
  <si>
    <t>(-) DETERIORO  ACUMULADO DE PROPIEDADES DE INVERSIÓN</t>
  </si>
  <si>
    <t>COMISIONES</t>
  </si>
  <si>
    <t>(-) DEPRECIACIÓN ACUMULADA ACTIVOS BIOLÓGICOS</t>
  </si>
  <si>
    <t>(-) DETERIORO  ACUMULADO DE ACTIVOS BIOLÓGICOS</t>
  </si>
  <si>
    <t>INTERESES BANCARIOS</t>
  </si>
  <si>
    <t>TOTAL PROPIEDADES, PLANTA Y EQUIPO, PROPIEDADES DE INVERSIÓN Y ACTIVOS BIOLÓGICOS</t>
  </si>
  <si>
    <t>PLUSVALÍAS</t>
  </si>
  <si>
    <t>MARCAS, PATENTES, DERECHOS DE LLAVE Y OTROS SIMILARES</t>
  </si>
  <si>
    <t>NO RELACIONADOS</t>
  </si>
  <si>
    <t>OTROS ACTIVOS INTANGIBLES</t>
  </si>
  <si>
    <t>PÉRDIDA EN VENTA DE ACTIVOS</t>
  </si>
  <si>
    <t>(-) AMORTIZACIÓN ACUMULADA DE ACTIVOS INTANGIBLES</t>
  </si>
  <si>
    <r>
      <t>(-) DETERIORO ACUMULADO</t>
    </r>
    <r>
      <rPr>
        <sz val="9"/>
        <color indexed="10"/>
        <rFont val="Arial"/>
        <family val="2"/>
      </rPr>
      <t xml:space="preserve"> </t>
    </r>
    <r>
      <rPr>
        <sz val="9"/>
        <rFont val="Arial"/>
        <family val="2"/>
      </rPr>
      <t>DE ACTIVOS INTANGIBLES</t>
    </r>
  </si>
  <si>
    <t>OTRAS PÉRDIDAS</t>
  </si>
  <si>
    <t>TOTAL ACTIVOS INTANGIBLES</t>
  </si>
  <si>
    <t>MERMAS</t>
  </si>
  <si>
    <t>ACTIVOS FINANCIEROS NO CORRIENTES</t>
  </si>
  <si>
    <t xml:space="preserve">SEGUROS Y REASEGUROS (PRIMAS Y CESIONES) </t>
  </si>
  <si>
    <r>
      <t xml:space="preserve">INVERSIONES </t>
    </r>
    <r>
      <rPr>
        <sz val="9"/>
        <rFont val="Arial"/>
        <family val="2"/>
      </rPr>
      <t xml:space="preserve"> </t>
    </r>
    <r>
      <rPr>
        <sz val="9"/>
        <color indexed="40"/>
        <rFont val="Arial"/>
        <family val="2"/>
      </rPr>
      <t xml:space="preserve"> </t>
    </r>
    <r>
      <rPr>
        <sz val="9"/>
        <rFont val="Arial"/>
        <family val="2"/>
      </rPr>
      <t>NO CORRIENTES</t>
    </r>
  </si>
  <si>
    <t>EN SUBSIDIARIAS Y ASOCIADAS</t>
  </si>
  <si>
    <t>GASTOS INDIRECTOS ASIGNADOS DESDE EL EXTERIOR POR PARTES RELACIONADAS</t>
  </si>
  <si>
    <t>GASTOS DE GESTIÓN</t>
  </si>
  <si>
    <t>OTRAS</t>
  </si>
  <si>
    <t>IMPUESTOS, CONTRIBUCIONES Y OTROS</t>
  </si>
  <si>
    <r>
      <t xml:space="preserve">CUENTAS Y DOCUMENTOS POR COBRAR CLIENTES </t>
    </r>
    <r>
      <rPr>
        <sz val="9"/>
        <color indexed="40"/>
        <rFont val="Arial"/>
        <family val="2"/>
      </rPr>
      <t xml:space="preserve"> </t>
    </r>
    <r>
      <rPr>
        <sz val="9"/>
        <rFont val="Arial"/>
        <family val="2"/>
      </rPr>
      <t>NO CORRIENTES</t>
    </r>
  </si>
  <si>
    <t>GASTOS DE VIAJE</t>
  </si>
  <si>
    <t>IVA QUE SE CARGA AL COSTO O GASTO</t>
  </si>
  <si>
    <r>
      <t xml:space="preserve">DEPRECIACIÓN DE PROPIEDADES, PLANTA Y EQUIPO 
</t>
    </r>
    <r>
      <rPr>
        <sz val="8"/>
        <rFont val="Arial"/>
        <family val="2"/>
      </rPr>
      <t>(EXCLUYE ACTIVOS BIOLÓGICOS Y PROPIEDADES DE INVERSIÓN)</t>
    </r>
  </si>
  <si>
    <t>ACELERADA</t>
  </si>
  <si>
    <t>NO ACELERADA</t>
  </si>
  <si>
    <r>
      <t xml:space="preserve">OTRAS CUENTAS Y DOCUMENTOS POR COBRAR  </t>
    </r>
    <r>
      <rPr>
        <sz val="9"/>
        <color indexed="40"/>
        <rFont val="Arial"/>
        <family val="2"/>
      </rPr>
      <t xml:space="preserve"> </t>
    </r>
    <r>
      <rPr>
        <sz val="9"/>
        <rFont val="Arial"/>
        <family val="2"/>
      </rPr>
      <t xml:space="preserve">NO CORRIENTES </t>
    </r>
  </si>
  <si>
    <t>DEPRECIACIÓN DEL REAVALÚO DE PROPIEDADES, PLANTA Y EQUIPO</t>
  </si>
  <si>
    <t>7521</t>
  </si>
  <si>
    <t>DEPRECIACIÓN DE ACTIVOS BIOLÓGICOS</t>
  </si>
  <si>
    <t>NO
RELACIONADOS</t>
  </si>
  <si>
    <t>DEPRECIACIÓN DE PROPIEDADES DE INVERSIÓN</t>
  </si>
  <si>
    <t>AMORTIZACIÓN DE ACTIVOS DE EXPLORACIÓN Y EXPLOTACIÓN</t>
  </si>
  <si>
    <t xml:space="preserve">(-) PROVISIÓN CUENTAS INCOBRABLES Y DETERIORO </t>
  </si>
  <si>
    <t xml:space="preserve">OTRAS AMORTIZACIONES </t>
  </si>
  <si>
    <t>(-) PROVISIÓN POR DETERIORO DE ACTIVOS FINANCIEROS NO CORRIENTES</t>
  </si>
  <si>
    <t>SERVICIOS PÚBLICOS</t>
  </si>
  <si>
    <t>PAGOS POR OTROS SERVICIOS</t>
  </si>
  <si>
    <r>
      <t>TOTAL ACTIVOS</t>
    </r>
    <r>
      <rPr>
        <b/>
        <sz val="9"/>
        <rFont val="Arial"/>
        <family val="2"/>
      </rPr>
      <t xml:space="preserve"> FINANCIEROS NO CORRIENTES</t>
    </r>
  </si>
  <si>
    <t>PAGOS POR OTROS BIENES</t>
  </si>
  <si>
    <t>OTROS ACTIVOS  NO CORRIENTES</t>
  </si>
  <si>
    <t xml:space="preserve">TOTAL COSTOS </t>
  </si>
  <si>
    <t xml:space="preserve">En la columna "Valor no deducible" registre la porción del monto declarado en las columnas "costo" y "gasto" considerada como no deducible  para el cálculo del Impuesto a la Renta. </t>
  </si>
  <si>
    <t xml:space="preserve">                  379+389+439+445</t>
  </si>
  <si>
    <t>EFECTO DE LA REVALUACIÓN DE ACTIVOS (Casillero informativo para el cálculo del anticipo de impuesto a la renta)</t>
  </si>
  <si>
    <t xml:space="preserve">TOTAL GASTOS </t>
  </si>
  <si>
    <t>TOTAL DEL  ACTIVO</t>
  </si>
  <si>
    <t xml:space="preserve">                                    345+498</t>
  </si>
  <si>
    <t>ACTIVO POR REINVERSIÓN DE UTILIDADES (INFORMATIVO)</t>
  </si>
  <si>
    <t xml:space="preserve">TOTAL COSTOS Y GASTOS                                                                       (7991+7992)                                                                                                         </t>
  </si>
  <si>
    <t>CUENTAS Y DOCUMENTOS POR PAGAR PROVEEDORES CORRIENTES</t>
  </si>
  <si>
    <t>BAJA DE INVENTARIO (INFORMATIVO)</t>
  </si>
  <si>
    <t>PAGO POR REEMBOLSO COMO REEMBOLSANTE (INFORMATIVO)</t>
  </si>
  <si>
    <t>7002</t>
  </si>
  <si>
    <t>PAGO POR REEMBOLSO COMO INTERMEDIARIO (INFORMATIVO)</t>
  </si>
  <si>
    <t>7003</t>
  </si>
  <si>
    <t>OBLIGACIONES CON INSTITUCIONES
FINANCIERAS - CORRIENTES</t>
  </si>
  <si>
    <t>PRÉSTAMOS  DE ACCIONISTAS O SOCIOS</t>
  </si>
  <si>
    <t xml:space="preserve">UTILIDAD DEL EJERCICIO                                                                                          6999-7999&gt;0 </t>
  </si>
  <si>
    <t>PÉRDIDA DEL EJERCICIO                                                                                           6999-7999&lt;0</t>
  </si>
  <si>
    <t xml:space="preserve">(+) AJUSTE POR PRECIOS DE TRANSFERENCIA </t>
  </si>
  <si>
    <t>PASIVOS POR CONTRATOS DE ARRENDAMIENTO FINANCIERO (PORCIÓN CORRIENTE)</t>
  </si>
  <si>
    <t>BASE DE CÁLCULO DE PARTICIPACIÓN A TRABAJADORES</t>
  </si>
  <si>
    <t>IMPUESTO A LA RENTA POR PAGAR DEL EJERCICIO</t>
  </si>
  <si>
    <t>PARTICIPACIÓN TRABAJADORES POR PAGAR DEL EJERCICIO</t>
  </si>
  <si>
    <t>(-) PARTICIPACIÓN A TRABAJADORES</t>
  </si>
  <si>
    <t>OBLIGACIONES CON EL IESS</t>
  </si>
  <si>
    <t>(-) DIVIDENDOS EXENTOS</t>
  </si>
  <si>
    <t xml:space="preserve">                   campo 6082</t>
  </si>
  <si>
    <t>OTROS PASIVOS POR BENEFICIOS A EMPLEADOS</t>
  </si>
  <si>
    <t>(-) OTRAS RENTAS EXENTAS</t>
  </si>
  <si>
    <t>(-) OTRAS RENTAS EXENTAS DERIVADAS DEL COPCI</t>
  </si>
  <si>
    <t>JUBILACIÓN PATRONAL</t>
  </si>
  <si>
    <t>(+) GASTOS NO DEDUCIBLES LOCALES</t>
  </si>
  <si>
    <t xml:space="preserve">TRANSFERENCIAS CASA MATRIZ Y SUCURSALES (del exterior) </t>
  </si>
  <si>
    <t>(+) GASTOS NO DEDUCIBLES DEL EXTERIOR</t>
  </si>
  <si>
    <t xml:space="preserve">CRÉDITO A MUTUO </t>
  </si>
  <si>
    <t>(+) GASTOS INCURRIDOS PARA GENERAR INGRESOS EXENTOS</t>
  </si>
  <si>
    <t>OBLIGACIONES EMITIDAS CORRIENTES</t>
  </si>
  <si>
    <t>(+) PARTICIPACIÓN TRABAJADORES ATRIBUIBLE A INGRESOS EXENTOS             
Fórmula {(804*15%) +  [ (805+806-809)*15% ]}</t>
  </si>
  <si>
    <t>ANTICIPOS DE CLIENTES</t>
  </si>
  <si>
    <t xml:space="preserve">(-) AMORTIZACIÓN PÉRDIDAS TRIBUTARIAS DE AÑOS ANTERIORES </t>
  </si>
  <si>
    <t xml:space="preserve">PROVISIONES </t>
  </si>
  <si>
    <t>(-) DEDUCCIONES POR LEYES ESPECIALES</t>
  </si>
  <si>
    <t>(-) DEDUCCIONES ESPECIALES DERIVADAS DEL COPCI</t>
  </si>
  <si>
    <t>CUENTAS Y DOCUMENTOS POR PAGAR PROVEEDORES NO CORRIENTES</t>
  </si>
  <si>
    <t>(-) DEDUCCIÓN POR INCREMENTO NETO DE EMPLEADOS</t>
  </si>
  <si>
    <t>(-) DEDUCCIÓN POR PAGO A TRABAJADORES CON DISCAPACIDAD</t>
  </si>
  <si>
    <t>(-) INGRESOS SUJETOS A IMPUESTO A LA RENTA ÚNICO</t>
  </si>
  <si>
    <t>(+) COSTOS Y GASTOS DEDUCIBLES INCURRIDOS PARA GENERAR INGRESOS SUJETOS A IMPUESTO A LA RENTA ÚNICO</t>
  </si>
  <si>
    <t>OBLIGACIONES CON INSTITUCIONES
FINANCIERAS - NO CORRIENTES</t>
  </si>
  <si>
    <t>UTILIDAD GRAVABLE</t>
  </si>
  <si>
    <t>PÉRDIDA SUJETA A AMORTIZACIÓN EN PERÍODOS SIGUIENTES</t>
  </si>
  <si>
    <t>UTILIDAD A REINVERTIR Y CAPITALIZAR</t>
  </si>
  <si>
    <t xml:space="preserve">     Sujeta legalmente a reducción de la tarifa</t>
  </si>
  <si>
    <t>SALDO UTILIDAD GRAVABLE</t>
  </si>
  <si>
    <t>819 - 831</t>
  </si>
  <si>
    <t>TOTAL IMPUESTO CAUSADO   (831 x tarifa reinversión de utilidades) + ( 832 x tarifa general sociedades)</t>
  </si>
  <si>
    <t>PASIVOS POR CONTRATOS DE ARRENDAMIENTO FINANCIERO (PORCIÓN  NO CORRIENTE)</t>
  </si>
  <si>
    <t>TRANSFERENCIAS CASA MATRIZ Y SUCURSALES</t>
  </si>
  <si>
    <t>(-) ANTICIPO DETERMINADO CORRESPONDIENTE AL EJERCICIO FISCAL DECLARADO</t>
  </si>
  <si>
    <t>(Trasládese el campo 879 de la declaración del período anterior)</t>
  </si>
  <si>
    <r>
      <t>CRÉDITO A MUTUO</t>
    </r>
    <r>
      <rPr>
        <sz val="9"/>
        <color indexed="10"/>
        <rFont val="Arial"/>
        <family val="2"/>
      </rPr>
      <t/>
    </r>
  </si>
  <si>
    <t>(=) IMPUESTO A LA RENTA CAUSADO MAYOR AL ANTICIPO DETERMINADO</t>
  </si>
  <si>
    <t>839-841&gt;0</t>
  </si>
  <si>
    <t>(=)</t>
  </si>
  <si>
    <t>OBLIGACIONES EMITIDAS NO CORRIENTES</t>
  </si>
  <si>
    <r>
      <t xml:space="preserve">(=)CRÉDITO TRIBUTARIO GENERADO POR ANTICIPO </t>
    </r>
    <r>
      <rPr>
        <sz val="8"/>
        <rFont val="Arial"/>
        <family val="2"/>
      </rPr>
      <t>(Aplica para Ejercicios Anteriores al 2010)</t>
    </r>
  </si>
  <si>
    <t>839-841&lt;0</t>
  </si>
  <si>
    <t>(+) SALDO DEL ANTICIPO PENDIENTE DE PAGO</t>
  </si>
  <si>
    <t>(+)</t>
  </si>
  <si>
    <t>PROVISIONES PARA JUBILACIÓN PATRONAL</t>
  </si>
  <si>
    <t>(-) RETENCIONES EN LA FUENTE QUE LE REALIZARON EN EL EJERCICIO FISCAL</t>
  </si>
  <si>
    <t>PROVISIONES PARA DESAHUCIO</t>
  </si>
  <si>
    <t>(-) RETENCIONES POR DIVIDENDOS ANTICIPADOS</t>
  </si>
  <si>
    <t>(-) RETENCIONES POR INGRESOS PROVENIENTES DEL EXTERIOR CON DERECHO A CRÉDITO TRIBUTARIO</t>
  </si>
  <si>
    <t>(-) ANTICIPO DE IMPUESTO A LA RENTA PAGADO POR ESPECTÁCULOS PÚBLICOS</t>
  </si>
  <si>
    <t>PASIVOS DIFERIDOS</t>
  </si>
  <si>
    <t>(-) CRÉDITO TRIBUTARIO DE AÑOS ANTERIORES</t>
  </si>
  <si>
    <t>OTROS PASIVOS</t>
  </si>
  <si>
    <t xml:space="preserve">                    539+569+579+589</t>
  </si>
  <si>
    <t>(-) EXONERACIÓN Y CRÉDITO TRIBUTARIO POR LEYES ESPECIALES</t>
  </si>
  <si>
    <t>PATRIMONIO NETO</t>
  </si>
  <si>
    <t>SUBTOTAL IMPUESTO A PAGAR              842-843+844-845-847-848-849-850-851-852&gt;0</t>
  </si>
  <si>
    <t>CAPITAL SUSCRITO Y/O ASIGNADO</t>
  </si>
  <si>
    <t>(-) CAP.SUSC. NO PAGADO, ACCIONES  EN TESORERÍA</t>
  </si>
  <si>
    <t>SUBTOTAL SALDO A FAVOR                    842-843+844-845-847-848-849-850-851-852&lt;0</t>
  </si>
  <si>
    <t>APORTES DE SOCIOS O ACCIONISTAS PARA FUTURA CAPITALIZACIÓN</t>
  </si>
  <si>
    <t>RESERVA LEGAL</t>
  </si>
  <si>
    <t>(+) IMPUESTO A LA RENTA ÚNICO</t>
  </si>
  <si>
    <t xml:space="preserve">RESERVA FACULTATIVAS </t>
  </si>
  <si>
    <t>(-)  CRÉDITO TRIBUTARIO PARA LA LIQUIDACIÓN DEL IMPUESTO A LA RENTA ÚNICO</t>
  </si>
  <si>
    <t xml:space="preserve">OTROS RESULTADOS INTEGRALES  </t>
  </si>
  <si>
    <t>632+633+634+635</t>
  </si>
  <si>
    <t>+/(-)</t>
  </si>
  <si>
    <t>IMPUESTO A LA RENTA A PAGAR</t>
  </si>
  <si>
    <r>
      <t xml:space="preserve">SUPERÁVIT DE ACTIVOS FINANCIEROS DISPONIBLES PARA LA VENTA </t>
    </r>
    <r>
      <rPr>
        <b/>
        <sz val="9"/>
        <rFont val="Arial"/>
        <family val="2"/>
      </rPr>
      <t>(Casillero Informativo)</t>
    </r>
  </si>
  <si>
    <t>SALDO A FAVOR CONTRIBUYENTE</t>
  </si>
  <si>
    <r>
      <t>SUPERÁVIT POR REVALUACIÓN DE PROPIEDADES, PLANTA Y EQUIPO</t>
    </r>
    <r>
      <rPr>
        <b/>
        <sz val="9"/>
        <rFont val="Arial"/>
        <family val="2"/>
      </rPr>
      <t xml:space="preserve"> (Casillero Informativo)</t>
    </r>
  </si>
  <si>
    <r>
      <t xml:space="preserve">SUPERÁVIT POR REVALUACIÓN DE ACTIVOS INTANGIBLES </t>
    </r>
    <r>
      <rPr>
        <b/>
        <sz val="9"/>
        <rFont val="Arial"/>
        <family val="2"/>
      </rPr>
      <t>(Casillero Informativo)</t>
    </r>
  </si>
  <si>
    <t>ANTICIPO DETERMINADO PRÓXIMO AÑO</t>
  </si>
  <si>
    <r>
      <t xml:space="preserve">OTROS SUPERÁVIT POR REVALUACIÓN </t>
    </r>
    <r>
      <rPr>
        <b/>
        <sz val="9"/>
        <rFont val="Arial"/>
        <family val="2"/>
      </rPr>
      <t>(Casillero Informativo)</t>
    </r>
  </si>
  <si>
    <t>ANTICIPO A PAGAR</t>
  </si>
  <si>
    <t>PRIMERA CUOTA</t>
  </si>
  <si>
    <t>RESULTADOS ACUMULADOS PROVENIENTES DE LA ADOPCION POR PRIMERA VEZ DE LAS NIIF</t>
  </si>
  <si>
    <t>SEGUNDA CUOTA</t>
  </si>
  <si>
    <r>
      <t>UTILIDAD NO DISTRIBUIDA EJERCICIOS ANTERIORES</t>
    </r>
    <r>
      <rPr>
        <sz val="9"/>
        <color indexed="10"/>
        <rFont val="Arial"/>
        <family val="2"/>
      </rPr>
      <t xml:space="preserve"> </t>
    </r>
  </si>
  <si>
    <t>SALDO A LIQUIDARSE EN DECLARACIÓN PRÓXIMO AÑO</t>
  </si>
  <si>
    <t>(-) PÉRDIDA ACUMULADA EJERCICIOS ANTERIORES</t>
  </si>
  <si>
    <t>RESERVA DE CAPITAL</t>
  </si>
  <si>
    <t>RESERVA POR DONACIONES</t>
  </si>
  <si>
    <t>RESERVA POR VALUACIÓN</t>
  </si>
  <si>
    <t>PAGO PREVIO (Informativo)</t>
  </si>
  <si>
    <t>SUPERÁVIT POR REVALUACIÓN DE INVERSIONES</t>
  </si>
  <si>
    <t>DETALLE DE IMPUTACIÓN AL PAGO (Para declaraciones sustitutivas)</t>
  </si>
  <si>
    <t xml:space="preserve">UTILIDAD DEL EJERCICIO </t>
  </si>
  <si>
    <t>INTERÉS</t>
  </si>
  <si>
    <t>(-) PÉRDIDA DEL EJERCICIO</t>
  </si>
  <si>
    <t>IMPUESTO</t>
  </si>
  <si>
    <t>TOTAL PATRIMONIO NETO</t>
  </si>
  <si>
    <t>MULTA</t>
  </si>
  <si>
    <t>599+698</t>
  </si>
  <si>
    <t>VALORES A PAGAR Y FORMA DE PAGO (luego de imputación al pago en declaraciones sustitutivas)</t>
  </si>
  <si>
    <t xml:space="preserve">INTERÉS POR MORA </t>
  </si>
  <si>
    <t xml:space="preserve">MULTA </t>
  </si>
  <si>
    <t>MEDIANTE CHEQUE, DÉBITO BANCARIO, EFECTIVO U OTRAS FORMAS DE PAGO</t>
  </si>
  <si>
    <t>905</t>
  </si>
  <si>
    <t>USD</t>
  </si>
  <si>
    <t xml:space="preserve">MEDIANTE COMPENSACIONES                                                                     </t>
  </si>
  <si>
    <t>906</t>
  </si>
  <si>
    <t xml:space="preserve">MEDIANTE NOTAS DE CRÉDITO                                                    </t>
  </si>
  <si>
    <t>907</t>
  </si>
  <si>
    <t>DETALLE DE NOTAS DE CRÉDITO CARTULARES</t>
  </si>
  <si>
    <t>DETALLE DE NOTAS DE CRÉDITO DESMATERIALIZADAS</t>
  </si>
  <si>
    <t xml:space="preserve">         DETALLE DE COMPENSACIONES</t>
  </si>
  <si>
    <t>N/C No</t>
  </si>
  <si>
    <t xml:space="preserve">Resol No. </t>
  </si>
  <si>
    <t>DECLARO QUE LOS DATOS PROPORCIONADOS EN ESTE DOCUMENTO SON EXACTOS Y VERDADEROS, POR LO QUE ASUMO LA RESPONSABILIDAD LEGAL QUE DE ELLA SE DERIVEN (Art. 101 de la L.R.T.I.)</t>
  </si>
  <si>
    <t>FIRMA REPRESENTANTE LEGAL</t>
  </si>
  <si>
    <t xml:space="preserve"> FIRMA CONTADOR</t>
  </si>
  <si>
    <t>NOMBRE :</t>
  </si>
  <si>
    <t>Cédula de Identidad o No. de Pasaporte</t>
  </si>
  <si>
    <t>RUC No.</t>
  </si>
  <si>
    <t>Utilidad Neta</t>
  </si>
  <si>
    <t>Costos y gastos</t>
  </si>
  <si>
    <t>Mediante los cálculos de indicadores de valor diferencial comparar la capacidad que tiene la empresa en comparación al sector</t>
  </si>
  <si>
    <t>EMPRESA</t>
  </si>
  <si>
    <t>SECTOR</t>
  </si>
  <si>
    <t>Gráfico</t>
  </si>
  <si>
    <t>Activos totales/ Activos corrientes</t>
  </si>
  <si>
    <t>Ingresos</t>
  </si>
  <si>
    <t>Rotación de activos</t>
  </si>
  <si>
    <t>ÓPTIMO</t>
  </si>
  <si>
    <t>Se detectó ROE bajo se recomienda: Subir el precio del producto, negociar con proveedores, reducir sus costos laborales.</t>
  </si>
  <si>
    <t>Se encuentra dentro de la zona óptima aunque se debe poner énfasis en mejorar su ROE</t>
  </si>
  <si>
    <t>ROE por encima de los estándares óptimos, Gran trabajo</t>
  </si>
  <si>
    <t>ACTIVOS TOTALES/ACTIVOS CORRIENTES</t>
  </si>
  <si>
    <t>Liquidez Corriente</t>
  </si>
  <si>
    <t xml:space="preserve">ENDEUDAMIENTO </t>
  </si>
  <si>
    <t xml:space="preserve">Endeudamiento </t>
  </si>
  <si>
    <t>Ganancias Retenidas/Ingresos</t>
  </si>
  <si>
    <t>Gasto por Interés/Utilidad antes de impuesto</t>
  </si>
  <si>
    <t xml:space="preserve">Es un conjunto de datos que nos ayudan a medir objetivamente, en un ámbito espacio temporal, la evolución de acciones asumidas por el Estado para el cumplimiento de un determinado compromiso adquirido. </t>
  </si>
  <si>
    <t>GASTOS POR INTERES</t>
  </si>
  <si>
    <t>Existe una deficiente administración de los recursos, por lo que a partir de sus gastos efectuados el negocio no puede cubrir sus costos de producción y contar con un margen de utilidad.</t>
  </si>
  <si>
    <t>Existe una buena administración de los recursos, por lo que a partir de sus gastos efectuados el negocio puede cubrir sus costos de producción y contar con un margen de utilidad.</t>
  </si>
  <si>
    <t>Existe una exelente administración de los recursos, por lo que a partir de sus gastos efectuados el negocio puede cubrir sus costos de producción y contar con un margen de utilidad.</t>
  </si>
  <si>
    <t>GANANCIAS RETENIDAS</t>
  </si>
  <si>
    <t>NR=</t>
  </si>
  <si>
    <t>NIVEL DE RIESGO INHERENTE  RI= 100% - NC</t>
  </si>
  <si>
    <t>NC=</t>
  </si>
  <si>
    <t>NIVEL DE CONFIANZA NC= CT/PT X 100</t>
  </si>
  <si>
    <t>PT=</t>
  </si>
  <si>
    <t>PONDERACION TOTAL</t>
  </si>
  <si>
    <t>CT=</t>
  </si>
  <si>
    <t>CALIFICACION TOTAL</t>
  </si>
  <si>
    <t>PR15</t>
  </si>
  <si>
    <t>PR14</t>
  </si>
  <si>
    <t>x</t>
  </si>
  <si>
    <t>PR13</t>
  </si>
  <si>
    <t>PR12</t>
  </si>
  <si>
    <t>PR11</t>
  </si>
  <si>
    <t>PR10</t>
  </si>
  <si>
    <t>PR9</t>
  </si>
  <si>
    <t>PR8</t>
  </si>
  <si>
    <t>PR7</t>
  </si>
  <si>
    <t>PR6</t>
  </si>
  <si>
    <t>PR5</t>
  </si>
  <si>
    <t>PR4</t>
  </si>
  <si>
    <t>PR3</t>
  </si>
  <si>
    <t>PR2</t>
  </si>
  <si>
    <t>PR1</t>
  </si>
  <si>
    <t>CT</t>
  </si>
  <si>
    <t>NO</t>
  </si>
  <si>
    <t>SI</t>
  </si>
  <si>
    <t>PT</t>
  </si>
  <si>
    <t>POSIBLES RIESGOS INHERENTES EN EMPRESAS COMERCIALES</t>
  </si>
  <si>
    <t>N°</t>
  </si>
  <si>
    <t xml:space="preserve"> CALIFICACIÓN DEL NIVEL DE RIESGO Y CONFIANZA</t>
  </si>
  <si>
    <t>Instrucción: Marque con una X en la casilla que crea pertinente</t>
  </si>
  <si>
    <t>SISTEMA GESTIÓN DE RIESGO INHERENTE PARA LAS PYMES COMERCIALES DE LA PROVINCIA DE COTOPAXI</t>
  </si>
  <si>
    <t>NR</t>
  </si>
  <si>
    <t>ALTO</t>
  </si>
  <si>
    <t>MODERADO</t>
  </si>
  <si>
    <t>BAJO</t>
  </si>
  <si>
    <t>NIVEL DE RIESGO</t>
  </si>
  <si>
    <t>FRECUENCIA</t>
  </si>
  <si>
    <t>NIVEL DE CONFIANZA</t>
  </si>
  <si>
    <t>DETERMINACIÓN NIVEL DE RIESGOS</t>
  </si>
  <si>
    <t>CP= (CT * 100)/PT</t>
  </si>
  <si>
    <t>NIVEL DE RIESGO (100 - NC)</t>
  </si>
  <si>
    <t>24% - 5%</t>
  </si>
  <si>
    <t>49% - 25%</t>
  </si>
  <si>
    <t>85% - 50%</t>
  </si>
  <si>
    <t>76% - 95%</t>
  </si>
  <si>
    <t>51% - 75%</t>
  </si>
  <si>
    <t>15% - 50%</t>
  </si>
  <si>
    <t xml:space="preserve">CT= </t>
  </si>
  <si>
    <t xml:space="preserve">PT= </t>
  </si>
  <si>
    <t>CP=</t>
  </si>
  <si>
    <t>EVALUACIÓN DE RIESGOS</t>
  </si>
  <si>
    <t xml:space="preserve">BAJO </t>
  </si>
  <si>
    <t>CONFIANZA</t>
  </si>
  <si>
    <t>RIESGO</t>
  </si>
  <si>
    <t>Moderado</t>
  </si>
  <si>
    <t>Media</t>
  </si>
  <si>
    <t>Alto</t>
  </si>
  <si>
    <t>Baja</t>
  </si>
  <si>
    <t>CONSECUENCIA</t>
  </si>
  <si>
    <t>PROBABILIDAD</t>
  </si>
  <si>
    <t>EVENTO</t>
  </si>
  <si>
    <t xml:space="preserve">Riesgo Severo </t>
  </si>
  <si>
    <t xml:space="preserve">Riesgo Tolerable </t>
  </si>
  <si>
    <t xml:space="preserve">Riesgo Aceptable </t>
  </si>
  <si>
    <t>COLOR</t>
  </si>
  <si>
    <t>Alta</t>
  </si>
  <si>
    <t>Bajo</t>
  </si>
  <si>
    <t>MAPA DE CALOR</t>
  </si>
  <si>
    <t>MATRIZ DE RIESGOS</t>
  </si>
  <si>
    <t>Inherente</t>
  </si>
  <si>
    <t>Reducción en las ventas por la situación ecónomica de los consumidores.</t>
  </si>
  <si>
    <t>Crisis económica nacional por la mala administración de gobierno, inflación.</t>
  </si>
  <si>
    <t>Se presentan fluctuaciones, bajando y subiendo, esporádicamente, sus ventas por motivos distintos de la estacionalidad.</t>
  </si>
  <si>
    <t xml:space="preserve">El contrabando genera a la entidad  menos comercio formal perjudicando a los ingresos de la misma. </t>
  </si>
  <si>
    <t xml:space="preserve"> Altos precios de los productos en el país y falta de oportunidades laborales </t>
  </si>
  <si>
    <t xml:space="preserve"> Entrada, la salida y la venta clandestina de mercancías prohibidas o sometidas a derechos en el que se defrauda a las autoridades locales </t>
  </si>
  <si>
    <t>El impacto de este hecho puede ser catastrófico para la continuidad del negocio.  Al no tener claro hacia donde se quiere ir, cómo y mediante qué vehículos, nadie pondrá los medios para que estos objetivos se lleguen a cumplir.</t>
  </si>
  <si>
    <t>Cultura organizacional inmadura o inexistente: Cuando una organización opera sin tener una visión, misión y valores claros, establecidos, comunicados e interiorizados.</t>
  </si>
  <si>
    <t>Inexistencia de organización en la entidad, retraso en los procesos normales</t>
  </si>
  <si>
    <t>Limitan el potencial de la empresa, ya que su aparición supone una pérdida de ingresos y de ventas para la empresa.</t>
  </si>
  <si>
    <t>Si la empresa sube los precios de los productos, los consumidores optarán por los productos que ofrecen los mismos benefcios menores precios.</t>
  </si>
  <si>
    <t>Empresas que pueden elaborar y ofrecer un producto o servicio con la capacidad de sustituir los de tu empresa, ya sea por su menor precio o mejores funciones</t>
  </si>
  <si>
    <t xml:space="preserve"> Posibilidad de menores ganancias para una empresa, o incluso pérdidas asociadas a la entrada de nuevos competidores en un mercado.</t>
  </si>
  <si>
    <t>Falta de generación de generación de estrategias que le permiten destacar su producto</t>
  </si>
  <si>
    <t xml:space="preserve">Existencia de empresas que aplican mejores estrategias de manera que puedan lograr y  mantenerse activas e innovadoras frente a otros. </t>
  </si>
  <si>
    <t>Respuesta al riesgo</t>
  </si>
  <si>
    <t>Respuesta sugerida</t>
  </si>
  <si>
    <t>Evaluación al riesgo</t>
  </si>
  <si>
    <t>Frecuencia</t>
  </si>
  <si>
    <t xml:space="preserve">Efecto </t>
  </si>
  <si>
    <t>Causa</t>
  </si>
  <si>
    <t>Descripción</t>
  </si>
  <si>
    <t>Tipo</t>
  </si>
  <si>
    <t>Riesgo</t>
  </si>
  <si>
    <t>MAPA DE RIESGOS</t>
  </si>
  <si>
    <t>PROPUESTA DE TESIS</t>
  </si>
  <si>
    <t>LICENCIATURA EN CONTABILIDAD Y AUDITORÍA</t>
  </si>
  <si>
    <t>DEPARTAMENTO DE CIENCIAS ECONÓMICAS, ADMINISTRATIVAS Y DEL COMERCIO</t>
  </si>
  <si>
    <t>INDICADORES DE CONTINUIDAD</t>
  </si>
  <si>
    <t>INDICADORES DE VALOR</t>
  </si>
  <si>
    <t>ESTADOS FINANCIEROS</t>
  </si>
  <si>
    <t xml:space="preserve">INSTRUCCIONES </t>
  </si>
  <si>
    <t>CUESTIONARIO DE CONTROL INTERNO</t>
  </si>
  <si>
    <t>CUESTIONARIO DE RECONOCIMIENTO PARA RIESGOS INHERENTES</t>
  </si>
  <si>
    <t>VALORACIÓN DE RIESGOS INHRENTES DE LA EMPRESA</t>
  </si>
  <si>
    <t>CALIFICACIÓN TOTAL</t>
  </si>
  <si>
    <t xml:space="preserve">PONDERACIÓN TOTAL </t>
  </si>
  <si>
    <t xml:space="preserve"> CALIFICACIÓN PORCENTUAL </t>
  </si>
  <si>
    <t>NIVEL DE RIESGO INHERENTE GLOBAL</t>
  </si>
  <si>
    <t>DESCRIPCIÓN</t>
  </si>
  <si>
    <t>FÓRMULA</t>
  </si>
  <si>
    <t>Eficiencia</t>
  </si>
  <si>
    <t>Permiten medir el nivel de ejecución del proceso, se concentran en el Cómo se hicieron las cosas y miden el rendimiento de los recursos utilizados por un proceso. Tienen que ver con la productividad.</t>
  </si>
  <si>
    <t>Rentabilidad neta del activo (ROA)</t>
  </si>
  <si>
    <t xml:space="preserve">Muestra la capacidad del activo para producir utilidades,
independientemente de la forma como haya sido financiado, ya sea con deuda o
patrimonio. </t>
  </si>
  <si>
    <t>Rentabilidad operacional del patrimonio (ROE)</t>
  </si>
  <si>
    <t>Endeudamiento</t>
  </si>
  <si>
    <t>Permite conocer el grado de endeudamiento al corto plazo</t>
  </si>
  <si>
    <t>IMPACTO</t>
  </si>
  <si>
    <t>Responsable</t>
  </si>
  <si>
    <t>Gerencia</t>
  </si>
  <si>
    <t>Ganancias retenidas</t>
  </si>
  <si>
    <t>Gastos por intereses</t>
  </si>
  <si>
    <t>Se detectó un activo muy bajo se recomienda mejorar el control de ellos</t>
  </si>
  <si>
    <t>Muy bien, su empresa tiene los estándares del activo necesarios</t>
  </si>
  <si>
    <t>Se detectó un ROA bajo se recomienda: Reducir la deuda</t>
  </si>
  <si>
    <t>ROA en estado optimo, mejorar el manejo de la deuda</t>
  </si>
  <si>
    <t>Se detectó un ROA alto significá que la empresa es capaz de generar más dinero con menor inversión. Felicitaciones</t>
  </si>
  <si>
    <t>Rotacion de activos</t>
  </si>
  <si>
    <t>Se detectó una rotación de activos baja lo que podría indicar que la compañía tiene mucho capital inutilizado en sus activos</t>
  </si>
  <si>
    <t>Rotación de activos estable mejorar sus estrategias</t>
  </si>
  <si>
    <t>Se detectó una rotación de activos alta en consecuente la empresa tendrá una productividad mayor. Muy bien</t>
  </si>
  <si>
    <t>La empresa cuenta exelente liquidez para asumir el pago de sus deudas</t>
  </si>
  <si>
    <t>La empresa no cuenta con liquidez suficiente para realizar sus actividades y por ende no pagar sus deudas.</t>
  </si>
  <si>
    <t>La empresa cuenta con buena liquidez y asi asumir oportunamente el pago de sus deudas.</t>
  </si>
  <si>
    <t>La empresa muestra un buen resultado ya que las deudas representan la menor parte de los activos, y podra mantenerse y cumplir con sus obligaciones.</t>
  </si>
  <si>
    <t>La empresa muestra un resultado optimo ya que las deudas representan la menor parte de los activos, y podra mantenerse y cumplir con sus obligaciones.</t>
  </si>
  <si>
    <t xml:space="preserve">La empresa muestra que las deudas representan la mayor parte de los activos, eso significa que una empresa al presentar fluctuaciones con sus ventas, tendrá dificultades para mantenerse y cumplir con sus obligaciones; ya que se traduce que presenta un grado de endeudamiento alto o riesgoso. </t>
  </si>
  <si>
    <t>LQ</t>
  </si>
  <si>
    <t>E</t>
  </si>
  <si>
    <t>GR</t>
  </si>
  <si>
    <t>GI</t>
  </si>
  <si>
    <t>La empresa posee una deficiente capacidad de ganancias retenidas sobre los ingresos.</t>
  </si>
  <si>
    <t>La empresa posee una optima capacidad de ganancias retenidas sobre los ingresos.</t>
  </si>
  <si>
    <t>La empresa posee una exelente capacidad de ganancias retenidas sobre los ingresos.</t>
  </si>
  <si>
    <t>Existe una optima administración de los recursos, por lo que a partir de sus gastos efectuados el negocio puede cubrir sus costos y gastos y contar con un margen de utilidad.</t>
  </si>
  <si>
    <t>Nº</t>
  </si>
  <si>
    <t>NOMBRE</t>
  </si>
  <si>
    <t>Agrega valor</t>
  </si>
  <si>
    <t>Continuidad</t>
  </si>
  <si>
    <t>X1</t>
  </si>
  <si>
    <t>X2</t>
  </si>
  <si>
    <t>X3</t>
  </si>
  <si>
    <t>X4</t>
  </si>
  <si>
    <t>X5</t>
  </si>
  <si>
    <t>X6</t>
  </si>
  <si>
    <t>X7</t>
  </si>
  <si>
    <t>X8</t>
  </si>
  <si>
    <t>801-698</t>
  </si>
  <si>
    <t>499-361</t>
  </si>
  <si>
    <t>801-499</t>
  </si>
  <si>
    <t>1005-499</t>
  </si>
  <si>
    <t>361-550</t>
  </si>
  <si>
    <t>599-499</t>
  </si>
  <si>
    <t>611-1005</t>
  </si>
  <si>
    <t>7275-1040</t>
  </si>
  <si>
    <t>EFICIENCIA</t>
  </si>
  <si>
    <t>ROTACION DE ACTIVOS</t>
  </si>
  <si>
    <t>ENDEUDAMIENTO</t>
  </si>
  <si>
    <t>SEGOVIA MAYA RIVADENEIRA SEMAYARI CIA. LTDA</t>
  </si>
  <si>
    <t>TRUCKDIESEL IMPORTADORES S.A.</t>
  </si>
  <si>
    <t>KROKLETS TRADING CIA. LTDA.</t>
  </si>
  <si>
    <t>SOLINTHA SOLUCIONES INTEGRALES DE HARDWARE S.A.</t>
  </si>
  <si>
    <t>NUTRISIM S.A.</t>
  </si>
  <si>
    <t>OVERSEAS TRADING OVERTRADING S.A.</t>
  </si>
  <si>
    <t>SAIT SAMANIEGO ITURRALDE S.A</t>
  </si>
  <si>
    <t>COMERCIAL MOLINA PROAÑO S.A. CMP</t>
  </si>
  <si>
    <t>AGROEMPRESAS CIA. LTDA.</t>
  </si>
  <si>
    <t>ESTACION DE SERVICIOS SILVA UNO CIA. LTDA.</t>
  </si>
  <si>
    <t>BOSQUEFLOWERS S.A.</t>
  </si>
  <si>
    <t>VALENCIA &amp; VALENCIA CIA. LTDA.</t>
  </si>
  <si>
    <t>DISFERRI S.A.</t>
  </si>
  <si>
    <t>ETTEXTECH TEXTILES TECNICOS ECUATORIANOS CIA. LTDA.</t>
  </si>
  <si>
    <t>SAVREH S.A</t>
  </si>
  <si>
    <t>ADSSOFTWARE CIA. LTDA.</t>
  </si>
  <si>
    <t>DISPOLLHYC CIA. LTDA.</t>
  </si>
  <si>
    <t>COMERCIALIZADORA MAVAC GASSTATION S.A.</t>
  </si>
  <si>
    <t>COMERCIALIZACION DE DERIVADOS DE COMBUSTIBLES PETROANDES S.A.</t>
  </si>
  <si>
    <t>SERVICIOS INTEGRALES DE GLP CIA. LTDA.</t>
  </si>
  <si>
    <t>CAROLINA RIOS CIA. LTDA.</t>
  </si>
  <si>
    <t>SILENCA S.A.</t>
  </si>
  <si>
    <t>ESTACION DE SERVICIO SULTANA DE COTOPAXI ESERSULCO S.A.</t>
  </si>
  <si>
    <t>COMERCIAL LOS NEVADOS SUPERGRAF CIA. LTDA.</t>
  </si>
  <si>
    <t>PARTES Y REPUESTOS SINO SINORPARTS S.A.</t>
  </si>
  <si>
    <t>ALMACENES GENERALES DE LIBRERIA PAPELERIA Y TECNOLOGIA EL NUEVO MILENIO ALMILENIO S.A.</t>
  </si>
  <si>
    <t>MEGA FERRETERIA BONILLA &amp; BONILLA MEGAB&amp;B CIA.LTDA.</t>
  </si>
  <si>
    <t>INSUMOS DE FERRETERIA Y MADERAS DIMADERAS S.A.</t>
  </si>
  <si>
    <t>QUOVITA CIA.LTDA.</t>
  </si>
  <si>
    <t>COMPAÑIA DIVINO NIÑO SEARCHI CHIRIBOGA&amp;HUILCAMAIGUA CIA.LTDA.</t>
  </si>
  <si>
    <t>EXPORTADORA TIMBERTEC S.A.</t>
  </si>
  <si>
    <t>IMPOVIGO CIA.LTDA.</t>
  </si>
  <si>
    <t>UNABANA PADRE RUMI S.A.</t>
  </si>
  <si>
    <t>AGROVIGORPASIONPORELAGRO S.A.</t>
  </si>
  <si>
    <t>DIZASA-GROUP S.A.S.</t>
  </si>
  <si>
    <t>PROMEDIO</t>
  </si>
  <si>
    <t>RESUMEN DE LA SOSTENIBILIDAD FINANCIERA</t>
  </si>
  <si>
    <t xml:space="preserve">Tabla de equivalencia </t>
  </si>
  <si>
    <t>Regla de decisión</t>
  </si>
  <si>
    <t>Indicador de referencia</t>
  </si>
  <si>
    <t>N</t>
  </si>
  <si>
    <t>Referencia</t>
  </si>
  <si>
    <t>Valor Total</t>
  </si>
  <si>
    <t>Equivalente</t>
  </si>
  <si>
    <t>1 a 3</t>
  </si>
  <si>
    <t>4 a 6</t>
  </si>
  <si>
    <t>7 y 8</t>
  </si>
  <si>
    <t>ROTACIÓN DE ACTIVOS</t>
  </si>
  <si>
    <t>GANANCIAS RETENIDAS_ INGRESOS</t>
  </si>
  <si>
    <t>GASTOS POR INTERESES_EBIT</t>
  </si>
  <si>
    <t>TOTAL</t>
  </si>
  <si>
    <t>Indicadores de Valor</t>
  </si>
  <si>
    <t>Indicadores de Continuidad</t>
  </si>
  <si>
    <t>EQUIVALENTE</t>
  </si>
  <si>
    <t>Este índice relaciona los activos corrientes frente a los pasivos de la misma naturaleza. Cuanto más alto sea el coeficiente, la empresa tendrá mayores posibilidades de efectuar sus pagos de corto plazo.</t>
  </si>
  <si>
    <t xml:space="preserve">Permite identificar la rentabilidad que le ofrece a los socios o accionistas el capital que han invertido en la empresa, sin tomar en cuenta los gastos financieros ni de impuestos y participación de trabajadores. </t>
  </si>
  <si>
    <t xml:space="preserve">MARCO METODOLÓGICO </t>
  </si>
  <si>
    <t xml:space="preserve">
COMPOSICIÓN  FINANCIERA</t>
  </si>
  <si>
    <t>SOSTENIBILIDAD FINANCIERA</t>
  </si>
  <si>
    <t>EVALUACIÓN DE RIESGO</t>
  </si>
  <si>
    <t>NIVEL  DEL RIESGO</t>
  </si>
  <si>
    <t>RIESGO INHERENTE</t>
  </si>
  <si>
    <t xml:space="preserve">INDICADOR DE CONTINUIDAD  </t>
  </si>
  <si>
    <t xml:space="preserve">INDICADOR DE VALOR  </t>
  </si>
  <si>
    <t>Finalmente en la pestaña 11 se evidencia el resumen general de los riesgos, donde se puede observar el tipo de riesgo, a fin de que la entidad pueda analizar causas y efectos y definir una respuesta al riesgo.</t>
  </si>
  <si>
    <t>El presente modelo tiene por objeto analizar y diagnosticar la gestión financiera por su incidencia en la sostenibilidad financiera. 
El modelo considera dos análisis:
1.- Evaluación y diagnostico de la sostenibilidad financiera a través de indicadores.
2.- Análisis y evaluación del riesgo inherente a través de cuestionario y matriz de riesgo.
A continuación se presenta un detalle de las indicaciones por hoja de calculo.</t>
  </si>
  <si>
    <t xml:space="preserve">  -  Las pestañas 3-4-5 y 6 contienen herramientas para poder calcular los indicadores financieros, esto se realizara de forma automática en el momento que usted llene su estado financiero, esto le llevara a la ultima pestaña que seria el resumen de como se encuentra su empresa en el tema de sostenibilidad financiera.</t>
  </si>
  <si>
    <t xml:space="preserve">    -  Las pestañas 7-8-9-10 y 11 contienen matrices de riegos que de igual manera  será calculado  automáticamente en consideración a las respuestas del cuestionario, cabe indicar que en la pestaña 11 obtendrá el resumen de los riegos y su nivel y usted podrá observar si estos son: bajo, medio o alto considerando una escala de semáforo.</t>
  </si>
  <si>
    <t>La pestaña 3 comprende un estado financiero donde usted debe ingresar en las celdas correspondientes la información financiera de la empresa a ser analizada al final de un periodo fiscal, se utiliza para el efecto el formulario 101 definido por el SRI. Seguidamente en la pestaña 4 obtendrá un análisis automático de sus activos, pasivos y patrimonio.</t>
  </si>
  <si>
    <t>En las pestañas 5 y 6 obtendrá información de cada indicador calculado y este resultado será comparado  con los niveles referenciales definidos en el marco teórico. Finalmente se obtendrá un diagnostico de la sostenibilidad evaluado a través de pruebas dicotómicas con escalas de color donde el color rojo significa sostenibilidad baja, el amarillo media y el verde alta.</t>
  </si>
  <si>
    <t>La pestaña 8 le dará el resultado de la evaluación de riesgo, considerando la siguiente escala, siendo el rojo riesgo alto, el amarillo moderado y el verde bajo.</t>
  </si>
  <si>
    <t>De la misma forma en la pestaña 9 podrá observar el nivel de riesgo inherente de forma global con su respectivo color.</t>
  </si>
  <si>
    <t xml:space="preserve">En la pestaña 10 se indica un mapa de calor con el detalle de los eventos del riesgo, la probabilidad y el impacto, en este apartado usted deberá seleccionar el impacto en función de las características de la entidad. </t>
  </si>
  <si>
    <t>La pestaña marco metodológico contiene un detalle de la terminología financiera utilizada en el modelo.</t>
  </si>
  <si>
    <t>Indicador &gt; Referencia</t>
  </si>
  <si>
    <t>Indicador &lt; Referencia</t>
  </si>
  <si>
    <t>TACO MOROCHO CARLOS EFRAIN</t>
  </si>
  <si>
    <t>RIVAS CRUZ KARINA ELIZABETH</t>
  </si>
  <si>
    <t>#2c1001</t>
  </si>
  <si>
    <t>#03453d</t>
  </si>
  <si>
    <t>#02907d</t>
  </si>
  <si>
    <t>#8fd053</t>
  </si>
  <si>
    <t>#d6ce8b</t>
  </si>
  <si>
    <t>Permite apreciar el grado de liquidez (en veces) de las cuentas y documentos por cobrar, lo cual se refleja en la gestión y buena marcha de la empresa.</t>
  </si>
  <si>
    <t>MODELO DE ANÁLISIS Y EVALUACIÓN DE LA GESTIÓN DE RIESGO Y SU INCIDENCIA EN LA SOSTENIBILIDAD FINANCIERA DEL SECTOR DE SERVICIO DE TRANSPORTE Y ALMACENAMIENTO DE LA PROVINCIA DE COTOPAXI, MEDIANTE EL CÁLCULO DE INDICADORES FINANCIERO.</t>
  </si>
  <si>
    <r>
      <rPr>
        <b/>
        <i/>
        <sz val="14"/>
        <color rgb="FF02907D"/>
        <rFont val="Verdana"/>
        <family val="2"/>
      </rPr>
      <t>ELABORADO POR:</t>
    </r>
    <r>
      <rPr>
        <sz val="14"/>
        <color rgb="FF02907D"/>
        <rFont val="Verdana"/>
        <family val="2"/>
      </rPr>
      <t xml:space="preserve"> </t>
    </r>
  </si>
  <si>
    <r>
      <rPr>
        <b/>
        <i/>
        <sz val="14"/>
        <color rgb="FF02907D"/>
        <rFont val="Verdana"/>
        <family val="2"/>
      </rPr>
      <t>TUTORA:</t>
    </r>
    <r>
      <rPr>
        <sz val="14"/>
        <color theme="1"/>
        <rFont val="Verdana"/>
        <family val="2"/>
      </rPr>
      <t xml:space="preserve"> </t>
    </r>
    <r>
      <rPr>
        <b/>
        <sz val="14"/>
        <color theme="1"/>
        <rFont val="Verdana"/>
        <family val="2"/>
      </rPr>
      <t xml:space="preserve">ING. URBINA POVEDA, MYRIAM ALEXANDRA, MSc. </t>
    </r>
  </si>
  <si>
    <t xml:space="preserve">¿Se aplica indicadores financieros en la organización? </t>
  </si>
  <si>
    <t xml:space="preserve">¿El personal conoce los parámetros a seguir en caso de un accidente? </t>
  </si>
  <si>
    <t>¿Se capacita al personal de la empresa cada cierto tiempo sobre las leyes de tránsito y así evitar posibles accidentes?</t>
  </si>
  <si>
    <t xml:space="preserve">¿Existe un reglamento interno para la comisión y accidentes? </t>
  </si>
  <si>
    <t>¿Se mantiene un archivo con documentación relevante de los accidentes de tránsito?</t>
  </si>
  <si>
    <t xml:space="preserve">¿Se analiza el motivo del accidente previa verificación, para proceder tomar las acciones requeridas? </t>
  </si>
  <si>
    <t>¿Existen montos separados en casos de accidentes?</t>
  </si>
  <si>
    <t>¿Se efectúa un proceso de administración y gestión de riesgo dentro de la organización?</t>
  </si>
  <si>
    <t>¿La empresa cuenta con un proceso para la identificación de los riesgos que puedan afectar y sean inherentes a su actividad económica?</t>
  </si>
  <si>
    <t>¿Se encuentran definidos mecanismos de control interno para los principales procesos que desarrolla la organización?</t>
  </si>
  <si>
    <t>¿En la empresa existe un plan estratégico para responder a situaciones de riesgos?</t>
  </si>
  <si>
    <t>¿La empresa se adapta continuamente a sus actividades en función a los cambios de estrategias y procesos?</t>
  </si>
  <si>
    <t>¿Considera que la gestión de riesgos inherentes de la organización influye directamente en la sostenibilidad financiera?</t>
  </si>
  <si>
    <t>¿Se realiza análisis de indicadores financieros para la toma de decisiones empresariales?</t>
  </si>
  <si>
    <t>¿Se realiza un análisis con frecuencia a los Estados Financieros?</t>
  </si>
  <si>
    <t>NOTA: Al dar clic en el círculo negro y la figura ploma se abrirá la pestaña que desee visualizar.</t>
  </si>
  <si>
    <t>La pestaña 7 contiene un cuestionario, el cual esta conformado por un conjunto de preguntas relacionadas al riesgo inherente. 
En este apartado usted debe analizar y responder el cuestionario detallando una x en la respuesta que considere oportuna.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</si>
</sst>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$&quot;* #,##0.00_ ;_ &quot;$&quot;* \-#,##0.00_ ;_ &quot;$&quot;* &quot;-&quot;??_ ;_ @_ "/>
    <numFmt numFmtId="164" formatCode="_-* #,##0.00\ _€_-;\-* #,##0.00\ _€_-;_-* &quot;-&quot;??\ _€_-;_-@_-"/>
    <numFmt numFmtId="165" formatCode="_(&quot;$&quot;\ * #,##0.00_);_(&quot;$&quot;\ * \(#,##0.00\);_(&quot;$&quot;\ * &quot;-&quot;??_);_(@_)"/>
    <numFmt numFmtId="166" formatCode="_(* #,##0.00_);_(* \(#,##0.00\);_(* &quot;-&quot;??_);_(@_)"/>
  </numFmts>
  <fonts count="5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entury"/>
      <family val="1"/>
    </font>
    <font>
      <sz val="10"/>
      <name val="Arial"/>
      <family val="2"/>
    </font>
    <font>
      <b/>
      <sz val="8"/>
      <name val="Arial"/>
      <family val="2"/>
    </font>
    <font>
      <b/>
      <sz val="12"/>
      <name val="813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7.5"/>
      <name val="Times New Roman"/>
      <family val="1"/>
    </font>
    <font>
      <sz val="7"/>
      <name val="Arial"/>
      <family val="2"/>
    </font>
    <font>
      <sz val="9"/>
      <color indexed="10"/>
      <name val="Arial"/>
      <family val="2"/>
    </font>
    <font>
      <b/>
      <sz val="9"/>
      <color rgb="FF0000CC"/>
      <name val="Arial"/>
      <family val="2"/>
    </font>
    <font>
      <i/>
      <sz val="9"/>
      <name val="Arial"/>
      <family val="2"/>
    </font>
    <font>
      <sz val="9"/>
      <color indexed="40"/>
      <name val="Arial"/>
      <family val="2"/>
    </font>
    <font>
      <b/>
      <sz val="9"/>
      <color rgb="FFFF0000"/>
      <name val="Arial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1"/>
      <color theme="1"/>
      <name val="Verdana"/>
      <family val="2"/>
    </font>
    <font>
      <b/>
      <sz val="22"/>
      <color theme="0"/>
      <name val="Century"/>
      <family val="1"/>
    </font>
    <font>
      <sz val="11"/>
      <color theme="1"/>
      <name val="Arial"/>
      <family val="2"/>
    </font>
    <font>
      <b/>
      <sz val="11"/>
      <color rgb="FF000000"/>
      <name val="Verdana"/>
      <family val="2"/>
    </font>
    <font>
      <sz val="11"/>
      <name val="Verdana"/>
      <family val="2"/>
    </font>
    <font>
      <sz val="11"/>
      <color rgb="FF000000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u/>
      <sz val="11"/>
      <color theme="10"/>
      <name val="Arial"/>
      <family val="2"/>
    </font>
    <font>
      <b/>
      <sz val="11"/>
      <color theme="0"/>
      <name val="Verdana"/>
      <family val="2"/>
    </font>
    <font>
      <b/>
      <sz val="14"/>
      <color theme="0"/>
      <name val="Calibri"/>
      <family val="2"/>
      <scheme val="minor"/>
    </font>
    <font>
      <sz val="20"/>
      <color theme="4" tint="-0.499984740745262"/>
      <name val="Arial Black"/>
      <family val="2"/>
    </font>
    <font>
      <sz val="11"/>
      <color theme="4" tint="-0.499984740745262"/>
      <name val="Verdana"/>
      <family val="2"/>
    </font>
    <font>
      <sz val="11"/>
      <color theme="8" tint="-0.499984740745262"/>
      <name val="Verdana"/>
      <family val="2"/>
    </font>
    <font>
      <b/>
      <sz val="11"/>
      <color theme="5" tint="-0.249977111117893"/>
      <name val="Verdana"/>
      <family val="2"/>
    </font>
    <font>
      <sz val="11"/>
      <color theme="0"/>
      <name val="Verdana"/>
      <family val="2"/>
    </font>
    <font>
      <sz val="11"/>
      <color rgb="FF202124"/>
      <name val="Verdana"/>
      <family val="2"/>
    </font>
    <font>
      <b/>
      <sz val="10"/>
      <color theme="1"/>
      <name val="Verdana"/>
      <family val="2"/>
    </font>
    <font>
      <sz val="12"/>
      <name val="Verdana"/>
      <family val="2"/>
    </font>
    <font>
      <u/>
      <sz val="11"/>
      <color theme="10"/>
      <name val="Calibri"/>
      <family val="2"/>
      <scheme val="minor"/>
    </font>
    <font>
      <b/>
      <sz val="12"/>
      <color theme="0"/>
      <name val="Verdana"/>
      <family val="2"/>
    </font>
    <font>
      <b/>
      <sz val="11"/>
      <name val="Verdana"/>
      <family val="2"/>
    </font>
    <font>
      <sz val="14"/>
      <color theme="1"/>
      <name val="Verdana"/>
      <family val="2"/>
    </font>
    <font>
      <b/>
      <sz val="14"/>
      <color theme="1"/>
      <name val="Verdana"/>
      <family val="2"/>
    </font>
    <font>
      <b/>
      <sz val="24"/>
      <color theme="0"/>
      <name val="Verdana"/>
      <family val="2"/>
    </font>
    <font>
      <sz val="22"/>
      <color theme="0"/>
      <name val="Verdana"/>
      <family val="2"/>
    </font>
    <font>
      <b/>
      <i/>
      <sz val="26"/>
      <color theme="0"/>
      <name val="Verdana"/>
      <family val="2"/>
    </font>
    <font>
      <b/>
      <sz val="14"/>
      <color theme="0"/>
      <name val="Verdana"/>
      <family val="2"/>
    </font>
    <font>
      <sz val="11"/>
      <color theme="0"/>
      <name val="Century"/>
      <family val="1"/>
    </font>
    <font>
      <b/>
      <i/>
      <sz val="12"/>
      <color theme="0"/>
      <name val="Verdana"/>
      <family val="2"/>
    </font>
    <font>
      <sz val="13"/>
      <color theme="0"/>
      <name val="Cambria"/>
      <family val="1"/>
    </font>
    <font>
      <sz val="12"/>
      <color theme="0"/>
      <name val="Verdana"/>
      <family val="2"/>
    </font>
    <font>
      <b/>
      <sz val="18"/>
      <color theme="0"/>
      <name val="Verdana"/>
      <family val="2"/>
    </font>
    <font>
      <b/>
      <sz val="16"/>
      <color theme="0"/>
      <name val="Verdana"/>
      <family val="2"/>
    </font>
    <font>
      <sz val="16"/>
      <color theme="0"/>
      <name val="Verdana"/>
      <family val="2"/>
    </font>
    <font>
      <b/>
      <sz val="11"/>
      <color theme="9" tint="-0.499984740745262"/>
      <name val="Verdana"/>
      <family val="2"/>
    </font>
    <font>
      <sz val="11"/>
      <color rgb="FFD6CE8B"/>
      <name val="Verdana"/>
      <family val="2"/>
    </font>
    <font>
      <sz val="14"/>
      <color rgb="FF02907D"/>
      <name val="Verdana"/>
      <family val="2"/>
    </font>
    <font>
      <b/>
      <i/>
      <sz val="14"/>
      <color rgb="FF02907D"/>
      <name val="Verdana"/>
      <family val="2"/>
    </font>
  </fonts>
  <fills count="2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rgb="FF92D050"/>
        <bgColor indexed="26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8F2F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6EDDC"/>
        <bgColor indexed="64"/>
      </patternFill>
    </fill>
    <fill>
      <patternFill patternType="solid">
        <fgColor rgb="FF2C1001"/>
        <bgColor indexed="64"/>
      </patternFill>
    </fill>
    <fill>
      <patternFill patternType="solid">
        <fgColor rgb="FF03453D"/>
        <bgColor indexed="64"/>
      </patternFill>
    </fill>
    <fill>
      <patternFill patternType="solid">
        <fgColor rgb="FF02907D"/>
        <bgColor indexed="64"/>
      </patternFill>
    </fill>
    <fill>
      <patternFill patternType="solid">
        <fgColor rgb="FF8FD053"/>
        <bgColor indexed="64"/>
      </patternFill>
    </fill>
    <fill>
      <patternFill patternType="solid">
        <fgColor rgb="FFD6CE8B"/>
        <bgColor indexed="64"/>
      </patternFill>
    </fill>
    <fill>
      <patternFill patternType="solid">
        <fgColor rgb="FF8FD053"/>
        <bgColor rgb="FFDEEAF6"/>
      </patternFill>
    </fill>
    <fill>
      <patternFill patternType="solid">
        <fgColor rgb="FFF6EDDC"/>
        <bgColor rgb="FFDEEAF6"/>
      </patternFill>
    </fill>
  </fills>
  <borders count="2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theme="4" tint="-0.499984740745262"/>
      </top>
      <bottom/>
      <diagonal/>
    </border>
    <border>
      <left/>
      <right/>
      <top style="medium">
        <color theme="4" tint="-0.499984740745262"/>
      </top>
      <bottom style="medium">
        <color theme="4" tint="-0.499984740745262"/>
      </bottom>
      <diagonal/>
    </border>
    <border>
      <left/>
      <right/>
      <top style="medium">
        <color theme="4" tint="-0.249977111117893"/>
      </top>
      <bottom style="medium">
        <color theme="4" tint="-0.249977111117893"/>
      </bottom>
      <diagonal/>
    </border>
    <border>
      <left/>
      <right style="medium">
        <color theme="3" tint="-0.249977111117893"/>
      </right>
      <top style="medium">
        <color theme="3" tint="-0.249977111117893"/>
      </top>
      <bottom style="thin">
        <color theme="3" tint="-0.249977111117893"/>
      </bottom>
      <diagonal/>
    </border>
    <border>
      <left style="medium">
        <color theme="3" tint="-0.249977111117893"/>
      </left>
      <right/>
      <top style="medium">
        <color theme="3" tint="-0.249977111117893"/>
      </top>
      <bottom style="thin">
        <color theme="3" tint="-0.249977111117893"/>
      </bottom>
      <diagonal/>
    </border>
    <border>
      <left/>
      <right style="medium">
        <color theme="3" tint="-0.249977111117893"/>
      </right>
      <top style="medium">
        <color theme="3" tint="-0.249977111117893"/>
      </top>
      <bottom style="medium">
        <color theme="3" tint="-0.249977111117893"/>
      </bottom>
      <diagonal/>
    </border>
    <border>
      <left style="medium">
        <color theme="3" tint="-0.249977111117893"/>
      </left>
      <right/>
      <top style="medium">
        <color theme="3" tint="-0.249977111117893"/>
      </top>
      <bottom style="medium">
        <color theme="3" tint="-0.249977111117893"/>
      </bottom>
      <diagonal/>
    </border>
    <border>
      <left style="medium">
        <color theme="3" tint="-0.249977111117893"/>
      </left>
      <right style="medium">
        <color theme="3" tint="-0.249977111117893"/>
      </right>
      <top style="medium">
        <color theme="3" tint="-0.249977111117893"/>
      </top>
      <bottom style="medium">
        <color theme="3" tint="-0.249977111117893"/>
      </bottom>
      <diagonal/>
    </border>
    <border>
      <left/>
      <right style="medium">
        <color theme="3" tint="-0.249977111117893"/>
      </right>
      <top/>
      <bottom/>
      <diagonal/>
    </border>
    <border>
      <left/>
      <right/>
      <top style="medium">
        <color theme="3" tint="-0.249977111117893"/>
      </top>
      <bottom style="medium">
        <color theme="3" tint="-0.249977111117893"/>
      </bottom>
      <diagonal/>
    </border>
    <border>
      <left/>
      <right style="medium">
        <color theme="3" tint="-0.249977111117893"/>
      </right>
      <top style="medium">
        <color theme="3" tint="-0.249977111117893"/>
      </top>
      <bottom/>
      <diagonal/>
    </border>
    <border>
      <left style="thin">
        <color theme="4" tint="-0.249977111117893"/>
      </left>
      <right style="medium">
        <color theme="3" tint="-0.249977111117893"/>
      </right>
      <top style="medium">
        <color theme="3" tint="-0.249977111117893"/>
      </top>
      <bottom/>
      <diagonal/>
    </border>
    <border>
      <left style="thin">
        <color theme="4" tint="-0.249977111117893"/>
      </left>
      <right style="thin">
        <color theme="4" tint="-0.249977111117893"/>
      </right>
      <top style="medium">
        <color theme="3" tint="-0.249977111117893"/>
      </top>
      <bottom/>
      <diagonal/>
    </border>
    <border>
      <left style="thin">
        <color theme="4" tint="-0.249977111117893"/>
      </left>
      <right style="medium">
        <color theme="4" tint="-0.249977111117893"/>
      </right>
      <top style="thin">
        <color theme="4" tint="-0.249977111117893"/>
      </top>
      <bottom style="medium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medium">
        <color theme="4" tint="-0.249977111117893"/>
      </bottom>
      <diagonal/>
    </border>
    <border>
      <left/>
      <right style="medium">
        <color theme="4" tint="-0.249977111117893"/>
      </right>
      <top style="medium">
        <color theme="4" tint="-0.249977111117893"/>
      </top>
      <bottom/>
      <diagonal/>
    </border>
    <border>
      <left/>
      <right/>
      <top style="medium">
        <color theme="4" tint="-0.249977111117893"/>
      </top>
      <bottom/>
      <diagonal/>
    </border>
    <border>
      <left style="thin">
        <color rgb="FFFFFF0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FFFF00"/>
      </left>
      <right style="thin">
        <color rgb="FFFFFF00"/>
      </right>
      <top style="thin">
        <color rgb="FF00B0F0"/>
      </top>
      <bottom style="thin">
        <color rgb="FF00B0F0"/>
      </bottom>
      <diagonal/>
    </border>
    <border>
      <left style="medium">
        <color rgb="FFFFFF00"/>
      </left>
      <right style="medium">
        <color rgb="FFFFFF00"/>
      </right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FFFF00"/>
      </left>
      <right/>
      <top style="thin">
        <color rgb="FF00B0F0"/>
      </top>
      <bottom/>
      <diagonal/>
    </border>
    <border>
      <left style="thin">
        <color rgb="FFFFFF00"/>
      </left>
      <right style="thin">
        <color rgb="FF00B0F0"/>
      </right>
      <top style="thin">
        <color rgb="FF00B0F0"/>
      </top>
      <bottom/>
      <diagonal/>
    </border>
    <border>
      <left style="thin">
        <color rgb="FFFFFF00"/>
      </left>
      <right style="thin">
        <color rgb="FFFFFF00"/>
      </right>
      <top style="thin">
        <color rgb="FF00B0F0"/>
      </top>
      <bottom style="medium">
        <color rgb="FFFFFF00"/>
      </bottom>
      <diagonal/>
    </border>
    <border>
      <left style="thin">
        <color theme="4" tint="-0.249977111117893"/>
      </left>
      <right style="medium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medium">
        <color theme="4" tint="-0.249977111117893"/>
      </right>
      <top style="medium">
        <color theme="4" tint="-0.249977111117893"/>
      </top>
      <bottom style="thin">
        <color theme="4" tint="-0.24997711111789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medium">
        <color theme="4" tint="-0.499984740745262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4" tint="-0.249977111117893"/>
      </bottom>
      <diagonal/>
    </border>
    <border>
      <left/>
      <right/>
      <top style="medium">
        <color indexed="64"/>
      </top>
      <bottom style="medium">
        <color theme="4" tint="-0.249977111117893"/>
      </bottom>
      <diagonal/>
    </border>
    <border>
      <left/>
      <right style="medium">
        <color indexed="64"/>
      </right>
      <top style="medium">
        <color indexed="64"/>
      </top>
      <bottom style="medium">
        <color theme="4" tint="-0.249977111117893"/>
      </bottom>
      <diagonal/>
    </border>
    <border>
      <left style="medium">
        <color indexed="64"/>
      </left>
      <right style="thin">
        <color theme="4" tint="-0.249977111117893"/>
      </right>
      <top style="medium">
        <color theme="4" tint="-0.249977111117893"/>
      </top>
      <bottom style="thin">
        <color theme="4" tint="-0.249977111117893"/>
      </bottom>
      <diagonal/>
    </border>
    <border>
      <left style="medium">
        <color indexed="64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medium">
        <color indexed="64"/>
      </left>
      <right style="thin">
        <color theme="4" tint="-0.249977111117893"/>
      </right>
      <top style="thin">
        <color theme="4" tint="-0.249977111117893"/>
      </top>
      <bottom style="medium">
        <color theme="4" tint="-0.249977111117893"/>
      </bottom>
      <diagonal/>
    </border>
    <border>
      <left style="medium">
        <color indexed="64"/>
      </left>
      <right style="thin">
        <color rgb="FFFFFF00"/>
      </right>
      <top style="thin">
        <color rgb="FF00B0F0"/>
      </top>
      <bottom/>
      <diagonal/>
    </border>
    <border>
      <left style="medium">
        <color indexed="64"/>
      </left>
      <right style="medium">
        <color rgb="FFFFFF00"/>
      </right>
      <top style="thin">
        <color rgb="FF00B0F0"/>
      </top>
      <bottom/>
      <diagonal/>
    </border>
    <border>
      <left style="medium">
        <color indexed="64"/>
      </left>
      <right style="thin">
        <color rgb="FFFFFF00"/>
      </right>
      <top style="thin">
        <color rgb="FF00B0F0"/>
      </top>
      <bottom style="thin">
        <color rgb="FF00B0F0"/>
      </bottom>
      <diagonal/>
    </border>
    <border>
      <left style="medium">
        <color indexed="64"/>
      </left>
      <right/>
      <top style="medium">
        <color theme="4" tint="-0.249977111117893"/>
      </top>
      <bottom/>
      <diagonal/>
    </border>
    <border>
      <left style="medium">
        <color indexed="64"/>
      </left>
      <right style="thin">
        <color theme="4" tint="-0.249977111117893"/>
      </right>
      <top style="medium">
        <color theme="3" tint="-0.249977111117893"/>
      </top>
      <bottom/>
      <diagonal/>
    </border>
    <border>
      <left style="medium">
        <color indexed="64"/>
      </left>
      <right/>
      <top style="medium">
        <color theme="3" tint="-0.249977111117893"/>
      </top>
      <bottom/>
      <diagonal/>
    </border>
    <border>
      <left style="medium">
        <color indexed="64"/>
      </left>
      <right/>
      <top style="medium">
        <color theme="3" tint="-0.249977111117893"/>
      </top>
      <bottom style="medium">
        <color theme="3" tint="-0.249977111117893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rgb="FFFFFF00"/>
      </right>
      <top/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/>
      <top style="medium">
        <color rgb="FFFFFF00"/>
      </top>
      <bottom/>
      <diagonal/>
    </border>
    <border>
      <left style="medium">
        <color theme="3" tint="-0.249977111117893"/>
      </left>
      <right style="medium">
        <color theme="3" tint="-0.249977111117893"/>
      </right>
      <top style="medium">
        <color theme="3" tint="-0.249977111117893"/>
      </top>
      <bottom/>
      <diagonal/>
    </border>
    <border>
      <left style="medium">
        <color rgb="FF2C1001"/>
      </left>
      <right style="medium">
        <color rgb="FF2C1001"/>
      </right>
      <top style="medium">
        <color rgb="FF2C1001"/>
      </top>
      <bottom style="medium">
        <color rgb="FF2C1001"/>
      </bottom>
      <diagonal/>
    </border>
    <border>
      <left style="medium">
        <color rgb="FF2C1001"/>
      </left>
      <right/>
      <top style="medium">
        <color rgb="FF2C1001"/>
      </top>
      <bottom/>
      <diagonal/>
    </border>
    <border>
      <left/>
      <right/>
      <top style="medium">
        <color rgb="FF2C1001"/>
      </top>
      <bottom/>
      <diagonal/>
    </border>
    <border>
      <left/>
      <right style="medium">
        <color rgb="FF2C1001"/>
      </right>
      <top style="medium">
        <color rgb="FF2C1001"/>
      </top>
      <bottom/>
      <diagonal/>
    </border>
    <border>
      <left style="medium">
        <color rgb="FF2C1001"/>
      </left>
      <right/>
      <top/>
      <bottom/>
      <diagonal/>
    </border>
    <border>
      <left/>
      <right style="medium">
        <color rgb="FF2C1001"/>
      </right>
      <top/>
      <bottom/>
      <diagonal/>
    </border>
    <border>
      <left style="medium">
        <color rgb="FF2C1001"/>
      </left>
      <right/>
      <top/>
      <bottom style="medium">
        <color rgb="FF2C1001"/>
      </bottom>
      <diagonal/>
    </border>
    <border>
      <left/>
      <right/>
      <top/>
      <bottom style="medium">
        <color rgb="FF2C1001"/>
      </bottom>
      <diagonal/>
    </border>
    <border>
      <left/>
      <right style="medium">
        <color rgb="FF2C1001"/>
      </right>
      <top/>
      <bottom style="medium">
        <color rgb="FF2C10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rgb="FF2C1001"/>
      </left>
      <right/>
      <top style="thick">
        <color rgb="FF2C1001"/>
      </top>
      <bottom/>
      <diagonal/>
    </border>
    <border>
      <left/>
      <right/>
      <top style="thick">
        <color rgb="FF2C1001"/>
      </top>
      <bottom/>
      <diagonal/>
    </border>
    <border>
      <left/>
      <right style="thick">
        <color rgb="FF2C1001"/>
      </right>
      <top style="thick">
        <color rgb="FF2C1001"/>
      </top>
      <bottom/>
      <diagonal/>
    </border>
    <border>
      <left style="thick">
        <color rgb="FF2C1001"/>
      </left>
      <right/>
      <top/>
      <bottom/>
      <diagonal/>
    </border>
    <border>
      <left/>
      <right style="thick">
        <color rgb="FF2C1001"/>
      </right>
      <top/>
      <bottom/>
      <diagonal/>
    </border>
    <border>
      <left style="thick">
        <color rgb="FF2C1001"/>
      </left>
      <right/>
      <top/>
      <bottom style="thick">
        <color rgb="FF2C1001"/>
      </bottom>
      <diagonal/>
    </border>
    <border>
      <left/>
      <right/>
      <top/>
      <bottom style="thick">
        <color rgb="FF2C1001"/>
      </bottom>
      <diagonal/>
    </border>
    <border>
      <left/>
      <right style="thick">
        <color rgb="FF2C1001"/>
      </right>
      <top/>
      <bottom style="thick">
        <color rgb="FF2C1001"/>
      </bottom>
      <diagonal/>
    </border>
    <border>
      <left style="thick">
        <color rgb="FF2C1001"/>
      </left>
      <right style="thick">
        <color rgb="FF2C1001"/>
      </right>
      <top/>
      <bottom style="thick">
        <color rgb="FF2C1001"/>
      </bottom>
      <diagonal/>
    </border>
    <border>
      <left style="medium">
        <color indexed="64"/>
      </left>
      <right style="thick">
        <color rgb="FF2C1001"/>
      </right>
      <top style="thick">
        <color rgb="FF2C1001"/>
      </top>
      <bottom/>
      <diagonal/>
    </border>
    <border>
      <left style="medium">
        <color indexed="64"/>
      </left>
      <right style="thick">
        <color rgb="FF2C1001"/>
      </right>
      <top/>
      <bottom/>
      <diagonal/>
    </border>
    <border>
      <left style="medium">
        <color indexed="64"/>
      </left>
      <right style="thick">
        <color rgb="FF2C1001"/>
      </right>
      <top/>
      <bottom style="medium">
        <color indexed="64"/>
      </bottom>
      <diagonal/>
    </border>
    <border>
      <left style="thick">
        <color rgb="FF2C1001"/>
      </left>
      <right style="thick">
        <color rgb="FF2C1001"/>
      </right>
      <top style="thick">
        <color rgb="FF2C1001"/>
      </top>
      <bottom/>
      <diagonal/>
    </border>
    <border>
      <left style="thick">
        <color rgb="FF2C1001"/>
      </left>
      <right style="thick">
        <color rgb="FF2C1001"/>
      </right>
      <top/>
      <bottom/>
      <diagonal/>
    </border>
    <border>
      <left style="thick">
        <color rgb="FF2C1001"/>
      </left>
      <right/>
      <top/>
      <bottom style="medium">
        <color theme="4" tint="-0.499984740745262"/>
      </bottom>
      <diagonal/>
    </border>
    <border>
      <left/>
      <right style="thick">
        <color rgb="FF2C1001"/>
      </right>
      <top/>
      <bottom style="medium">
        <color theme="4" tint="-0.499984740745262"/>
      </bottom>
      <diagonal/>
    </border>
    <border>
      <left style="thick">
        <color rgb="FF2C1001"/>
      </left>
      <right/>
      <top style="medium">
        <color theme="4" tint="-0.499984740745262"/>
      </top>
      <bottom style="medium">
        <color theme="4" tint="-0.499984740745262"/>
      </bottom>
      <diagonal/>
    </border>
    <border>
      <left/>
      <right style="thick">
        <color rgb="FF2C1001"/>
      </right>
      <top style="medium">
        <color theme="4" tint="-0.499984740745262"/>
      </top>
      <bottom style="medium">
        <color theme="4" tint="-0.499984740745262"/>
      </bottom>
      <diagonal/>
    </border>
    <border>
      <left style="thick">
        <color rgb="FF2C1001"/>
      </left>
      <right/>
      <top style="medium">
        <color theme="4" tint="-0.249977111117893"/>
      </top>
      <bottom style="medium">
        <color theme="4" tint="-0.249977111117893"/>
      </bottom>
      <diagonal/>
    </border>
    <border>
      <left/>
      <right style="thick">
        <color rgb="FF2C1001"/>
      </right>
      <top style="medium">
        <color theme="4" tint="-0.249977111117893"/>
      </top>
      <bottom style="medium">
        <color theme="4" tint="-0.249977111117893"/>
      </bottom>
      <diagonal/>
    </border>
    <border>
      <left/>
      <right style="thick">
        <color rgb="FF2C1001"/>
      </right>
      <top style="medium">
        <color theme="4" tint="-0.499984740745262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rgb="FF2C1001"/>
      </left>
      <right/>
      <top style="medium">
        <color theme="4" tint="-0.499984740745262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rgb="FF2C1001"/>
      </left>
      <right style="medium">
        <color rgb="FF2C1001"/>
      </right>
      <top style="thick">
        <color rgb="FF2C1001"/>
      </top>
      <bottom style="medium">
        <color rgb="FF2C1001"/>
      </bottom>
      <diagonal/>
    </border>
    <border>
      <left style="medium">
        <color rgb="FF2C1001"/>
      </left>
      <right style="medium">
        <color rgb="FF2C1001"/>
      </right>
      <top style="thick">
        <color rgb="FF2C1001"/>
      </top>
      <bottom style="medium">
        <color rgb="FF2C1001"/>
      </bottom>
      <diagonal/>
    </border>
    <border>
      <left style="medium">
        <color rgb="FF2C1001"/>
      </left>
      <right style="thick">
        <color rgb="FF2C1001"/>
      </right>
      <top style="thick">
        <color rgb="FF2C1001"/>
      </top>
      <bottom style="medium">
        <color rgb="FF2C1001"/>
      </bottom>
      <diagonal/>
    </border>
    <border>
      <left style="thick">
        <color rgb="FF2C1001"/>
      </left>
      <right style="medium">
        <color rgb="FF2C1001"/>
      </right>
      <top style="medium">
        <color rgb="FF2C1001"/>
      </top>
      <bottom style="medium">
        <color rgb="FF2C1001"/>
      </bottom>
      <diagonal/>
    </border>
    <border>
      <left style="medium">
        <color rgb="FF2C1001"/>
      </left>
      <right style="thick">
        <color rgb="FF2C1001"/>
      </right>
      <top style="medium">
        <color rgb="FF2C1001"/>
      </top>
      <bottom style="medium">
        <color rgb="FF2C1001"/>
      </bottom>
      <diagonal/>
    </border>
    <border>
      <left style="thick">
        <color rgb="FF2C1001"/>
      </left>
      <right style="medium">
        <color rgb="FF2C1001"/>
      </right>
      <top style="medium">
        <color rgb="FF2C1001"/>
      </top>
      <bottom style="thick">
        <color rgb="FF2C1001"/>
      </bottom>
      <diagonal/>
    </border>
    <border>
      <left style="medium">
        <color rgb="FF2C1001"/>
      </left>
      <right style="medium">
        <color rgb="FF2C1001"/>
      </right>
      <top style="medium">
        <color rgb="FF2C1001"/>
      </top>
      <bottom style="thick">
        <color rgb="FF2C1001"/>
      </bottom>
      <diagonal/>
    </border>
    <border>
      <left style="medium">
        <color rgb="FF2C1001"/>
      </left>
      <right style="thick">
        <color rgb="FF2C1001"/>
      </right>
      <top style="medium">
        <color rgb="FF2C1001"/>
      </top>
      <bottom style="thick">
        <color rgb="FF2C100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2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1169">
    <xf numFmtId="0" fontId="0" fillId="0" borderId="0" xfId="0"/>
    <xf numFmtId="0" fontId="2" fillId="4" borderId="0" xfId="0" applyFont="1" applyFill="1"/>
    <xf numFmtId="0" fontId="0" fillId="4" borderId="0" xfId="0" applyFill="1"/>
    <xf numFmtId="2" fontId="2" fillId="4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2" fontId="2" fillId="3" borderId="3" xfId="0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0" fillId="0" borderId="3" xfId="0" applyBorder="1"/>
    <xf numFmtId="9" fontId="0" fillId="0" borderId="0" xfId="0" applyNumberFormat="1"/>
    <xf numFmtId="9" fontId="0" fillId="0" borderId="3" xfId="0" applyNumberFormat="1" applyBorder="1"/>
    <xf numFmtId="0" fontId="4" fillId="9" borderId="14" xfId="5" applyFont="1" applyFill="1" applyBorder="1" applyAlignment="1">
      <alignment horizontal="left" vertical="center"/>
    </xf>
    <xf numFmtId="0" fontId="4" fillId="9" borderId="15" xfId="5" applyFont="1" applyFill="1" applyBorder="1" applyAlignment="1">
      <alignment horizontal="left" vertical="center"/>
    </xf>
    <xf numFmtId="0" fontId="5" fillId="9" borderId="15" xfId="5" applyFont="1" applyFill="1" applyBorder="1" applyAlignment="1">
      <alignment horizontal="left" vertical="center"/>
    </xf>
    <xf numFmtId="0" fontId="6" fillId="9" borderId="15" xfId="5" applyFont="1" applyFill="1" applyBorder="1" applyAlignment="1">
      <alignment horizontal="center" vertical="center"/>
    </xf>
    <xf numFmtId="0" fontId="7" fillId="9" borderId="15" xfId="5" applyFont="1" applyFill="1" applyBorder="1" applyAlignment="1">
      <alignment vertical="center"/>
    </xf>
    <xf numFmtId="0" fontId="8" fillId="9" borderId="15" xfId="5" applyFont="1" applyFill="1" applyBorder="1" applyAlignment="1">
      <alignment horizontal="center" vertical="center"/>
    </xf>
    <xf numFmtId="0" fontId="7" fillId="0" borderId="0" xfId="5" applyFont="1" applyAlignment="1">
      <alignment vertical="center"/>
    </xf>
    <xf numFmtId="0" fontId="4" fillId="9" borderId="21" xfId="5" applyFont="1" applyFill="1" applyBorder="1" applyAlignment="1">
      <alignment horizontal="left" vertical="center"/>
    </xf>
    <xf numFmtId="0" fontId="10" fillId="9" borderId="22" xfId="5" applyFont="1" applyFill="1" applyBorder="1" applyAlignment="1">
      <alignment horizontal="left" vertical="center"/>
    </xf>
    <xf numFmtId="0" fontId="7" fillId="9" borderId="22" xfId="5" applyFont="1" applyFill="1" applyBorder="1" applyAlignment="1">
      <alignment vertical="center"/>
    </xf>
    <xf numFmtId="0" fontId="4" fillId="9" borderId="22" xfId="5" applyFont="1" applyFill="1" applyBorder="1" applyAlignment="1">
      <alignment horizontal="center" vertical="center"/>
    </xf>
    <xf numFmtId="0" fontId="8" fillId="9" borderId="22" xfId="5" applyFont="1" applyFill="1" applyBorder="1" applyAlignment="1">
      <alignment horizontal="center" vertical="center"/>
    </xf>
    <xf numFmtId="0" fontId="8" fillId="9" borderId="23" xfId="5" applyFont="1" applyFill="1" applyBorder="1" applyAlignment="1">
      <alignment horizontal="center" vertical="center"/>
    </xf>
    <xf numFmtId="0" fontId="7" fillId="0" borderId="20" xfId="5" applyFont="1" applyBorder="1" applyAlignment="1">
      <alignment vertical="center"/>
    </xf>
    <xf numFmtId="0" fontId="7" fillId="0" borderId="18" xfId="5" applyFont="1" applyBorder="1" applyAlignment="1">
      <alignment vertical="center"/>
    </xf>
    <xf numFmtId="49" fontId="7" fillId="9" borderId="46" xfId="5" applyNumberFormat="1" applyFont="1" applyFill="1" applyBorder="1" applyAlignment="1">
      <alignment horizontal="center" vertical="center"/>
    </xf>
    <xf numFmtId="0" fontId="7" fillId="0" borderId="46" xfId="5" applyFont="1" applyBorder="1" applyAlignment="1">
      <alignment horizontal="center" vertical="center"/>
    </xf>
    <xf numFmtId="49" fontId="7" fillId="9" borderId="50" xfId="5" applyNumberFormat="1" applyFont="1" applyFill="1" applyBorder="1" applyAlignment="1">
      <alignment horizontal="center" vertical="center"/>
    </xf>
    <xf numFmtId="0" fontId="7" fillId="0" borderId="50" xfId="5" applyFont="1" applyBorder="1" applyAlignment="1">
      <alignment horizontal="center" vertical="center"/>
    </xf>
    <xf numFmtId="0" fontId="7" fillId="0" borderId="51" xfId="5" applyFont="1" applyBorder="1" applyAlignment="1">
      <alignment horizontal="center" vertical="center"/>
    </xf>
    <xf numFmtId="0" fontId="7" fillId="0" borderId="16" xfId="5" applyFont="1" applyBorder="1" applyAlignment="1">
      <alignment vertical="center"/>
    </xf>
    <xf numFmtId="0" fontId="7" fillId="0" borderId="16" xfId="5" applyFont="1" applyBorder="1" applyAlignment="1">
      <alignment horizontal="center" vertical="center"/>
    </xf>
    <xf numFmtId="49" fontId="8" fillId="9" borderId="57" xfId="5" applyNumberFormat="1" applyFont="1" applyFill="1" applyBorder="1" applyAlignment="1">
      <alignment horizontal="center" vertical="center"/>
    </xf>
    <xf numFmtId="0" fontId="8" fillId="9" borderId="57" xfId="5" applyFont="1" applyFill="1" applyBorder="1" applyAlignment="1">
      <alignment horizontal="center" vertical="center"/>
    </xf>
    <xf numFmtId="0" fontId="8" fillId="0" borderId="22" xfId="5" applyFont="1" applyBorder="1" applyAlignment="1">
      <alignment vertical="center"/>
    </xf>
    <xf numFmtId="0" fontId="7" fillId="0" borderId="22" xfId="5" applyFont="1" applyBorder="1" applyAlignment="1">
      <alignment vertical="center"/>
    </xf>
    <xf numFmtId="49" fontId="8" fillId="9" borderId="60" xfId="5" applyNumberFormat="1" applyFont="1" applyFill="1" applyBorder="1" applyAlignment="1">
      <alignment horizontal="center" vertical="center"/>
    </xf>
    <xf numFmtId="0" fontId="8" fillId="9" borderId="61" xfId="5" applyFont="1" applyFill="1" applyBorder="1" applyAlignment="1">
      <alignment horizontal="center" vertical="center"/>
    </xf>
    <xf numFmtId="49" fontId="8" fillId="0" borderId="62" xfId="5" applyNumberFormat="1" applyFont="1" applyBorder="1" applyAlignment="1">
      <alignment vertical="center"/>
    </xf>
    <xf numFmtId="0" fontId="8" fillId="0" borderId="63" xfId="5" applyFont="1" applyBorder="1" applyAlignment="1">
      <alignment vertical="center"/>
    </xf>
    <xf numFmtId="0" fontId="8" fillId="0" borderId="63" xfId="5" applyFont="1" applyBorder="1" applyAlignment="1">
      <alignment horizontal="center" vertical="center"/>
    </xf>
    <xf numFmtId="0" fontId="7" fillId="8" borderId="12" xfId="5" applyFont="1" applyFill="1" applyBorder="1" applyAlignment="1">
      <alignment vertical="center"/>
    </xf>
    <xf numFmtId="0" fontId="7" fillId="8" borderId="13" xfId="5" applyFont="1" applyFill="1" applyBorder="1" applyAlignment="1">
      <alignment vertical="center"/>
    </xf>
    <xf numFmtId="0" fontId="7" fillId="9" borderId="66" xfId="5" applyFont="1" applyFill="1" applyBorder="1" applyAlignment="1">
      <alignment horizontal="center" vertical="center"/>
    </xf>
    <xf numFmtId="0" fontId="7" fillId="9" borderId="67" xfId="5" applyFont="1" applyFill="1" applyBorder="1" applyAlignment="1">
      <alignment horizontal="center" vertical="center"/>
    </xf>
    <xf numFmtId="0" fontId="7" fillId="9" borderId="67" xfId="5" applyFont="1" applyFill="1" applyBorder="1" applyAlignment="1">
      <alignment vertical="center"/>
    </xf>
    <xf numFmtId="0" fontId="7" fillId="10" borderId="71" xfId="5" applyFont="1" applyFill="1" applyBorder="1" applyAlignment="1">
      <alignment vertical="center"/>
    </xf>
    <xf numFmtId="0" fontId="7" fillId="10" borderId="72" xfId="5" applyFont="1" applyFill="1" applyBorder="1" applyAlignment="1">
      <alignment vertical="center"/>
    </xf>
    <xf numFmtId="0" fontId="7" fillId="9" borderId="46" xfId="5" applyFont="1" applyFill="1" applyBorder="1" applyAlignment="1">
      <alignment horizontal="center" vertical="center"/>
    </xf>
    <xf numFmtId="0" fontId="7" fillId="0" borderId="67" xfId="5" applyFont="1" applyBorder="1" applyAlignment="1">
      <alignment vertical="center"/>
    </xf>
    <xf numFmtId="0" fontId="7" fillId="9" borderId="49" xfId="5" applyFont="1" applyFill="1" applyBorder="1" applyAlignment="1">
      <alignment horizontal="center" vertical="center"/>
    </xf>
    <xf numFmtId="0" fontId="7" fillId="0" borderId="71" xfId="5" applyFont="1" applyBorder="1" applyAlignment="1">
      <alignment vertical="center"/>
    </xf>
    <xf numFmtId="0" fontId="7" fillId="0" borderId="72" xfId="5" applyFont="1" applyBorder="1" applyAlignment="1">
      <alignment vertical="center"/>
    </xf>
    <xf numFmtId="0" fontId="7" fillId="9" borderId="50" xfId="5" applyFont="1" applyFill="1" applyBorder="1" applyAlignment="1">
      <alignment horizontal="center" vertical="center"/>
    </xf>
    <xf numFmtId="49" fontId="7" fillId="10" borderId="70" xfId="5" applyNumberFormat="1" applyFont="1" applyFill="1" applyBorder="1" applyAlignment="1">
      <alignment horizontal="left" vertical="center"/>
    </xf>
    <xf numFmtId="49" fontId="7" fillId="10" borderId="71" xfId="5" applyNumberFormat="1" applyFont="1" applyFill="1" applyBorder="1" applyAlignment="1">
      <alignment horizontal="left" vertical="center"/>
    </xf>
    <xf numFmtId="0" fontId="7" fillId="0" borderId="71" xfId="5" applyFont="1" applyBorder="1" applyAlignment="1">
      <alignment horizontal="center" vertical="center"/>
    </xf>
    <xf numFmtId="0" fontId="7" fillId="0" borderId="75" xfId="5" applyFont="1" applyBorder="1" applyAlignment="1">
      <alignment vertical="center"/>
    </xf>
    <xf numFmtId="49" fontId="7" fillId="0" borderId="70" xfId="5" applyNumberFormat="1" applyFont="1" applyBorder="1" applyAlignment="1">
      <alignment horizontal="left" vertical="center"/>
    </xf>
    <xf numFmtId="49" fontId="7" fillId="0" borderId="71" xfId="5" applyNumberFormat="1" applyFont="1" applyBorder="1" applyAlignment="1">
      <alignment horizontal="left" vertical="center"/>
    </xf>
    <xf numFmtId="0" fontId="7" fillId="8" borderId="49" xfId="5" applyFont="1" applyFill="1" applyBorder="1" applyAlignment="1">
      <alignment horizontal="center" vertical="center"/>
    </xf>
    <xf numFmtId="0" fontId="7" fillId="0" borderId="71" xfId="5" applyFont="1" applyBorder="1" applyAlignment="1">
      <alignment horizontal="left" vertical="center"/>
    </xf>
    <xf numFmtId="0" fontId="7" fillId="0" borderId="51" xfId="5" applyFont="1" applyBorder="1" applyAlignment="1">
      <alignment vertical="center"/>
    </xf>
    <xf numFmtId="0" fontId="7" fillId="0" borderId="50" xfId="5" quotePrefix="1" applyFont="1" applyBorder="1" applyAlignment="1">
      <alignment horizontal="center" vertical="center"/>
    </xf>
    <xf numFmtId="0" fontId="7" fillId="0" borderId="51" xfId="5" applyFont="1" applyBorder="1" applyAlignment="1">
      <alignment horizontal="left" vertical="center"/>
    </xf>
    <xf numFmtId="0" fontId="7" fillId="9" borderId="43" xfId="5" applyFont="1" applyFill="1" applyBorder="1" applyAlignment="1">
      <alignment horizontal="center" vertical="center"/>
    </xf>
    <xf numFmtId="0" fontId="7" fillId="0" borderId="78" xfId="5" applyFont="1" applyBorder="1" applyAlignment="1">
      <alignment horizontal="left" vertical="center"/>
    </xf>
    <xf numFmtId="0" fontId="7" fillId="0" borderId="75" xfId="5" applyFont="1" applyBorder="1" applyAlignment="1">
      <alignment horizontal="left" vertical="center"/>
    </xf>
    <xf numFmtId="0" fontId="7" fillId="9" borderId="2" xfId="5" applyFont="1" applyFill="1" applyBorder="1" applyAlignment="1">
      <alignment horizontal="center" vertical="center"/>
    </xf>
    <xf numFmtId="0" fontId="7" fillId="0" borderId="76" xfId="5" applyFont="1" applyBorder="1" applyAlignment="1">
      <alignment horizontal="center" vertical="center"/>
    </xf>
    <xf numFmtId="0" fontId="7" fillId="0" borderId="44" xfId="5" applyFont="1" applyBorder="1" applyAlignment="1">
      <alignment horizontal="center" vertical="center"/>
    </xf>
    <xf numFmtId="49" fontId="7" fillId="0" borderId="71" xfId="5" applyNumberFormat="1" applyFont="1" applyBorder="1" applyAlignment="1">
      <alignment horizontal="left" vertical="center" wrapText="1"/>
    </xf>
    <xf numFmtId="49" fontId="7" fillId="0" borderId="72" xfId="5" applyNumberFormat="1" applyFont="1" applyBorder="1" applyAlignment="1">
      <alignment horizontal="left" vertical="center" wrapText="1"/>
    </xf>
    <xf numFmtId="0" fontId="7" fillId="9" borderId="84" xfId="5" applyFont="1" applyFill="1" applyBorder="1" applyAlignment="1">
      <alignment horizontal="center" vertical="center"/>
    </xf>
    <xf numFmtId="0" fontId="7" fillId="0" borderId="75" xfId="5" applyFont="1" applyBorder="1" applyAlignment="1">
      <alignment horizontal="center" vertical="center"/>
    </xf>
    <xf numFmtId="49" fontId="7" fillId="10" borderId="71" xfId="5" applyNumberFormat="1" applyFont="1" applyFill="1" applyBorder="1" applyAlignment="1">
      <alignment horizontal="left" vertical="center" wrapText="1"/>
    </xf>
    <xf numFmtId="49" fontId="7" fillId="10" borderId="72" xfId="5" applyNumberFormat="1" applyFont="1" applyFill="1" applyBorder="1" applyAlignment="1">
      <alignment horizontal="left" vertical="center" wrapText="1"/>
    </xf>
    <xf numFmtId="49" fontId="7" fillId="0" borderId="85" xfId="5" applyNumberFormat="1" applyFont="1" applyBorder="1" applyAlignment="1">
      <alignment horizontal="left" vertical="center"/>
    </xf>
    <xf numFmtId="49" fontId="7" fillId="0" borderId="86" xfId="5" applyNumberFormat="1" applyFont="1" applyBorder="1" applyAlignment="1">
      <alignment vertical="center" wrapText="1"/>
    </xf>
    <xf numFmtId="0" fontId="7" fillId="0" borderId="86" xfId="5" applyFont="1" applyBorder="1" applyAlignment="1">
      <alignment horizontal="left" vertical="center"/>
    </xf>
    <xf numFmtId="0" fontId="7" fillId="9" borderId="55" xfId="5" applyFont="1" applyFill="1" applyBorder="1" applyAlignment="1">
      <alignment horizontal="center" vertical="center"/>
    </xf>
    <xf numFmtId="0" fontId="7" fillId="0" borderId="57" xfId="5" applyFont="1" applyBorder="1" applyAlignment="1">
      <alignment horizontal="center" vertical="center"/>
    </xf>
    <xf numFmtId="0" fontId="7" fillId="0" borderId="87" xfId="5" applyFont="1" applyBorder="1" applyAlignment="1">
      <alignment horizontal="center" vertical="center"/>
    </xf>
    <xf numFmtId="0" fontId="7" fillId="0" borderId="86" xfId="5" applyFont="1" applyBorder="1" applyAlignment="1">
      <alignment horizontal="center" vertical="center"/>
    </xf>
    <xf numFmtId="49" fontId="7" fillId="0" borderId="72" xfId="5" applyNumberFormat="1" applyFont="1" applyBorder="1" applyAlignment="1">
      <alignment horizontal="left" vertical="center"/>
    </xf>
    <xf numFmtId="0" fontId="8" fillId="9" borderId="12" xfId="5" applyFont="1" applyFill="1" applyBorder="1" applyAlignment="1">
      <alignment horizontal="center" vertical="center"/>
    </xf>
    <xf numFmtId="0" fontId="8" fillId="9" borderId="88" xfId="5" applyFont="1" applyFill="1" applyBorder="1" applyAlignment="1">
      <alignment horizontal="center" vertical="center"/>
    </xf>
    <xf numFmtId="0" fontId="7" fillId="9" borderId="90" xfId="5" applyFont="1" applyFill="1" applyBorder="1" applyAlignment="1">
      <alignment horizontal="center" vertical="center"/>
    </xf>
    <xf numFmtId="0" fontId="7" fillId="9" borderId="91" xfId="5" applyFont="1" applyFill="1" applyBorder="1" applyAlignment="1">
      <alignment horizontal="center" vertical="center"/>
    </xf>
    <xf numFmtId="0" fontId="7" fillId="9" borderId="56" xfId="5" applyFont="1" applyFill="1" applyBorder="1" applyAlignment="1">
      <alignment horizontal="center" vertical="center"/>
    </xf>
    <xf numFmtId="0" fontId="7" fillId="9" borderId="57" xfId="5" applyFont="1" applyFill="1" applyBorder="1" applyAlignment="1">
      <alignment horizontal="center" vertical="center"/>
    </xf>
    <xf numFmtId="0" fontId="8" fillId="9" borderId="12" xfId="5" applyFont="1" applyFill="1" applyBorder="1" applyAlignment="1">
      <alignment vertical="center"/>
    </xf>
    <xf numFmtId="0" fontId="8" fillId="9" borderId="13" xfId="5" applyFont="1" applyFill="1" applyBorder="1" applyAlignment="1">
      <alignment vertical="center"/>
    </xf>
    <xf numFmtId="0" fontId="8" fillId="9" borderId="10" xfId="5" applyFont="1" applyFill="1" applyBorder="1" applyAlignment="1">
      <alignment vertical="center"/>
    </xf>
    <xf numFmtId="0" fontId="7" fillId="9" borderId="98" xfId="5" applyFont="1" applyFill="1" applyBorder="1" applyAlignment="1">
      <alignment horizontal="center" vertical="center"/>
    </xf>
    <xf numFmtId="0" fontId="7" fillId="0" borderId="67" xfId="5" applyFont="1" applyBorder="1" applyAlignment="1">
      <alignment horizontal="center" vertical="center"/>
    </xf>
    <xf numFmtId="0" fontId="8" fillId="0" borderId="71" xfId="5" applyFont="1" applyBorder="1" applyAlignment="1">
      <alignment vertical="center"/>
    </xf>
    <xf numFmtId="0" fontId="8" fillId="0" borderId="72" xfId="5" applyFont="1" applyBorder="1" applyAlignment="1">
      <alignment vertical="center"/>
    </xf>
    <xf numFmtId="0" fontId="7" fillId="9" borderId="100" xfId="5" applyFont="1" applyFill="1" applyBorder="1" applyAlignment="1">
      <alignment horizontal="center" vertical="center"/>
    </xf>
    <xf numFmtId="0" fontId="7" fillId="9" borderId="71" xfId="5" applyFont="1" applyFill="1" applyBorder="1" applyAlignment="1">
      <alignment horizontal="center" vertical="center"/>
    </xf>
    <xf numFmtId="0" fontId="7" fillId="9" borderId="72" xfId="5" applyFont="1" applyFill="1" applyBorder="1" applyAlignment="1">
      <alignment horizontal="center" vertical="center"/>
    </xf>
    <xf numFmtId="0" fontId="7" fillId="8" borderId="100" xfId="5" applyFont="1" applyFill="1" applyBorder="1" applyAlignment="1">
      <alignment horizontal="center" vertical="center"/>
    </xf>
    <xf numFmtId="0" fontId="7" fillId="8" borderId="72" xfId="5" applyFont="1" applyFill="1" applyBorder="1" applyAlignment="1">
      <alignment horizontal="center" vertical="center"/>
    </xf>
    <xf numFmtId="0" fontId="7" fillId="0" borderId="99" xfId="5" applyFont="1" applyBorder="1" applyAlignment="1">
      <alignment horizontal="left" vertical="center"/>
    </xf>
    <xf numFmtId="0" fontId="7" fillId="0" borderId="81" xfId="5" applyFont="1" applyBorder="1" applyAlignment="1">
      <alignment horizontal="left" vertical="center"/>
    </xf>
    <xf numFmtId="0" fontId="7" fillId="10" borderId="75" xfId="5" applyFont="1" applyFill="1" applyBorder="1" applyAlignment="1">
      <alignment vertical="center"/>
    </xf>
    <xf numFmtId="0" fontId="7" fillId="10" borderId="76" xfId="5" applyFont="1" applyFill="1" applyBorder="1" applyAlignment="1">
      <alignment vertical="center"/>
    </xf>
    <xf numFmtId="0" fontId="7" fillId="0" borderId="76" xfId="5" applyFont="1" applyBorder="1" applyAlignment="1">
      <alignment vertical="center"/>
    </xf>
    <xf numFmtId="49" fontId="7" fillId="0" borderId="99" xfId="5" applyNumberFormat="1" applyFont="1" applyBorder="1" applyAlignment="1">
      <alignment vertical="center"/>
    </xf>
    <xf numFmtId="49" fontId="7" fillId="0" borderId="99" xfId="5" applyNumberFormat="1" applyFont="1" applyBorder="1" applyAlignment="1">
      <alignment horizontal="left" vertical="center"/>
    </xf>
    <xf numFmtId="49" fontId="7" fillId="0" borderId="81" xfId="5" applyNumberFormat="1" applyFont="1" applyBorder="1" applyAlignment="1">
      <alignment horizontal="left" vertical="center"/>
    </xf>
    <xf numFmtId="49" fontId="7" fillId="0" borderId="102" xfId="5" applyNumberFormat="1" applyFont="1" applyBorder="1" applyAlignment="1">
      <alignment vertical="center"/>
    </xf>
    <xf numFmtId="49" fontId="15" fillId="0" borderId="71" xfId="5" applyNumberFormat="1" applyFont="1" applyBorder="1" applyAlignment="1">
      <alignment horizontal="left" vertical="center" wrapText="1"/>
    </xf>
    <xf numFmtId="49" fontId="15" fillId="0" borderId="72" xfId="5" applyNumberFormat="1" applyFont="1" applyBorder="1" applyAlignment="1">
      <alignment horizontal="left" vertical="center" wrapText="1"/>
    </xf>
    <xf numFmtId="49" fontId="15" fillId="4" borderId="71" xfId="5" applyNumberFormat="1" applyFont="1" applyFill="1" applyBorder="1" applyAlignment="1">
      <alignment horizontal="left" vertical="center" wrapText="1"/>
    </xf>
    <xf numFmtId="49" fontId="15" fillId="4" borderId="72" xfId="5" applyNumberFormat="1" applyFont="1" applyFill="1" applyBorder="1" applyAlignment="1">
      <alignment horizontal="left" vertical="center" wrapText="1"/>
    </xf>
    <xf numFmtId="49" fontId="7" fillId="0" borderId="51" xfId="5" applyNumberFormat="1" applyFont="1" applyBorder="1" applyAlignment="1">
      <alignment horizontal="left" vertical="center"/>
    </xf>
    <xf numFmtId="0" fontId="7" fillId="9" borderId="77" xfId="5" applyFont="1" applyFill="1" applyBorder="1" applyAlignment="1">
      <alignment horizontal="center" vertical="center" wrapText="1"/>
    </xf>
    <xf numFmtId="49" fontId="15" fillId="0" borderId="103" xfId="5" applyNumberFormat="1" applyFont="1" applyBorder="1" applyAlignment="1">
      <alignment horizontal="left" vertical="center" wrapText="1"/>
    </xf>
    <xf numFmtId="49" fontId="15" fillId="0" borderId="104" xfId="5" applyNumberFormat="1" applyFont="1" applyBorder="1" applyAlignment="1">
      <alignment horizontal="left" vertical="center" wrapText="1"/>
    </xf>
    <xf numFmtId="0" fontId="7" fillId="0" borderId="83" xfId="5" applyFont="1" applyBorder="1" applyAlignment="1">
      <alignment vertical="center"/>
    </xf>
    <xf numFmtId="0" fontId="7" fillId="9" borderId="44" xfId="5" applyFont="1" applyFill="1" applyBorder="1" applyAlignment="1">
      <alignment horizontal="center" vertical="center"/>
    </xf>
    <xf numFmtId="49" fontId="8" fillId="0" borderId="12" xfId="5" applyNumberFormat="1" applyFont="1" applyBorder="1" applyAlignment="1">
      <alignment vertical="center"/>
    </xf>
    <xf numFmtId="0" fontId="8" fillId="0" borderId="13" xfId="5" applyFont="1" applyBorder="1" applyAlignment="1">
      <alignment vertical="center"/>
    </xf>
    <xf numFmtId="0" fontId="8" fillId="0" borderId="10" xfId="5" applyFont="1" applyBorder="1" applyAlignment="1">
      <alignment vertical="center"/>
    </xf>
    <xf numFmtId="0" fontId="8" fillId="9" borderId="105" xfId="5" applyFont="1" applyFill="1" applyBorder="1" applyAlignment="1">
      <alignment horizontal="center" vertical="center"/>
    </xf>
    <xf numFmtId="0" fontId="8" fillId="0" borderId="105" xfId="5" applyFont="1" applyBorder="1" applyAlignment="1">
      <alignment horizontal="center" vertical="center"/>
    </xf>
    <xf numFmtId="0" fontId="7" fillId="9" borderId="70" xfId="5" applyFont="1" applyFill="1" applyBorder="1" applyAlignment="1">
      <alignment horizontal="center" vertical="center"/>
    </xf>
    <xf numFmtId="49" fontId="7" fillId="0" borderId="67" xfId="5" applyNumberFormat="1" applyFont="1" applyBorder="1" applyAlignment="1">
      <alignment horizontal="center" vertical="center" wrapText="1"/>
    </xf>
    <xf numFmtId="49" fontId="7" fillId="9" borderId="100" xfId="5" applyNumberFormat="1" applyFont="1" applyFill="1" applyBorder="1" applyAlignment="1">
      <alignment horizontal="center" vertical="center"/>
    </xf>
    <xf numFmtId="49" fontId="7" fillId="10" borderId="99" xfId="5" applyNumberFormat="1" applyFont="1" applyFill="1" applyBorder="1" applyAlignment="1">
      <alignment horizontal="left" vertical="center"/>
    </xf>
    <xf numFmtId="49" fontId="7" fillId="10" borderId="81" xfId="5" applyNumberFormat="1" applyFont="1" applyFill="1" applyBorder="1" applyAlignment="1">
      <alignment horizontal="left" vertical="center"/>
    </xf>
    <xf numFmtId="49" fontId="7" fillId="10" borderId="75" xfId="5" applyNumberFormat="1" applyFont="1" applyFill="1" applyBorder="1" applyAlignment="1">
      <alignment horizontal="left" vertical="center" wrapText="1"/>
    </xf>
    <xf numFmtId="49" fontId="7" fillId="10" borderId="76" xfId="5" applyNumberFormat="1" applyFont="1" applyFill="1" applyBorder="1" applyAlignment="1">
      <alignment horizontal="left" vertical="center" wrapText="1"/>
    </xf>
    <xf numFmtId="0" fontId="7" fillId="0" borderId="3" xfId="5" applyFont="1" applyBorder="1" applyAlignment="1">
      <alignment horizontal="center" vertical="center"/>
    </xf>
    <xf numFmtId="0" fontId="7" fillId="0" borderId="107" xfId="5" applyFont="1" applyBorder="1" applyAlignment="1">
      <alignment horizontal="center" vertical="center"/>
    </xf>
    <xf numFmtId="0" fontId="8" fillId="0" borderId="16" xfId="5" applyFont="1" applyBorder="1" applyAlignment="1">
      <alignment vertical="center"/>
    </xf>
    <xf numFmtId="0" fontId="8" fillId="0" borderId="16" xfId="5" applyFont="1" applyBorder="1" applyAlignment="1">
      <alignment horizontal="right" vertical="center"/>
    </xf>
    <xf numFmtId="0" fontId="8" fillId="0" borderId="30" xfId="5" applyFont="1" applyBorder="1" applyAlignment="1">
      <alignment horizontal="right" vertical="center"/>
    </xf>
    <xf numFmtId="0" fontId="8" fillId="9" borderId="3" xfId="5" applyFont="1" applyFill="1" applyBorder="1" applyAlignment="1">
      <alignment horizontal="center" vertical="center"/>
    </xf>
    <xf numFmtId="0" fontId="8" fillId="0" borderId="3" xfId="5" applyFont="1" applyBorder="1" applyAlignment="1">
      <alignment horizontal="center" vertical="center"/>
    </xf>
    <xf numFmtId="49" fontId="7" fillId="0" borderId="102" xfId="5" applyNumberFormat="1" applyFont="1" applyBorder="1" applyAlignment="1">
      <alignment horizontal="left" vertical="center"/>
    </xf>
    <xf numFmtId="49" fontId="7" fillId="0" borderId="75" xfId="5" applyNumberFormat="1" applyFont="1" applyBorder="1" applyAlignment="1">
      <alignment horizontal="left" vertical="center"/>
    </xf>
    <xf numFmtId="49" fontId="7" fillId="0" borderId="108" xfId="5" applyNumberFormat="1" applyFont="1" applyBorder="1" applyAlignment="1">
      <alignment horizontal="left" vertical="center"/>
    </xf>
    <xf numFmtId="0" fontId="7" fillId="9" borderId="109" xfId="5" applyFont="1" applyFill="1" applyBorder="1" applyAlignment="1">
      <alignment horizontal="center" vertical="center"/>
    </xf>
    <xf numFmtId="0" fontId="7" fillId="9" borderId="76" xfId="5" applyFont="1" applyFill="1" applyBorder="1" applyAlignment="1">
      <alignment horizontal="center" vertical="center"/>
    </xf>
    <xf numFmtId="0" fontId="7" fillId="9" borderId="77" xfId="5" applyFont="1" applyFill="1" applyBorder="1" applyAlignment="1">
      <alignment horizontal="center" vertical="center"/>
    </xf>
    <xf numFmtId="0" fontId="7" fillId="10" borderId="16" xfId="5" applyFont="1" applyFill="1" applyBorder="1" applyAlignment="1">
      <alignment vertical="center"/>
    </xf>
    <xf numFmtId="0" fontId="7" fillId="9" borderId="26" xfId="5" applyFont="1" applyFill="1" applyBorder="1" applyAlignment="1">
      <alignment horizontal="center" vertical="center"/>
    </xf>
    <xf numFmtId="0" fontId="8" fillId="9" borderId="26" xfId="5" applyFont="1" applyFill="1" applyBorder="1" applyAlignment="1">
      <alignment horizontal="center" vertical="center"/>
    </xf>
    <xf numFmtId="0" fontId="7" fillId="9" borderId="60" xfId="5" applyFont="1" applyFill="1" applyBorder="1" applyAlignment="1">
      <alignment horizontal="center" vertical="center"/>
    </xf>
    <xf numFmtId="0" fontId="8" fillId="9" borderId="60" xfId="5" applyFont="1" applyFill="1" applyBorder="1" applyAlignment="1">
      <alignment horizontal="center" vertical="center"/>
    </xf>
    <xf numFmtId="0" fontId="7" fillId="9" borderId="83" xfId="5" applyFont="1" applyFill="1" applyBorder="1" applyAlignment="1">
      <alignment vertical="center"/>
    </xf>
    <xf numFmtId="49" fontId="7" fillId="0" borderId="96" xfId="5" applyNumberFormat="1" applyFont="1" applyBorder="1" applyAlignment="1">
      <alignment horizontal="left" vertical="center"/>
    </xf>
    <xf numFmtId="49" fontId="7" fillId="0" borderId="67" xfId="5" applyNumberFormat="1" applyFont="1" applyBorder="1" applyAlignment="1">
      <alignment horizontal="left" vertical="center"/>
    </xf>
    <xf numFmtId="49" fontId="7" fillId="9" borderId="98" xfId="5" applyNumberFormat="1" applyFont="1" applyFill="1" applyBorder="1" applyAlignment="1">
      <alignment horizontal="center" vertical="center"/>
    </xf>
    <xf numFmtId="0" fontId="7" fillId="9" borderId="107" xfId="5" applyFont="1" applyFill="1" applyBorder="1" applyAlignment="1">
      <alignment horizontal="center" vertical="center"/>
    </xf>
    <xf numFmtId="49" fontId="7" fillId="0" borderId="113" xfId="5" applyNumberFormat="1" applyFont="1" applyBorder="1" applyAlignment="1">
      <alignment horizontal="left" vertical="center"/>
    </xf>
    <xf numFmtId="49" fontId="7" fillId="0" borderId="103" xfId="5" applyNumberFormat="1" applyFont="1" applyBorder="1" applyAlignment="1">
      <alignment horizontal="left" vertical="center"/>
    </xf>
    <xf numFmtId="49" fontId="7" fillId="9" borderId="114" xfId="5" applyNumberFormat="1" applyFont="1" applyFill="1" applyBorder="1" applyAlignment="1">
      <alignment horizontal="center" vertical="center"/>
    </xf>
    <xf numFmtId="0" fontId="7" fillId="9" borderId="115" xfId="5" applyFont="1" applyFill="1" applyBorder="1" applyAlignment="1">
      <alignment horizontal="center" vertical="center"/>
    </xf>
    <xf numFmtId="0" fontId="7" fillId="0" borderId="103" xfId="5" applyFont="1" applyBorder="1" applyAlignment="1">
      <alignment horizontal="center" vertical="center"/>
    </xf>
    <xf numFmtId="0" fontId="7" fillId="0" borderId="78" xfId="5" applyFont="1" applyBorder="1" applyAlignment="1">
      <alignment vertical="center"/>
    </xf>
    <xf numFmtId="0" fontId="7" fillId="0" borderId="70" xfId="5" applyFont="1" applyBorder="1" applyAlignment="1">
      <alignment vertical="center"/>
    </xf>
    <xf numFmtId="49" fontId="16" fillId="0" borderId="67" xfId="5" applyNumberFormat="1" applyFont="1" applyBorder="1" applyAlignment="1">
      <alignment horizontal="center" vertical="center" wrapText="1"/>
    </xf>
    <xf numFmtId="0" fontId="16" fillId="0" borderId="71" xfId="5" applyFont="1" applyBorder="1" applyAlignment="1">
      <alignment vertical="center"/>
    </xf>
    <xf numFmtId="0" fontId="7" fillId="0" borderId="96" xfId="5" applyFont="1" applyBorder="1" applyAlignment="1">
      <alignment horizontal="left" vertical="center"/>
    </xf>
    <xf numFmtId="0" fontId="7" fillId="0" borderId="67" xfId="5" applyFont="1" applyBorder="1" applyAlignment="1">
      <alignment horizontal="left" vertical="center"/>
    </xf>
    <xf numFmtId="0" fontId="7" fillId="0" borderId="16" xfId="5" applyFont="1" applyBorder="1" applyAlignment="1">
      <alignment horizontal="left" vertical="center"/>
    </xf>
    <xf numFmtId="0" fontId="7" fillId="0" borderId="122" xfId="5" applyFont="1" applyBorder="1" applyAlignment="1">
      <alignment horizontal="left" vertical="center"/>
    </xf>
    <xf numFmtId="0" fontId="7" fillId="9" borderId="123" xfId="5" applyFont="1" applyFill="1" applyBorder="1" applyAlignment="1">
      <alignment horizontal="center" vertical="center"/>
    </xf>
    <xf numFmtId="0" fontId="7" fillId="0" borderId="123" xfId="5" applyFont="1" applyBorder="1" applyAlignment="1">
      <alignment horizontal="center" vertical="center"/>
    </xf>
    <xf numFmtId="0" fontId="7" fillId="0" borderId="54" xfId="5" applyFont="1" applyBorder="1" applyAlignment="1">
      <alignment horizontal="center" vertical="center"/>
    </xf>
    <xf numFmtId="49" fontId="7" fillId="0" borderId="71" xfId="5" applyNumberFormat="1" applyFont="1" applyBorder="1" applyAlignment="1">
      <alignment horizontal="center" vertical="center" wrapText="1"/>
    </xf>
    <xf numFmtId="0" fontId="7" fillId="10" borderId="99" xfId="5" applyFont="1" applyFill="1" applyBorder="1" applyAlignment="1">
      <alignment horizontal="left" vertical="center"/>
    </xf>
    <xf numFmtId="0" fontId="7" fillId="10" borderId="71" xfId="5" applyFont="1" applyFill="1" applyBorder="1" applyAlignment="1">
      <alignment horizontal="left" vertical="center" wrapText="1"/>
    </xf>
    <xf numFmtId="0" fontId="7" fillId="9" borderId="51" xfId="5" applyFont="1" applyFill="1" applyBorder="1" applyAlignment="1">
      <alignment horizontal="center" vertical="center"/>
    </xf>
    <xf numFmtId="0" fontId="7" fillId="0" borderId="120" xfId="5" applyFont="1" applyBorder="1" applyAlignment="1">
      <alignment horizontal="left" vertical="center"/>
    </xf>
    <xf numFmtId="0" fontId="8" fillId="0" borderId="86" xfId="5" applyFont="1" applyBorder="1" applyAlignment="1">
      <alignment horizontal="center" vertical="center"/>
    </xf>
    <xf numFmtId="49" fontId="7" fillId="0" borderId="124" xfId="5" applyNumberFormat="1" applyFont="1" applyBorder="1" applyAlignment="1">
      <alignment vertical="center"/>
    </xf>
    <xf numFmtId="0" fontId="7" fillId="0" borderId="93" xfId="5" applyFont="1" applyBorder="1" applyAlignment="1">
      <alignment vertical="center"/>
    </xf>
    <xf numFmtId="0" fontId="7" fillId="0" borderId="125" xfId="5" applyFont="1" applyBorder="1" applyAlignment="1">
      <alignment vertical="center"/>
    </xf>
    <xf numFmtId="0" fontId="7" fillId="0" borderId="126" xfId="5" applyFont="1" applyBorder="1" applyAlignment="1">
      <alignment horizontal="center" vertical="center"/>
    </xf>
    <xf numFmtId="0" fontId="7" fillId="0" borderId="101" xfId="5" applyFont="1" applyBorder="1" applyAlignment="1">
      <alignment horizontal="center" vertical="center"/>
    </xf>
    <xf numFmtId="0" fontId="8" fillId="10" borderId="67" xfId="5" applyFont="1" applyFill="1" applyBorder="1" applyAlignment="1">
      <alignment horizontal="center" vertical="center"/>
    </xf>
    <xf numFmtId="0" fontId="8" fillId="10" borderId="75" xfId="5" applyFont="1" applyFill="1" applyBorder="1" applyAlignment="1">
      <alignment horizontal="center" vertical="center"/>
    </xf>
    <xf numFmtId="49" fontId="8" fillId="9" borderId="14" xfId="5" applyNumberFormat="1" applyFont="1" applyFill="1" applyBorder="1" applyAlignment="1">
      <alignment vertical="center"/>
    </xf>
    <xf numFmtId="0" fontId="8" fillId="9" borderId="9" xfId="5" applyFont="1" applyFill="1" applyBorder="1" applyAlignment="1">
      <alignment vertical="center"/>
    </xf>
    <xf numFmtId="0" fontId="8" fillId="0" borderId="101" xfId="5" applyFont="1" applyBorder="1" applyAlignment="1">
      <alignment horizontal="center" vertical="center"/>
    </xf>
    <xf numFmtId="49" fontId="8" fillId="9" borderId="12" xfId="5" applyNumberFormat="1" applyFont="1" applyFill="1" applyBorder="1" applyAlignment="1">
      <alignment vertical="center"/>
    </xf>
    <xf numFmtId="49" fontId="8" fillId="9" borderId="13" xfId="5" applyNumberFormat="1" applyFont="1" applyFill="1" applyBorder="1" applyAlignment="1">
      <alignment vertical="center"/>
    </xf>
    <xf numFmtId="0" fontId="8" fillId="9" borderId="6" xfId="5" applyFont="1" applyFill="1" applyBorder="1" applyAlignment="1">
      <alignment vertical="center"/>
    </xf>
    <xf numFmtId="0" fontId="7" fillId="0" borderId="13" xfId="5" applyFont="1" applyBorder="1" applyAlignment="1">
      <alignment vertical="center"/>
    </xf>
    <xf numFmtId="0" fontId="8" fillId="9" borderId="129" xfId="5" applyFont="1" applyFill="1" applyBorder="1" applyAlignment="1">
      <alignment horizontal="center" vertical="center"/>
    </xf>
    <xf numFmtId="0" fontId="8" fillId="0" borderId="13" xfId="5" applyFont="1" applyBorder="1" applyAlignment="1">
      <alignment horizontal="center" vertical="center"/>
    </xf>
    <xf numFmtId="0" fontId="7" fillId="0" borderId="130" xfId="5" applyFont="1" applyBorder="1" applyAlignment="1">
      <alignment horizontal="left" vertical="center"/>
    </xf>
    <xf numFmtId="0" fontId="7" fillId="0" borderId="131" xfId="5" applyFont="1" applyBorder="1" applyAlignment="1">
      <alignment horizontal="left" vertical="center"/>
    </xf>
    <xf numFmtId="0" fontId="7" fillId="9" borderId="1" xfId="5" applyFont="1" applyFill="1" applyBorder="1" applyAlignment="1">
      <alignment vertical="center"/>
    </xf>
    <xf numFmtId="0" fontId="7" fillId="0" borderId="1" xfId="5" applyFont="1" applyBorder="1" applyAlignment="1">
      <alignment vertical="center"/>
    </xf>
    <xf numFmtId="0" fontId="7" fillId="0" borderId="131" xfId="5" applyFont="1" applyBorder="1" applyAlignment="1">
      <alignment vertical="center"/>
    </xf>
    <xf numFmtId="0" fontId="7" fillId="9" borderId="3" xfId="5" applyFont="1" applyFill="1" applyBorder="1" applyAlignment="1">
      <alignment vertical="center"/>
    </xf>
    <xf numFmtId="0" fontId="7" fillId="0" borderId="3" xfId="5" applyFont="1" applyBorder="1" applyAlignment="1">
      <alignment vertical="center"/>
    </xf>
    <xf numFmtId="0" fontId="7" fillId="0" borderId="35" xfId="5" applyFont="1" applyBorder="1" applyAlignment="1">
      <alignment horizontal="left" vertical="center"/>
    </xf>
    <xf numFmtId="0" fontId="7" fillId="9" borderId="4" xfId="5" applyFont="1" applyFill="1" applyBorder="1" applyAlignment="1">
      <alignment vertical="center"/>
    </xf>
    <xf numFmtId="0" fontId="7" fillId="0" borderId="4" xfId="5" applyFont="1" applyBorder="1" applyAlignment="1">
      <alignment vertical="center"/>
    </xf>
    <xf numFmtId="0" fontId="7" fillId="0" borderId="35" xfId="5" applyFont="1" applyBorder="1" applyAlignment="1">
      <alignment vertical="center"/>
    </xf>
    <xf numFmtId="0" fontId="8" fillId="8" borderId="12" xfId="5" applyFont="1" applyFill="1" applyBorder="1" applyAlignment="1">
      <alignment horizontal="left" vertical="center"/>
    </xf>
    <xf numFmtId="0" fontId="8" fillId="8" borderId="13" xfId="5" applyFont="1" applyFill="1" applyBorder="1" applyAlignment="1">
      <alignment horizontal="left" vertical="center"/>
    </xf>
    <xf numFmtId="0" fontId="7" fillId="0" borderId="13" xfId="5" applyFont="1" applyBorder="1" applyAlignment="1">
      <alignment horizontal="center" vertical="center"/>
    </xf>
    <xf numFmtId="0" fontId="7" fillId="0" borderId="10" xfId="5" applyFont="1" applyBorder="1" applyAlignment="1">
      <alignment horizontal="center" vertical="center"/>
    </xf>
    <xf numFmtId="0" fontId="7" fillId="8" borderId="50" xfId="5" applyFont="1" applyFill="1" applyBorder="1" applyAlignment="1">
      <alignment horizontal="center" vertical="center"/>
    </xf>
    <xf numFmtId="49" fontId="7" fillId="0" borderId="120" xfId="5" applyNumberFormat="1" applyFont="1" applyBorder="1" applyAlignment="1">
      <alignment vertical="center"/>
    </xf>
    <xf numFmtId="0" fontId="7" fillId="0" borderId="86" xfId="5" applyFont="1" applyBorder="1" applyAlignment="1">
      <alignment vertical="center"/>
    </xf>
    <xf numFmtId="0" fontId="7" fillId="0" borderId="121" xfId="5" applyFont="1" applyBorder="1" applyAlignment="1">
      <alignment vertical="center"/>
    </xf>
    <xf numFmtId="0" fontId="7" fillId="9" borderId="132" xfId="5" applyFont="1" applyFill="1" applyBorder="1" applyAlignment="1">
      <alignment horizontal="center" vertical="center"/>
    </xf>
    <xf numFmtId="0" fontId="8" fillId="0" borderId="133" xfId="5" applyFont="1" applyBorder="1" applyAlignment="1">
      <alignment horizontal="center" vertical="center"/>
    </xf>
    <xf numFmtId="0" fontId="8" fillId="9" borderId="63" xfId="5" applyFont="1" applyFill="1" applyBorder="1" applyAlignment="1">
      <alignment vertical="center"/>
    </xf>
    <xf numFmtId="0" fontId="8" fillId="9" borderId="89" xfId="5" applyFont="1" applyFill="1" applyBorder="1" applyAlignment="1">
      <alignment vertical="center"/>
    </xf>
    <xf numFmtId="0" fontId="8" fillId="9" borderId="59" xfId="5" applyFont="1" applyFill="1" applyBorder="1" applyAlignment="1">
      <alignment horizontal="center" vertical="center"/>
    </xf>
    <xf numFmtId="0" fontId="8" fillId="0" borderId="22" xfId="5" applyFont="1" applyBorder="1" applyAlignment="1">
      <alignment horizontal="left" vertical="center"/>
    </xf>
    <xf numFmtId="49" fontId="7" fillId="0" borderId="120" xfId="5" applyNumberFormat="1" applyFont="1" applyBorder="1" applyAlignment="1">
      <alignment horizontal="left" vertical="center"/>
    </xf>
    <xf numFmtId="49" fontId="7" fillId="0" borderId="86" xfId="5" applyNumberFormat="1" applyFont="1" applyBorder="1" applyAlignment="1">
      <alignment horizontal="left" vertical="center"/>
    </xf>
    <xf numFmtId="0" fontId="7" fillId="8" borderId="57" xfId="5" applyFont="1" applyFill="1" applyBorder="1" applyAlignment="1">
      <alignment horizontal="center" vertical="center"/>
    </xf>
    <xf numFmtId="0" fontId="7" fillId="0" borderId="16" xfId="5" applyFont="1" applyBorder="1" applyAlignment="1">
      <alignment horizontal="right" vertical="center"/>
    </xf>
    <xf numFmtId="0" fontId="7" fillId="0" borderId="30" xfId="5" applyFont="1" applyBorder="1" applyAlignment="1">
      <alignment vertical="center"/>
    </xf>
    <xf numFmtId="0" fontId="7" fillId="9" borderId="83" xfId="5" applyFont="1" applyFill="1" applyBorder="1" applyAlignment="1">
      <alignment horizontal="center" vertical="center"/>
    </xf>
    <xf numFmtId="0" fontId="7" fillId="0" borderId="82" xfId="5" applyFont="1" applyBorder="1" applyAlignment="1">
      <alignment vertical="center"/>
    </xf>
    <xf numFmtId="49" fontId="7" fillId="9" borderId="46" xfId="5" applyNumberFormat="1" applyFont="1" applyFill="1" applyBorder="1" applyAlignment="1">
      <alignment horizontal="center" vertical="center" wrapText="1"/>
    </xf>
    <xf numFmtId="49" fontId="7" fillId="9" borderId="44" xfId="5" applyNumberFormat="1" applyFont="1" applyFill="1" applyBorder="1" applyAlignment="1">
      <alignment horizontal="center" vertical="center" wrapText="1"/>
    </xf>
    <xf numFmtId="0" fontId="7" fillId="9" borderId="107" xfId="5" applyFont="1" applyFill="1" applyBorder="1" applyAlignment="1">
      <alignment horizontal="center" vertical="center" wrapText="1"/>
    </xf>
    <xf numFmtId="0" fontId="7" fillId="9" borderId="134" xfId="5" applyFont="1" applyFill="1" applyBorder="1" applyAlignment="1">
      <alignment horizontal="center" vertical="center" wrapText="1"/>
    </xf>
    <xf numFmtId="0" fontId="7" fillId="9" borderId="135" xfId="5" applyFont="1" applyFill="1" applyBorder="1" applyAlignment="1">
      <alignment horizontal="center" vertical="center" wrapText="1"/>
    </xf>
    <xf numFmtId="0" fontId="7" fillId="0" borderId="136" xfId="5" applyFont="1" applyBorder="1" applyAlignment="1">
      <alignment vertical="center"/>
    </xf>
    <xf numFmtId="0" fontId="7" fillId="9" borderId="137" xfId="5" applyFont="1" applyFill="1" applyBorder="1" applyAlignment="1">
      <alignment horizontal="center" vertical="center" wrapText="1"/>
    </xf>
    <xf numFmtId="0" fontId="6" fillId="0" borderId="0" xfId="5" applyFont="1" applyAlignment="1">
      <alignment vertical="center"/>
    </xf>
    <xf numFmtId="0" fontId="13" fillId="0" borderId="51" xfId="5" applyFont="1" applyBorder="1" applyAlignment="1">
      <alignment horizontal="center" vertical="center"/>
    </xf>
    <xf numFmtId="0" fontId="13" fillId="0" borderId="81" xfId="5" applyFont="1" applyBorder="1" applyAlignment="1">
      <alignment horizontal="center" vertical="center" wrapText="1"/>
    </xf>
    <xf numFmtId="0" fontId="7" fillId="0" borderId="106" xfId="5" applyFont="1" applyBorder="1" applyAlignment="1">
      <alignment horizontal="center" vertical="center"/>
    </xf>
    <xf numFmtId="0" fontId="13" fillId="0" borderId="73" xfId="5" applyFont="1" applyBorder="1" applyAlignment="1">
      <alignment horizontal="center" vertical="center"/>
    </xf>
    <xf numFmtId="0" fontId="7" fillId="0" borderId="92" xfId="5" applyFont="1" applyBorder="1" applyAlignment="1">
      <alignment horizontal="center" vertical="center"/>
    </xf>
    <xf numFmtId="0" fontId="8" fillId="0" borderId="138" xfId="5" applyFont="1" applyBorder="1" applyAlignment="1">
      <alignment horizontal="center" vertical="center"/>
    </xf>
    <xf numFmtId="0" fontId="3" fillId="0" borderId="22" xfId="5" applyBorder="1" applyAlignment="1">
      <alignment vertical="center"/>
    </xf>
    <xf numFmtId="2" fontId="7" fillId="0" borderId="71" xfId="5" applyNumberFormat="1" applyFont="1" applyBorder="1" applyAlignment="1">
      <alignment horizontal="center" vertical="center"/>
    </xf>
    <xf numFmtId="0" fontId="7" fillId="9" borderId="70" xfId="5" applyFont="1" applyFill="1" applyBorder="1" applyAlignment="1">
      <alignment vertical="center"/>
    </xf>
    <xf numFmtId="0" fontId="7" fillId="9" borderId="71" xfId="5" applyFont="1" applyFill="1" applyBorder="1" applyAlignment="1">
      <alignment vertical="center"/>
    </xf>
    <xf numFmtId="0" fontId="7" fillId="8" borderId="70" xfId="5" applyFont="1" applyFill="1" applyBorder="1" applyAlignment="1">
      <alignment vertical="center"/>
    </xf>
    <xf numFmtId="0" fontId="7" fillId="8" borderId="71" xfId="5" applyFont="1" applyFill="1" applyBorder="1" applyAlignment="1">
      <alignment vertical="center"/>
    </xf>
    <xf numFmtId="0" fontId="7" fillId="9" borderId="82" xfId="5" applyFont="1" applyFill="1" applyBorder="1" applyAlignment="1">
      <alignment vertical="center"/>
    </xf>
    <xf numFmtId="0" fontId="19" fillId="0" borderId="0" xfId="0" applyFont="1" applyAlignment="1">
      <alignment wrapText="1"/>
    </xf>
    <xf numFmtId="0" fontId="19" fillId="0" borderId="0" xfId="0" applyFont="1"/>
    <xf numFmtId="2" fontId="19" fillId="4" borderId="3" xfId="0" applyNumberFormat="1" applyFont="1" applyFill="1" applyBorder="1" applyAlignment="1">
      <alignment horizontal="center"/>
    </xf>
    <xf numFmtId="0" fontId="19" fillId="0" borderId="0" xfId="8" applyFont="1"/>
    <xf numFmtId="0" fontId="25" fillId="0" borderId="0" xfId="8" applyFont="1" applyAlignment="1">
      <alignment horizontal="center" wrapText="1"/>
    </xf>
    <xf numFmtId="0" fontId="19" fillId="0" borderId="0" xfId="8" applyFont="1" applyAlignment="1">
      <alignment horizontal="center"/>
    </xf>
    <xf numFmtId="0" fontId="19" fillId="0" borderId="3" xfId="8" applyFont="1" applyBorder="1" applyAlignment="1">
      <alignment horizontal="center"/>
    </xf>
    <xf numFmtId="0" fontId="19" fillId="0" borderId="168" xfId="8" applyFont="1" applyBorder="1" applyAlignment="1">
      <alignment horizontal="center"/>
    </xf>
    <xf numFmtId="0" fontId="25" fillId="0" borderId="168" xfId="8" applyFont="1" applyBorder="1" applyAlignment="1">
      <alignment horizontal="center" wrapText="1"/>
    </xf>
    <xf numFmtId="0" fontId="19" fillId="0" borderId="169" xfId="8" applyFont="1" applyBorder="1" applyAlignment="1">
      <alignment horizontal="center"/>
    </xf>
    <xf numFmtId="0" fontId="25" fillId="0" borderId="0" xfId="8" applyFont="1" applyAlignment="1">
      <alignment horizontal="center"/>
    </xf>
    <xf numFmtId="0" fontId="25" fillId="0" borderId="168" xfId="8" applyFont="1" applyBorder="1" applyAlignment="1">
      <alignment horizontal="center"/>
    </xf>
    <xf numFmtId="0" fontId="19" fillId="0" borderId="0" xfId="8" applyFont="1" applyAlignment="1">
      <alignment wrapText="1"/>
    </xf>
    <xf numFmtId="0" fontId="25" fillId="16" borderId="144" xfId="8" applyFont="1" applyFill="1" applyBorder="1" applyAlignment="1">
      <alignment horizontal="center"/>
    </xf>
    <xf numFmtId="0" fontId="25" fillId="8" borderId="145" xfId="8" applyFont="1" applyFill="1" applyBorder="1" applyAlignment="1">
      <alignment horizontal="center"/>
    </xf>
    <xf numFmtId="9" fontId="19" fillId="14" borderId="146" xfId="7" applyFont="1" applyFill="1" applyBorder="1" applyAlignment="1">
      <alignment horizontal="center" vertical="center"/>
    </xf>
    <xf numFmtId="0" fontId="19" fillId="15" borderId="155" xfId="8" applyFont="1" applyFill="1" applyBorder="1"/>
    <xf numFmtId="9" fontId="19" fillId="0" borderId="161" xfId="8" applyNumberFormat="1" applyFont="1" applyBorder="1" applyAlignment="1">
      <alignment horizontal="center"/>
    </xf>
    <xf numFmtId="0" fontId="19" fillId="14" borderId="154" xfId="8" applyFont="1" applyFill="1" applyBorder="1"/>
    <xf numFmtId="0" fontId="19" fillId="14" borderId="165" xfId="8" applyFont="1" applyFill="1" applyBorder="1"/>
    <xf numFmtId="0" fontId="19" fillId="14" borderId="166" xfId="8" applyFont="1" applyFill="1" applyBorder="1"/>
    <xf numFmtId="10" fontId="19" fillId="0" borderId="0" xfId="8" applyNumberFormat="1" applyFont="1"/>
    <xf numFmtId="0" fontId="25" fillId="0" borderId="167" xfId="8" applyFont="1" applyBorder="1" applyAlignment="1">
      <alignment horizontal="center" wrapText="1"/>
    </xf>
    <xf numFmtId="0" fontId="19" fillId="0" borderId="167" xfId="8" applyFont="1" applyBorder="1" applyAlignment="1">
      <alignment horizontal="center"/>
    </xf>
    <xf numFmtId="0" fontId="19" fillId="13" borderId="168" xfId="8" applyFont="1" applyFill="1" applyBorder="1" applyAlignment="1">
      <alignment horizontal="center"/>
    </xf>
    <xf numFmtId="0" fontId="19" fillId="8" borderId="168" xfId="8" applyFont="1" applyFill="1" applyBorder="1" applyAlignment="1">
      <alignment horizontal="center"/>
    </xf>
    <xf numFmtId="0" fontId="19" fillId="16" borderId="168" xfId="8" applyFont="1" applyFill="1" applyBorder="1" applyAlignment="1">
      <alignment horizontal="center"/>
    </xf>
    <xf numFmtId="0" fontId="19" fillId="0" borderId="0" xfId="8" applyFont="1" applyAlignment="1">
      <alignment horizontal="center" vertical="center"/>
    </xf>
    <xf numFmtId="0" fontId="8" fillId="9" borderId="95" xfId="5" applyFont="1" applyFill="1" applyBorder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7" fillId="0" borderId="171" xfId="5" applyFont="1" applyBorder="1" applyAlignment="1">
      <alignment vertical="center"/>
    </xf>
    <xf numFmtId="0" fontId="7" fillId="0" borderId="23" xfId="5" applyFont="1" applyBorder="1" applyAlignment="1">
      <alignment vertical="center"/>
    </xf>
    <xf numFmtId="0" fontId="7" fillId="0" borderId="25" xfId="5" applyFont="1" applyBorder="1" applyAlignment="1">
      <alignment vertical="center"/>
    </xf>
    <xf numFmtId="0" fontId="7" fillId="8" borderId="10" xfId="5" applyFont="1" applyFill="1" applyBorder="1" applyAlignment="1">
      <alignment vertical="center"/>
    </xf>
    <xf numFmtId="49" fontId="7" fillId="10" borderId="99" xfId="5" applyNumberFormat="1" applyFont="1" applyFill="1" applyBorder="1" applyAlignment="1">
      <alignment vertical="center"/>
    </xf>
    <xf numFmtId="0" fontId="7" fillId="0" borderId="182" xfId="5" applyFont="1" applyBorder="1" applyAlignment="1">
      <alignment horizontal="center" vertical="center"/>
    </xf>
    <xf numFmtId="0" fontId="7" fillId="0" borderId="183" xfId="5" applyFont="1" applyBorder="1" applyAlignment="1">
      <alignment horizontal="center" vertical="center"/>
    </xf>
    <xf numFmtId="0" fontId="7" fillId="9" borderId="175" xfId="5" applyFont="1" applyFill="1" applyBorder="1" applyAlignment="1">
      <alignment horizontal="center" vertical="center"/>
    </xf>
    <xf numFmtId="0" fontId="7" fillId="0" borderId="184" xfId="5" applyFont="1" applyBorder="1" applyAlignment="1">
      <alignment horizontal="center" vertical="center"/>
    </xf>
    <xf numFmtId="0" fontId="7" fillId="0" borderId="73" xfId="5" applyFont="1" applyBorder="1" applyAlignment="1">
      <alignment horizontal="center" vertical="center"/>
    </xf>
    <xf numFmtId="0" fontId="7" fillId="0" borderId="186" xfId="5" applyFont="1" applyBorder="1" applyAlignment="1">
      <alignment horizontal="center" vertical="center"/>
    </xf>
    <xf numFmtId="0" fontId="7" fillId="0" borderId="187" xfId="5" applyFont="1" applyBorder="1" applyAlignment="1">
      <alignment horizontal="center" vertical="center"/>
    </xf>
    <xf numFmtId="0" fontId="7" fillId="8" borderId="181" xfId="5" applyFont="1" applyFill="1" applyBorder="1" applyAlignment="1">
      <alignment horizontal="center" vertical="center"/>
    </xf>
    <xf numFmtId="0" fontId="7" fillId="8" borderId="184" xfId="5" applyFont="1" applyFill="1" applyBorder="1" applyAlignment="1">
      <alignment horizontal="center" vertical="center"/>
    </xf>
    <xf numFmtId="49" fontId="7" fillId="10" borderId="102" xfId="5" applyNumberFormat="1" applyFont="1" applyFill="1" applyBorder="1" applyAlignment="1">
      <alignment vertical="center"/>
    </xf>
    <xf numFmtId="49" fontId="8" fillId="0" borderId="191" xfId="5" applyNumberFormat="1" applyFont="1" applyBorder="1" applyAlignment="1">
      <alignment vertical="center"/>
    </xf>
    <xf numFmtId="0" fontId="8" fillId="0" borderId="178" xfId="5" applyFont="1" applyBorder="1" applyAlignment="1">
      <alignment vertical="center"/>
    </xf>
    <xf numFmtId="0" fontId="8" fillId="0" borderId="192" xfId="5" applyFont="1" applyBorder="1" applyAlignment="1">
      <alignment vertical="center"/>
    </xf>
    <xf numFmtId="0" fontId="8" fillId="9" borderId="193" xfId="5" applyFont="1" applyFill="1" applyBorder="1" applyAlignment="1">
      <alignment horizontal="center" vertical="center"/>
    </xf>
    <xf numFmtId="0" fontId="8" fillId="0" borderId="193" xfId="5" applyFont="1" applyBorder="1" applyAlignment="1">
      <alignment horizontal="center" vertical="center"/>
    </xf>
    <xf numFmtId="49" fontId="7" fillId="4" borderId="99" xfId="5" applyNumberFormat="1" applyFont="1" applyFill="1" applyBorder="1" applyAlignment="1">
      <alignment horizontal="left" vertical="center"/>
    </xf>
    <xf numFmtId="0" fontId="8" fillId="8" borderId="193" xfId="5" applyFont="1" applyFill="1" applyBorder="1" applyAlignment="1">
      <alignment horizontal="center" vertical="center"/>
    </xf>
    <xf numFmtId="49" fontId="8" fillId="0" borderId="96" xfId="5" applyNumberFormat="1" applyFont="1" applyBorder="1" applyAlignment="1">
      <alignment vertical="center"/>
    </xf>
    <xf numFmtId="0" fontId="7" fillId="9" borderId="183" xfId="5" applyFont="1" applyFill="1" applyBorder="1" applyAlignment="1">
      <alignment horizontal="center" vertical="center"/>
    </xf>
    <xf numFmtId="0" fontId="7" fillId="9" borderId="181" xfId="5" applyFont="1" applyFill="1" applyBorder="1" applyAlignment="1">
      <alignment horizontal="center" vertical="center"/>
    </xf>
    <xf numFmtId="49" fontId="7" fillId="0" borderId="96" xfId="5" applyNumberFormat="1" applyFont="1" applyBorder="1" applyAlignment="1">
      <alignment vertical="center"/>
    </xf>
    <xf numFmtId="49" fontId="7" fillId="10" borderId="102" xfId="5" applyNumberFormat="1" applyFont="1" applyFill="1" applyBorder="1" applyAlignment="1">
      <alignment horizontal="left" vertical="center"/>
    </xf>
    <xf numFmtId="49" fontId="8" fillId="0" borderId="122" xfId="5" applyNumberFormat="1" applyFont="1" applyBorder="1" applyAlignment="1">
      <alignment vertical="center"/>
    </xf>
    <xf numFmtId="49" fontId="7" fillId="0" borderId="122" xfId="5" applyNumberFormat="1" applyFont="1" applyBorder="1" applyAlignment="1">
      <alignment vertical="center"/>
    </xf>
    <xf numFmtId="0" fontId="8" fillId="0" borderId="0" xfId="5" applyFont="1" applyAlignment="1">
      <alignment vertical="center"/>
    </xf>
    <xf numFmtId="0" fontId="8" fillId="0" borderId="15" xfId="5" applyFont="1" applyBorder="1" applyAlignment="1">
      <alignment vertical="center"/>
    </xf>
    <xf numFmtId="49" fontId="8" fillId="10" borderId="122" xfId="5" applyNumberFormat="1" applyFont="1" applyFill="1" applyBorder="1" applyAlignment="1">
      <alignment vertical="center"/>
    </xf>
    <xf numFmtId="0" fontId="3" fillId="0" borderId="15" xfId="5" applyBorder="1" applyAlignment="1">
      <alignment vertical="center"/>
    </xf>
    <xf numFmtId="49" fontId="8" fillId="9" borderId="191" xfId="5" applyNumberFormat="1" applyFont="1" applyFill="1" applyBorder="1" applyAlignment="1">
      <alignment vertical="center"/>
    </xf>
    <xf numFmtId="0" fontId="8" fillId="9" borderId="178" xfId="5" applyFont="1" applyFill="1" applyBorder="1" applyAlignment="1">
      <alignment vertical="center"/>
    </xf>
    <xf numFmtId="0" fontId="7" fillId="0" borderId="196" xfId="5" applyFont="1" applyBorder="1" applyAlignment="1">
      <alignment horizontal="center" vertical="center"/>
    </xf>
    <xf numFmtId="0" fontId="3" fillId="0" borderId="0" xfId="5" applyAlignment="1">
      <alignment vertical="center"/>
    </xf>
    <xf numFmtId="49" fontId="7" fillId="0" borderId="191" xfId="5" applyNumberFormat="1" applyFont="1" applyBorder="1" applyAlignment="1">
      <alignment horizontal="left" vertical="center"/>
    </xf>
    <xf numFmtId="49" fontId="7" fillId="0" borderId="178" xfId="5" applyNumberFormat="1" applyFont="1" applyBorder="1" applyAlignment="1">
      <alignment horizontal="left" vertical="center"/>
    </xf>
    <xf numFmtId="49" fontId="7" fillId="0" borderId="193" xfId="5" applyNumberFormat="1" applyFont="1" applyBorder="1" applyAlignment="1">
      <alignment horizontal="left" vertical="center"/>
    </xf>
    <xf numFmtId="0" fontId="8" fillId="0" borderId="196" xfId="5" applyFont="1" applyBorder="1" applyAlignment="1">
      <alignment horizontal="center" vertical="center"/>
    </xf>
    <xf numFmtId="49" fontId="8" fillId="9" borderId="96" xfId="5" applyNumberFormat="1" applyFont="1" applyFill="1" applyBorder="1" applyAlignment="1">
      <alignment vertical="center"/>
    </xf>
    <xf numFmtId="0" fontId="7" fillId="0" borderId="99" xfId="5" applyFont="1" applyBorder="1" applyAlignment="1">
      <alignment vertical="center"/>
    </xf>
    <xf numFmtId="0" fontId="8" fillId="9" borderId="197" xfId="5" applyFont="1" applyFill="1" applyBorder="1" applyAlignment="1">
      <alignment horizontal="center" vertical="center"/>
    </xf>
    <xf numFmtId="0" fontId="8" fillId="0" borderId="198" xfId="5" applyFont="1" applyBorder="1" applyAlignment="1">
      <alignment horizontal="center" vertical="center"/>
    </xf>
    <xf numFmtId="49" fontId="8" fillId="9" borderId="194" xfId="5" applyNumberFormat="1" applyFont="1" applyFill="1" applyBorder="1" applyAlignment="1">
      <alignment horizontal="left" vertical="center"/>
    </xf>
    <xf numFmtId="49" fontId="8" fillId="9" borderId="181" xfId="5" applyNumberFormat="1" applyFont="1" applyFill="1" applyBorder="1" applyAlignment="1">
      <alignment horizontal="left" vertical="center"/>
    </xf>
    <xf numFmtId="49" fontId="8" fillId="9" borderId="199" xfId="5" applyNumberFormat="1" applyFont="1" applyFill="1" applyBorder="1" applyAlignment="1">
      <alignment horizontal="left" vertical="center"/>
    </xf>
    <xf numFmtId="0" fontId="7" fillId="9" borderId="183" xfId="5" applyFont="1" applyFill="1" applyBorder="1" applyAlignment="1">
      <alignment horizontal="left" vertical="center"/>
    </xf>
    <xf numFmtId="0" fontId="7" fillId="9" borderId="181" xfId="5" applyFont="1" applyFill="1" applyBorder="1" applyAlignment="1">
      <alignment horizontal="left" vertical="center"/>
    </xf>
    <xf numFmtId="49" fontId="8" fillId="10" borderId="191" xfId="5" applyNumberFormat="1" applyFont="1" applyFill="1" applyBorder="1" applyAlignment="1">
      <alignment vertical="center"/>
    </xf>
    <xf numFmtId="0" fontId="8" fillId="10" borderId="178" xfId="5" applyFont="1" applyFill="1" applyBorder="1" applyAlignment="1">
      <alignment vertical="center"/>
    </xf>
    <xf numFmtId="0" fontId="8" fillId="9" borderId="177" xfId="5" applyFont="1" applyFill="1" applyBorder="1" applyAlignment="1">
      <alignment horizontal="center" vertical="center"/>
    </xf>
    <xf numFmtId="49" fontId="8" fillId="9" borderId="189" xfId="5" applyNumberFormat="1" applyFont="1" applyFill="1" applyBorder="1" applyAlignment="1">
      <alignment horizontal="center" vertical="center"/>
    </xf>
    <xf numFmtId="49" fontId="8" fillId="9" borderId="15" xfId="5" applyNumberFormat="1" applyFont="1" applyFill="1" applyBorder="1" applyAlignment="1">
      <alignment vertical="center"/>
    </xf>
    <xf numFmtId="0" fontId="7" fillId="0" borderId="15" xfId="5" applyFont="1" applyBorder="1" applyAlignment="1">
      <alignment vertical="center"/>
    </xf>
    <xf numFmtId="49" fontId="7" fillId="0" borderId="0" xfId="5" applyNumberFormat="1" applyFont="1" applyAlignment="1">
      <alignment horizontal="center" vertical="center" wrapText="1"/>
    </xf>
    <xf numFmtId="0" fontId="7" fillId="0" borderId="0" xfId="5" applyFont="1" applyAlignment="1">
      <alignment horizontal="left" vertical="center"/>
    </xf>
    <xf numFmtId="49" fontId="8" fillId="9" borderId="62" xfId="5" applyNumberFormat="1" applyFont="1" applyFill="1" applyBorder="1" applyAlignment="1">
      <alignment vertical="center"/>
    </xf>
    <xf numFmtId="0" fontId="8" fillId="9" borderId="201" xfId="5" applyFont="1" applyFill="1" applyBorder="1" applyAlignment="1">
      <alignment horizontal="center" vertical="center"/>
    </xf>
    <xf numFmtId="0" fontId="7" fillId="0" borderId="102" xfId="5" applyFont="1" applyBorder="1" applyAlignment="1">
      <alignment horizontal="left" vertical="center"/>
    </xf>
    <xf numFmtId="0" fontId="8" fillId="9" borderId="191" xfId="5" applyFont="1" applyFill="1" applyBorder="1" applyAlignment="1">
      <alignment vertical="center"/>
    </xf>
    <xf numFmtId="0" fontId="7" fillId="9" borderId="178" xfId="5" applyFont="1" applyFill="1" applyBorder="1" applyAlignment="1">
      <alignment vertical="center"/>
    </xf>
    <xf numFmtId="0" fontId="7" fillId="9" borderId="197" xfId="5" applyFont="1" applyFill="1" applyBorder="1" applyAlignment="1">
      <alignment horizontal="center" vertical="center"/>
    </xf>
    <xf numFmtId="0" fontId="7" fillId="9" borderId="198" xfId="5" applyFont="1" applyFill="1" applyBorder="1" applyAlignment="1">
      <alignment horizontal="center" vertical="center"/>
    </xf>
    <xf numFmtId="0" fontId="7" fillId="0" borderId="178" xfId="5" applyFont="1" applyBorder="1" applyAlignment="1">
      <alignment vertical="center"/>
    </xf>
    <xf numFmtId="0" fontId="7" fillId="9" borderId="84" xfId="5" applyFont="1" applyFill="1" applyBorder="1" applyAlignment="1">
      <alignment horizontal="center" vertical="center" wrapText="1"/>
    </xf>
    <xf numFmtId="0" fontId="7" fillId="9" borderId="188" xfId="5" applyFont="1" applyFill="1" applyBorder="1" applyAlignment="1">
      <alignment horizontal="center" vertical="center" wrapText="1"/>
    </xf>
    <xf numFmtId="0" fontId="7" fillId="9" borderId="189" xfId="5" applyFont="1" applyFill="1" applyBorder="1" applyAlignment="1">
      <alignment horizontal="center" vertical="center" wrapText="1"/>
    </xf>
    <xf numFmtId="0" fontId="7" fillId="9" borderId="202" xfId="5" applyFont="1" applyFill="1" applyBorder="1" applyAlignment="1">
      <alignment horizontal="center" vertical="center" wrapText="1"/>
    </xf>
    <xf numFmtId="0" fontId="7" fillId="9" borderId="203" xfId="5" applyFont="1" applyFill="1" applyBorder="1" applyAlignment="1">
      <alignment horizontal="center" vertical="center" wrapText="1"/>
    </xf>
    <xf numFmtId="0" fontId="7" fillId="0" borderId="20" xfId="5" applyFont="1" applyBorder="1" applyAlignment="1">
      <alignment horizontal="center" vertical="center" wrapText="1"/>
    </xf>
    <xf numFmtId="0" fontId="7" fillId="0" borderId="0" xfId="5" applyFont="1" applyAlignment="1">
      <alignment horizontal="center" vertical="center" wrapText="1"/>
    </xf>
    <xf numFmtId="0" fontId="8" fillId="0" borderId="20" xfId="5" applyFont="1" applyBorder="1" applyAlignment="1">
      <alignment horizontal="center" vertical="center"/>
    </xf>
    <xf numFmtId="0" fontId="8" fillId="0" borderId="0" xfId="5" applyFont="1" applyAlignment="1">
      <alignment horizontal="center" vertical="center"/>
    </xf>
    <xf numFmtId="0" fontId="7" fillId="9" borderId="191" xfId="5" applyFont="1" applyFill="1" applyBorder="1" applyAlignment="1">
      <alignment horizontal="left" vertical="center"/>
    </xf>
    <xf numFmtId="0" fontId="7" fillId="9" borderId="192" xfId="5" applyFont="1" applyFill="1" applyBorder="1" applyAlignment="1">
      <alignment horizontal="left" vertical="center"/>
    </xf>
    <xf numFmtId="0" fontId="7" fillId="9" borderId="197" xfId="5" applyFont="1" applyFill="1" applyBorder="1" applyAlignment="1">
      <alignment horizontal="left" vertical="center"/>
    </xf>
    <xf numFmtId="0" fontId="7" fillId="9" borderId="204" xfId="5" applyFont="1" applyFill="1" applyBorder="1" applyAlignment="1">
      <alignment horizontal="left" vertical="center"/>
    </xf>
    <xf numFmtId="0" fontId="7" fillId="9" borderId="205" xfId="5" applyFont="1" applyFill="1" applyBorder="1" applyAlignment="1">
      <alignment horizontal="center" vertical="center"/>
    </xf>
    <xf numFmtId="0" fontId="7" fillId="0" borderId="206" xfId="5" applyFont="1" applyBorder="1" applyAlignment="1">
      <alignment horizontal="left" vertical="center"/>
    </xf>
    <xf numFmtId="0" fontId="7" fillId="0" borderId="207" xfId="5" applyFont="1" applyBorder="1" applyAlignment="1">
      <alignment vertical="center"/>
    </xf>
    <xf numFmtId="0" fontId="7" fillId="0" borderId="207" xfId="5" applyFont="1" applyBorder="1" applyAlignment="1">
      <alignment horizontal="left" vertical="center"/>
    </xf>
    <xf numFmtId="0" fontId="7" fillId="9" borderId="208" xfId="5" applyFont="1" applyFill="1" applyBorder="1" applyAlignment="1">
      <alignment horizontal="center" vertical="center"/>
    </xf>
    <xf numFmtId="0" fontId="7" fillId="0" borderId="207" xfId="5" applyFont="1" applyBorder="1" applyAlignment="1">
      <alignment horizontal="center" vertical="center"/>
    </xf>
    <xf numFmtId="0" fontId="19" fillId="7" borderId="0" xfId="0" applyFont="1" applyFill="1"/>
    <xf numFmtId="0" fontId="19" fillId="6" borderId="0" xfId="0" applyFont="1" applyFill="1"/>
    <xf numFmtId="0" fontId="19" fillId="4" borderId="0" xfId="0" applyFont="1" applyFill="1"/>
    <xf numFmtId="0" fontId="37" fillId="0" borderId="0" xfId="0" applyFont="1"/>
    <xf numFmtId="0" fontId="19" fillId="0" borderId="14" xfId="8" applyFont="1" applyBorder="1"/>
    <xf numFmtId="0" fontId="19" fillId="0" borderId="94" xfId="8" applyFont="1" applyBorder="1"/>
    <xf numFmtId="0" fontId="19" fillId="0" borderId="95" xfId="8" applyFont="1" applyBorder="1"/>
    <xf numFmtId="0" fontId="19" fillId="0" borderId="20" xfId="8" applyFont="1" applyBorder="1"/>
    <xf numFmtId="0" fontId="19" fillId="0" borderId="25" xfId="8" applyFont="1" applyBorder="1"/>
    <xf numFmtId="0" fontId="19" fillId="0" borderId="21" xfId="8" applyFont="1" applyBorder="1"/>
    <xf numFmtId="0" fontId="19" fillId="0" borderId="22" xfId="8" applyFont="1" applyBorder="1"/>
    <xf numFmtId="0" fontId="19" fillId="0" borderId="23" xfId="8" applyFont="1" applyBorder="1"/>
    <xf numFmtId="0" fontId="19" fillId="12" borderId="212" xfId="8" applyFont="1" applyFill="1" applyBorder="1"/>
    <xf numFmtId="0" fontId="19" fillId="0" borderId="25" xfId="8" applyFont="1" applyBorder="1" applyAlignment="1">
      <alignment horizontal="center"/>
    </xf>
    <xf numFmtId="0" fontId="19" fillId="12" borderId="213" xfId="8" applyFont="1" applyFill="1" applyBorder="1"/>
    <xf numFmtId="0" fontId="19" fillId="12" borderId="214" xfId="8" applyFont="1" applyFill="1" applyBorder="1"/>
    <xf numFmtId="0" fontId="19" fillId="15" borderId="214" xfId="8" applyFont="1" applyFill="1" applyBorder="1"/>
    <xf numFmtId="0" fontId="19" fillId="14" borderId="221" xfId="8" applyFont="1" applyFill="1" applyBorder="1" applyAlignment="1">
      <alignment horizontal="center" vertical="center"/>
    </xf>
    <xf numFmtId="0" fontId="19" fillId="0" borderId="22" xfId="8" applyFont="1" applyBorder="1" applyAlignment="1">
      <alignment horizontal="center"/>
    </xf>
    <xf numFmtId="0" fontId="19" fillId="0" borderId="23" xfId="8" applyFont="1" applyBorder="1" applyAlignment="1">
      <alignment horizontal="center"/>
    </xf>
    <xf numFmtId="0" fontId="19" fillId="0" borderId="14" xfId="8" applyFont="1" applyBorder="1" applyAlignment="1">
      <alignment horizontal="center"/>
    </xf>
    <xf numFmtId="0" fontId="19" fillId="0" borderId="94" xfId="8" applyFont="1" applyBorder="1" applyAlignment="1">
      <alignment horizontal="center"/>
    </xf>
    <xf numFmtId="0" fontId="19" fillId="0" borderId="95" xfId="8" applyFont="1" applyBorder="1" applyAlignment="1">
      <alignment horizontal="center"/>
    </xf>
    <xf numFmtId="0" fontId="19" fillId="0" borderId="20" xfId="8" applyFont="1" applyBorder="1" applyAlignment="1">
      <alignment horizontal="center"/>
    </xf>
    <xf numFmtId="0" fontId="25" fillId="0" borderId="20" xfId="8" applyFont="1" applyBorder="1" applyAlignment="1">
      <alignment horizontal="center"/>
    </xf>
    <xf numFmtId="0" fontId="25" fillId="0" borderId="25" xfId="8" applyFont="1" applyBorder="1" applyAlignment="1">
      <alignment horizontal="center"/>
    </xf>
    <xf numFmtId="0" fontId="25" fillId="0" borderId="222" xfId="8" applyFont="1" applyBorder="1" applyAlignment="1">
      <alignment horizontal="center"/>
    </xf>
    <xf numFmtId="0" fontId="25" fillId="0" borderId="223" xfId="8" applyFont="1" applyBorder="1" applyAlignment="1">
      <alignment horizontal="center" wrapText="1"/>
    </xf>
    <xf numFmtId="0" fontId="19" fillId="8" borderId="223" xfId="8" applyFont="1" applyFill="1" applyBorder="1" applyAlignment="1">
      <alignment horizontal="center"/>
    </xf>
    <xf numFmtId="0" fontId="19" fillId="13" borderId="224" xfId="8" applyFont="1" applyFill="1" applyBorder="1" applyAlignment="1">
      <alignment horizontal="center"/>
    </xf>
    <xf numFmtId="0" fontId="26" fillId="16" borderId="225" xfId="8" applyFont="1" applyFill="1" applyBorder="1" applyAlignment="1">
      <alignment horizontal="center"/>
    </xf>
    <xf numFmtId="0" fontId="25" fillId="0" borderId="20" xfId="8" applyFont="1" applyBorder="1" applyAlignment="1">
      <alignment horizontal="center" wrapText="1"/>
    </xf>
    <xf numFmtId="0" fontId="25" fillId="4" borderId="0" xfId="8" applyFont="1" applyFill="1" applyAlignment="1">
      <alignment horizontal="center" wrapText="1"/>
    </xf>
    <xf numFmtId="0" fontId="25" fillId="0" borderId="25" xfId="8" applyFont="1" applyBorder="1" applyAlignment="1">
      <alignment horizontal="center" wrapText="1"/>
    </xf>
    <xf numFmtId="0" fontId="19" fillId="0" borderId="2" xfId="8" applyFont="1" applyBorder="1" applyAlignment="1">
      <alignment horizontal="center"/>
    </xf>
    <xf numFmtId="0" fontId="19" fillId="0" borderId="21" xfId="8" applyFont="1" applyBorder="1" applyAlignment="1">
      <alignment horizontal="center"/>
    </xf>
    <xf numFmtId="0" fontId="25" fillId="0" borderId="22" xfId="8" applyFont="1" applyBorder="1" applyAlignment="1">
      <alignment horizontal="center" wrapText="1"/>
    </xf>
    <xf numFmtId="0" fontId="0" fillId="20" borderId="0" xfId="0" applyFill="1"/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5" fillId="0" borderId="3" xfId="0" applyFont="1" applyBorder="1" applyAlignment="1">
      <alignment horizontal="center" vertical="center"/>
    </xf>
    <xf numFmtId="0" fontId="25" fillId="0" borderId="3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2" fillId="8" borderId="162" xfId="8" applyFont="1" applyFill="1" applyBorder="1" applyAlignment="1">
      <alignment horizontal="center" vertical="center"/>
    </xf>
    <xf numFmtId="0" fontId="22" fillId="8" borderId="160" xfId="8" applyFont="1" applyFill="1" applyBorder="1" applyAlignment="1">
      <alignment horizontal="center" vertical="center"/>
    </xf>
    <xf numFmtId="9" fontId="19" fillId="0" borderId="230" xfId="8" applyNumberFormat="1" applyFont="1" applyBorder="1" applyAlignment="1">
      <alignment horizontal="center"/>
    </xf>
    <xf numFmtId="0" fontId="22" fillId="13" borderId="231" xfId="8" applyFont="1" applyFill="1" applyBorder="1" applyAlignment="1">
      <alignment horizontal="center" vertical="center"/>
    </xf>
    <xf numFmtId="0" fontId="22" fillId="13" borderId="0" xfId="8" applyFont="1" applyFill="1" applyAlignment="1">
      <alignment horizontal="center" vertical="center"/>
    </xf>
    <xf numFmtId="0" fontId="24" fillId="4" borderId="3" xfId="8" applyFont="1" applyFill="1" applyBorder="1" applyAlignment="1">
      <alignment horizontal="center" vertical="center"/>
    </xf>
    <xf numFmtId="0" fontId="22" fillId="16" borderId="216" xfId="8" applyFont="1" applyFill="1" applyBorder="1" applyAlignment="1">
      <alignment horizontal="center" vertical="center"/>
    </xf>
    <xf numFmtId="0" fontId="22" fillId="16" borderId="229" xfId="8" applyFont="1" applyFill="1" applyBorder="1" applyAlignment="1">
      <alignment horizontal="center" vertical="center"/>
    </xf>
    <xf numFmtId="0" fontId="22" fillId="4" borderId="148" xfId="8" applyFont="1" applyFill="1" applyBorder="1" applyAlignment="1">
      <alignment horizontal="center" vertical="center"/>
    </xf>
    <xf numFmtId="164" fontId="19" fillId="15" borderId="154" xfId="11" applyFont="1" applyFill="1" applyBorder="1" applyAlignment="1">
      <alignment horizontal="center"/>
    </xf>
    <xf numFmtId="0" fontId="25" fillId="8" borderId="144" xfId="8" applyFont="1" applyFill="1" applyBorder="1" applyAlignment="1">
      <alignment horizontal="center"/>
    </xf>
    <xf numFmtId="0" fontId="25" fillId="16" borderId="145" xfId="8" applyFont="1" applyFill="1" applyBorder="1" applyAlignment="1">
      <alignment horizontal="center"/>
    </xf>
    <xf numFmtId="0" fontId="22" fillId="4" borderId="232" xfId="8" applyFont="1" applyFill="1" applyBorder="1" applyAlignment="1">
      <alignment horizontal="center" vertical="center"/>
    </xf>
    <xf numFmtId="0" fontId="25" fillId="13" borderId="3" xfId="8" applyFont="1" applyFill="1" applyBorder="1" applyAlignment="1">
      <alignment horizontal="center"/>
    </xf>
    <xf numFmtId="0" fontId="19" fillId="19" borderId="0" xfId="0" applyFont="1" applyFill="1"/>
    <xf numFmtId="0" fontId="19" fillId="21" borderId="0" xfId="0" applyFont="1" applyFill="1"/>
    <xf numFmtId="0" fontId="19" fillId="22" borderId="0" xfId="0" applyFont="1" applyFill="1"/>
    <xf numFmtId="0" fontId="19" fillId="23" borderId="0" xfId="0" applyFont="1" applyFill="1"/>
    <xf numFmtId="0" fontId="19" fillId="24" borderId="0" xfId="0" applyFont="1" applyFill="1"/>
    <xf numFmtId="0" fontId="19" fillId="25" borderId="0" xfId="0" applyFont="1" applyFill="1"/>
    <xf numFmtId="0" fontId="19" fillId="26" borderId="0" xfId="0" applyFont="1" applyFill="1"/>
    <xf numFmtId="0" fontId="0" fillId="24" borderId="234" xfId="0" applyFill="1" applyBorder="1"/>
    <xf numFmtId="0" fontId="0" fillId="24" borderId="235" xfId="0" applyFill="1" applyBorder="1"/>
    <xf numFmtId="0" fontId="0" fillId="24" borderId="236" xfId="0" applyFill="1" applyBorder="1"/>
    <xf numFmtId="0" fontId="0" fillId="24" borderId="237" xfId="0" applyFill="1" applyBorder="1"/>
    <xf numFmtId="0" fontId="0" fillId="24" borderId="0" xfId="0" applyFill="1"/>
    <xf numFmtId="0" fontId="0" fillId="24" borderId="238" xfId="0" applyFill="1" applyBorder="1"/>
    <xf numFmtId="0" fontId="0" fillId="24" borderId="0" xfId="0" applyFill="1" applyAlignment="1">
      <alignment vertical="center"/>
    </xf>
    <xf numFmtId="0" fontId="29" fillId="24" borderId="0" xfId="0" applyFont="1" applyFill="1" applyAlignment="1">
      <alignment horizontal="center" vertical="center"/>
    </xf>
    <xf numFmtId="0" fontId="29" fillId="24" borderId="0" xfId="0" applyFont="1" applyFill="1" applyAlignment="1">
      <alignment horizontal="center"/>
    </xf>
    <xf numFmtId="0" fontId="28" fillId="24" borderId="237" xfId="0" applyFont="1" applyFill="1" applyBorder="1"/>
    <xf numFmtId="0" fontId="0" fillId="24" borderId="239" xfId="0" applyFill="1" applyBorder="1"/>
    <xf numFmtId="0" fontId="0" fillId="24" borderId="240" xfId="0" applyFill="1" applyBorder="1"/>
    <xf numFmtId="0" fontId="0" fillId="24" borderId="241" xfId="0" applyFill="1" applyBorder="1"/>
    <xf numFmtId="0" fontId="0" fillId="22" borderId="0" xfId="0" applyFill="1"/>
    <xf numFmtId="0" fontId="2" fillId="25" borderId="0" xfId="0" applyFont="1" applyFill="1"/>
    <xf numFmtId="0" fontId="2" fillId="22" borderId="0" xfId="0" applyFont="1" applyFill="1"/>
    <xf numFmtId="0" fontId="20" fillId="24" borderId="119" xfId="0" applyFont="1" applyFill="1" applyBorder="1" applyAlignment="1">
      <alignment horizontal="center" vertical="center"/>
    </xf>
    <xf numFmtId="0" fontId="20" fillId="24" borderId="246" xfId="0" applyFont="1" applyFill="1" applyBorder="1" applyAlignment="1">
      <alignment horizontal="center" vertical="center"/>
    </xf>
    <xf numFmtId="0" fontId="47" fillId="25" borderId="25" xfId="0" applyFont="1" applyFill="1" applyBorder="1"/>
    <xf numFmtId="0" fontId="47" fillId="24" borderId="0" xfId="0" applyFont="1" applyFill="1"/>
    <xf numFmtId="0" fontId="47" fillId="25" borderId="0" xfId="0" applyFont="1" applyFill="1"/>
    <xf numFmtId="0" fontId="20" fillId="24" borderId="0" xfId="0" applyFont="1" applyFill="1" applyAlignment="1">
      <alignment horizontal="center" vertical="center"/>
    </xf>
    <xf numFmtId="0" fontId="47" fillId="24" borderId="247" xfId="0" applyFont="1" applyFill="1" applyBorder="1"/>
    <xf numFmtId="0" fontId="47" fillId="24" borderId="248" xfId="0" applyFont="1" applyFill="1" applyBorder="1"/>
    <xf numFmtId="0" fontId="47" fillId="24" borderId="249" xfId="0" applyFont="1" applyFill="1" applyBorder="1"/>
    <xf numFmtId="0" fontId="47" fillId="24" borderId="250" xfId="0" applyFont="1" applyFill="1" applyBorder="1"/>
    <xf numFmtId="0" fontId="47" fillId="24" borderId="251" xfId="0" applyFont="1" applyFill="1" applyBorder="1"/>
    <xf numFmtId="0" fontId="48" fillId="24" borderId="251" xfId="0" applyFont="1" applyFill="1" applyBorder="1" applyAlignment="1">
      <alignment horizontal="left" wrapText="1"/>
    </xf>
    <xf numFmtId="0" fontId="34" fillId="24" borderId="251" xfId="0" applyFont="1" applyFill="1" applyBorder="1" applyAlignment="1">
      <alignment horizontal="left" vertical="center" wrapText="1"/>
    </xf>
    <xf numFmtId="0" fontId="34" fillId="24" borderId="251" xfId="0" applyFont="1" applyFill="1" applyBorder="1" applyAlignment="1">
      <alignment horizontal="center" vertical="center" wrapText="1"/>
    </xf>
    <xf numFmtId="0" fontId="34" fillId="24" borderId="0" xfId="0" applyFont="1" applyFill="1" applyAlignment="1">
      <alignment horizontal="left" wrapText="1"/>
    </xf>
    <xf numFmtId="0" fontId="34" fillId="24" borderId="251" xfId="0" applyFont="1" applyFill="1" applyBorder="1" applyAlignment="1">
      <alignment horizontal="left" wrapText="1"/>
    </xf>
    <xf numFmtId="0" fontId="34" fillId="24" borderId="0" xfId="0" applyFont="1" applyFill="1" applyAlignment="1">
      <alignment wrapText="1"/>
    </xf>
    <xf numFmtId="0" fontId="34" fillId="24" borderId="251" xfId="0" applyFont="1" applyFill="1" applyBorder="1" applyAlignment="1">
      <alignment wrapText="1"/>
    </xf>
    <xf numFmtId="0" fontId="49" fillId="24" borderId="0" xfId="0" applyFont="1" applyFill="1" applyAlignment="1">
      <alignment horizontal="left" vertical="center" wrapText="1"/>
    </xf>
    <xf numFmtId="0" fontId="49" fillId="24" borderId="251" xfId="0" applyFont="1" applyFill="1" applyBorder="1" applyAlignment="1">
      <alignment horizontal="left" vertical="center" wrapText="1"/>
    </xf>
    <xf numFmtId="0" fontId="34" fillId="24" borderId="251" xfId="0" applyFont="1" applyFill="1" applyBorder="1" applyAlignment="1">
      <alignment horizontal="left" vertical="center"/>
    </xf>
    <xf numFmtId="0" fontId="47" fillId="24" borderId="252" xfId="0" applyFont="1" applyFill="1" applyBorder="1"/>
    <xf numFmtId="0" fontId="47" fillId="24" borderId="253" xfId="0" applyFont="1" applyFill="1" applyBorder="1"/>
    <xf numFmtId="0" fontId="49" fillId="24" borderId="253" xfId="0" applyFont="1" applyFill="1" applyBorder="1" applyAlignment="1">
      <alignment horizontal="left" vertical="center" wrapText="1"/>
    </xf>
    <xf numFmtId="0" fontId="49" fillId="24" borderId="254" xfId="0" applyFont="1" applyFill="1" applyBorder="1" applyAlignment="1">
      <alignment horizontal="left" vertical="center" wrapText="1"/>
    </xf>
    <xf numFmtId="0" fontId="0" fillId="25" borderId="0" xfId="0" applyFill="1"/>
    <xf numFmtId="0" fontId="50" fillId="24" borderId="0" xfId="0" applyFont="1" applyFill="1"/>
    <xf numFmtId="0" fontId="51" fillId="24" borderId="0" xfId="0" applyFont="1" applyFill="1" applyAlignment="1">
      <alignment horizontal="center" vertical="center" wrapText="1"/>
    </xf>
    <xf numFmtId="0" fontId="53" fillId="24" borderId="0" xfId="0" applyFont="1" applyFill="1" applyAlignment="1">
      <alignment horizontal="center" vertical="center" wrapText="1"/>
    </xf>
    <xf numFmtId="9" fontId="53" fillId="24" borderId="0" xfId="0" applyNumberFormat="1" applyFont="1" applyFill="1" applyAlignment="1">
      <alignment horizontal="center" vertical="center" wrapText="1"/>
    </xf>
    <xf numFmtId="0" fontId="53" fillId="24" borderId="0" xfId="0" applyFont="1" applyFill="1" applyAlignment="1">
      <alignment horizontal="left" vertical="center" wrapText="1"/>
    </xf>
    <xf numFmtId="0" fontId="53" fillId="24" borderId="0" xfId="0" applyFont="1" applyFill="1"/>
    <xf numFmtId="9" fontId="53" fillId="24" borderId="0" xfId="0" applyNumberFormat="1" applyFont="1" applyFill="1" applyAlignment="1">
      <alignment horizontal="center" vertical="center"/>
    </xf>
    <xf numFmtId="0" fontId="50" fillId="24" borderId="247" xfId="0" applyFont="1" applyFill="1" applyBorder="1"/>
    <xf numFmtId="0" fontId="50" fillId="24" borderId="248" xfId="0" applyFont="1" applyFill="1" applyBorder="1"/>
    <xf numFmtId="0" fontId="50" fillId="24" borderId="250" xfId="0" applyFont="1" applyFill="1" applyBorder="1"/>
    <xf numFmtId="0" fontId="37" fillId="24" borderId="251" xfId="0" applyFont="1" applyFill="1" applyBorder="1"/>
    <xf numFmtId="0" fontId="50" fillId="24" borderId="252" xfId="0" applyFont="1" applyFill="1" applyBorder="1"/>
    <xf numFmtId="0" fontId="50" fillId="24" borderId="253" xfId="0" applyFont="1" applyFill="1" applyBorder="1"/>
    <xf numFmtId="0" fontId="37" fillId="24" borderId="254" xfId="0" applyFont="1" applyFill="1" applyBorder="1"/>
    <xf numFmtId="0" fontId="37" fillId="25" borderId="0" xfId="0" applyFont="1" applyFill="1"/>
    <xf numFmtId="0" fontId="37" fillId="22" borderId="0" xfId="0" applyFont="1" applyFill="1"/>
    <xf numFmtId="0" fontId="51" fillId="24" borderId="105" xfId="0" applyFont="1" applyFill="1" applyBorder="1" applyAlignment="1">
      <alignment horizontal="center" vertical="center" wrapText="1"/>
    </xf>
    <xf numFmtId="0" fontId="52" fillId="24" borderId="105" xfId="0" applyFont="1" applyFill="1" applyBorder="1" applyAlignment="1">
      <alignment horizontal="center" vertical="center" wrapText="1"/>
    </xf>
    <xf numFmtId="0" fontId="53" fillId="24" borderId="105" xfId="0" applyFont="1" applyFill="1" applyBorder="1" applyAlignment="1">
      <alignment horizontal="center" vertical="center" wrapText="1"/>
    </xf>
    <xf numFmtId="0" fontId="53" fillId="24" borderId="105" xfId="0" applyFont="1" applyFill="1" applyBorder="1" applyAlignment="1">
      <alignment horizontal="center" vertical="center"/>
    </xf>
    <xf numFmtId="0" fontId="53" fillId="24" borderId="105" xfId="10" applyFont="1" applyFill="1" applyBorder="1" applyAlignment="1">
      <alignment horizontal="center" vertical="center" wrapText="1"/>
    </xf>
    <xf numFmtId="0" fontId="7" fillId="23" borderId="0" xfId="5" applyFont="1" applyFill="1" applyAlignment="1">
      <alignment vertical="center"/>
    </xf>
    <xf numFmtId="0" fontId="6" fillId="23" borderId="0" xfId="5" applyFont="1" applyFill="1" applyAlignment="1">
      <alignment vertical="center"/>
    </xf>
    <xf numFmtId="0" fontId="0" fillId="26" borderId="140" xfId="0" applyFill="1" applyBorder="1"/>
    <xf numFmtId="0" fontId="0" fillId="26" borderId="41" xfId="0" applyFill="1" applyBorder="1"/>
    <xf numFmtId="0" fontId="0" fillId="23" borderId="0" xfId="0" applyFill="1"/>
    <xf numFmtId="0" fontId="7" fillId="26" borderId="259" xfId="5" applyFont="1" applyFill="1" applyBorder="1" applyAlignment="1">
      <alignment vertical="center"/>
    </xf>
    <xf numFmtId="0" fontId="0" fillId="26" borderId="260" xfId="0" applyFill="1" applyBorder="1"/>
    <xf numFmtId="0" fontId="0" fillId="26" borderId="255" xfId="0" applyFill="1" applyBorder="1"/>
    <xf numFmtId="0" fontId="6" fillId="22" borderId="0" xfId="5" applyFont="1" applyFill="1" applyAlignment="1">
      <alignment vertical="center"/>
    </xf>
    <xf numFmtId="0" fontId="0" fillId="26" borderId="40" xfId="0" applyFill="1" applyBorder="1"/>
    <xf numFmtId="0" fontId="31" fillId="23" borderId="0" xfId="0" applyFont="1" applyFill="1"/>
    <xf numFmtId="0" fontId="31" fillId="7" borderId="0" xfId="0" applyFont="1" applyFill="1"/>
    <xf numFmtId="0" fontId="19" fillId="26" borderId="15" xfId="0" applyFont="1" applyFill="1" applyBorder="1"/>
    <xf numFmtId="0" fontId="19" fillId="26" borderId="24" xfId="0" applyFont="1" applyFill="1" applyBorder="1"/>
    <xf numFmtId="0" fontId="19" fillId="26" borderId="40" xfId="0" applyFont="1" applyFill="1" applyBorder="1"/>
    <xf numFmtId="0" fontId="19" fillId="26" borderId="25" xfId="0" applyFont="1" applyFill="1" applyBorder="1"/>
    <xf numFmtId="0" fontId="19" fillId="26" borderId="140" xfId="0" applyFont="1" applyFill="1" applyBorder="1"/>
    <xf numFmtId="0" fontId="19" fillId="26" borderId="41" xfId="0" applyFont="1" applyFill="1" applyBorder="1"/>
    <xf numFmtId="44" fontId="19" fillId="26" borderId="0" xfId="0" applyNumberFormat="1" applyFont="1" applyFill="1"/>
    <xf numFmtId="44" fontId="34" fillId="26" borderId="0" xfId="0" applyNumberFormat="1" applyFont="1" applyFill="1"/>
    <xf numFmtId="9" fontId="34" fillId="26" borderId="0" xfId="0" applyNumberFormat="1" applyFont="1" applyFill="1"/>
    <xf numFmtId="0" fontId="19" fillId="26" borderId="22" xfId="0" applyFont="1" applyFill="1" applyBorder="1"/>
    <xf numFmtId="0" fontId="19" fillId="26" borderId="23" xfId="0" applyFont="1" applyFill="1" applyBorder="1"/>
    <xf numFmtId="0" fontId="25" fillId="26" borderId="0" xfId="0" applyFont="1" applyFill="1"/>
    <xf numFmtId="0" fontId="25" fillId="26" borderId="3" xfId="0" applyFont="1" applyFill="1" applyBorder="1" applyAlignment="1">
      <alignment horizontal="center" vertical="center"/>
    </xf>
    <xf numFmtId="0" fontId="25" fillId="26" borderId="3" xfId="0" applyFont="1" applyFill="1" applyBorder="1" applyAlignment="1">
      <alignment horizontal="center" vertical="center" wrapText="1"/>
    </xf>
    <xf numFmtId="0" fontId="19" fillId="26" borderId="3" xfId="0" applyFont="1" applyFill="1" applyBorder="1" applyAlignment="1">
      <alignment horizontal="left"/>
    </xf>
    <xf numFmtId="44" fontId="19" fillId="26" borderId="3" xfId="3" applyFont="1" applyFill="1" applyBorder="1" applyAlignment="1">
      <alignment horizontal="center"/>
    </xf>
    <xf numFmtId="9" fontId="19" fillId="26" borderId="3" xfId="4" applyFont="1" applyFill="1" applyBorder="1"/>
    <xf numFmtId="0" fontId="19" fillId="26" borderId="3" xfId="0" applyFont="1" applyFill="1" applyBorder="1"/>
    <xf numFmtId="44" fontId="19" fillId="26" borderId="3" xfId="3" applyFont="1" applyFill="1" applyBorder="1"/>
    <xf numFmtId="0" fontId="25" fillId="26" borderId="3" xfId="0" applyFont="1" applyFill="1" applyBorder="1"/>
    <xf numFmtId="44" fontId="25" fillId="26" borderId="3" xfId="3" applyFont="1" applyFill="1" applyBorder="1"/>
    <xf numFmtId="9" fontId="25" fillId="26" borderId="3" xfId="4" applyFont="1" applyFill="1" applyBorder="1"/>
    <xf numFmtId="9" fontId="25" fillId="26" borderId="3" xfId="0" applyNumberFormat="1" applyFont="1" applyFill="1" applyBorder="1"/>
    <xf numFmtId="9" fontId="23" fillId="26" borderId="3" xfId="4" applyFont="1" applyFill="1" applyBorder="1"/>
    <xf numFmtId="0" fontId="25" fillId="26" borderId="3" xfId="0" applyFont="1" applyFill="1" applyBorder="1" applyAlignment="1">
      <alignment horizontal="center"/>
    </xf>
    <xf numFmtId="0" fontId="17" fillId="26" borderId="5" xfId="0" applyFont="1" applyFill="1" applyBorder="1" applyAlignment="1">
      <alignment horizontal="center" vertical="center"/>
    </xf>
    <xf numFmtId="0" fontId="17" fillId="26" borderId="6" xfId="0" applyFont="1" applyFill="1" applyBorder="1" applyAlignment="1">
      <alignment horizontal="center" vertical="center"/>
    </xf>
    <xf numFmtId="0" fontId="17" fillId="26" borderId="6" xfId="0" applyFont="1" applyFill="1" applyBorder="1" applyAlignment="1">
      <alignment horizontal="center" vertical="center" wrapText="1"/>
    </xf>
    <xf numFmtId="0" fontId="17" fillId="26" borderId="4" xfId="0" applyFont="1" applyFill="1" applyBorder="1" applyAlignment="1">
      <alignment horizontal="center" vertical="center" wrapText="1"/>
    </xf>
    <xf numFmtId="2" fontId="18" fillId="26" borderId="4" xfId="0" applyNumberFormat="1" applyFont="1" applyFill="1" applyBorder="1" applyAlignment="1">
      <alignment horizontal="center" vertical="center" wrapText="1"/>
    </xf>
    <xf numFmtId="0" fontId="19" fillId="26" borderId="0" xfId="0" applyFont="1" applyFill="1" applyAlignment="1">
      <alignment vertical="center" wrapText="1"/>
    </xf>
    <xf numFmtId="0" fontId="36" fillId="26" borderId="0" xfId="0" applyFont="1" applyFill="1" applyAlignment="1">
      <alignment horizontal="center" vertical="center" wrapText="1"/>
    </xf>
    <xf numFmtId="0" fontId="19" fillId="26" borderId="0" xfId="0" applyFont="1" applyFill="1" applyAlignment="1">
      <alignment horizontal="center" wrapText="1"/>
    </xf>
    <xf numFmtId="2" fontId="18" fillId="26" borderId="4" xfId="0" applyNumberFormat="1" applyFont="1" applyFill="1" applyBorder="1" applyAlignment="1">
      <alignment horizontal="center" vertical="center"/>
    </xf>
    <xf numFmtId="0" fontId="18" fillId="26" borderId="36" xfId="0" applyFont="1" applyFill="1" applyBorder="1" applyAlignment="1">
      <alignment vertical="center" wrapText="1"/>
    </xf>
    <xf numFmtId="0" fontId="18" fillId="26" borderId="94" xfId="0" applyFont="1" applyFill="1" applyBorder="1" applyAlignment="1">
      <alignment vertical="center" wrapText="1"/>
    </xf>
    <xf numFmtId="0" fontId="18" fillId="26" borderId="95" xfId="0" applyFont="1" applyFill="1" applyBorder="1" applyAlignment="1">
      <alignment vertical="center" wrapText="1"/>
    </xf>
    <xf numFmtId="0" fontId="18" fillId="26" borderId="39" xfId="0" applyFont="1" applyFill="1" applyBorder="1" applyAlignment="1">
      <alignment vertical="center" wrapText="1"/>
    </xf>
    <xf numFmtId="0" fontId="18" fillId="26" borderId="0" xfId="0" applyFont="1" applyFill="1" applyAlignment="1">
      <alignment vertical="center" wrapText="1"/>
    </xf>
    <xf numFmtId="0" fontId="18" fillId="26" borderId="25" xfId="0" applyFont="1" applyFill="1" applyBorder="1" applyAlignment="1">
      <alignment vertical="center" wrapText="1"/>
    </xf>
    <xf numFmtId="0" fontId="25" fillId="26" borderId="0" xfId="0" applyFont="1" applyFill="1" applyAlignment="1">
      <alignment vertical="center" wrapText="1"/>
    </xf>
    <xf numFmtId="0" fontId="18" fillId="26" borderId="37" xfId="0" applyFont="1" applyFill="1" applyBorder="1" applyAlignment="1">
      <alignment vertical="center" wrapText="1"/>
    </xf>
    <xf numFmtId="0" fontId="18" fillId="26" borderId="22" xfId="0" applyFont="1" applyFill="1" applyBorder="1" applyAlignment="1">
      <alignment vertical="center" wrapText="1"/>
    </xf>
    <xf numFmtId="0" fontId="18" fillId="26" borderId="23" xfId="0" applyFont="1" applyFill="1" applyBorder="1" applyAlignment="1">
      <alignment vertical="center" wrapText="1"/>
    </xf>
    <xf numFmtId="0" fontId="18" fillId="26" borderId="15" xfId="0" applyFont="1" applyFill="1" applyBorder="1" applyAlignment="1">
      <alignment vertical="center" wrapText="1"/>
    </xf>
    <xf numFmtId="0" fontId="34" fillId="23" borderId="0" xfId="0" applyFont="1" applyFill="1"/>
    <xf numFmtId="0" fontId="19" fillId="23" borderId="0" xfId="0" applyFont="1" applyFill="1" applyAlignment="1">
      <alignment horizontal="center" vertical="center"/>
    </xf>
    <xf numFmtId="0" fontId="19" fillId="23" borderId="0" xfId="0" applyFont="1" applyFill="1" applyAlignment="1">
      <alignment horizontal="center" vertical="center" wrapText="1"/>
    </xf>
    <xf numFmtId="0" fontId="25" fillId="23" borderId="0" xfId="0" applyFont="1" applyFill="1" applyAlignment="1">
      <alignment horizontal="center" vertical="center"/>
    </xf>
    <xf numFmtId="0" fontId="19" fillId="23" borderId="25" xfId="0" applyFont="1" applyFill="1" applyBorder="1" applyAlignment="1">
      <alignment horizontal="center" vertical="center"/>
    </xf>
    <xf numFmtId="0" fontId="19" fillId="22" borderId="0" xfId="0" applyFont="1" applyFill="1" applyAlignment="1">
      <alignment horizontal="center" vertical="center"/>
    </xf>
    <xf numFmtId="0" fontId="19" fillId="26" borderId="14" xfId="0" applyFont="1" applyFill="1" applyBorder="1" applyAlignment="1">
      <alignment horizontal="center" vertical="center"/>
    </xf>
    <xf numFmtId="0" fontId="19" fillId="26" borderId="94" xfId="0" applyFont="1" applyFill="1" applyBorder="1" applyAlignment="1">
      <alignment horizontal="center" vertical="center"/>
    </xf>
    <xf numFmtId="0" fontId="19" fillId="26" borderId="20" xfId="0" applyFont="1" applyFill="1" applyBorder="1" applyAlignment="1">
      <alignment horizontal="center" vertical="center"/>
    </xf>
    <xf numFmtId="0" fontId="19" fillId="26" borderId="0" xfId="0" applyFont="1" applyFill="1" applyAlignment="1">
      <alignment horizontal="center" vertical="center"/>
    </xf>
    <xf numFmtId="0" fontId="19" fillId="26" borderId="25" xfId="0" applyFont="1" applyFill="1" applyBorder="1" applyAlignment="1">
      <alignment horizontal="center" vertical="center"/>
    </xf>
    <xf numFmtId="0" fontId="25" fillId="26" borderId="3" xfId="0" applyFont="1" applyFill="1" applyBorder="1" applyAlignment="1">
      <alignment vertical="center"/>
    </xf>
    <xf numFmtId="0" fontId="19" fillId="26" borderId="20" xfId="0" applyFont="1" applyFill="1" applyBorder="1" applyAlignment="1">
      <alignment horizontal="center" vertical="center" wrapText="1"/>
    </xf>
    <xf numFmtId="0" fontId="19" fillId="26" borderId="0" xfId="0" applyFont="1" applyFill="1" applyAlignment="1">
      <alignment horizontal="center" vertical="center" wrapText="1"/>
    </xf>
    <xf numFmtId="0" fontId="19" fillId="26" borderId="25" xfId="0" applyFont="1" applyFill="1" applyBorder="1" applyAlignment="1">
      <alignment horizontal="center" vertical="center" wrapText="1"/>
    </xf>
    <xf numFmtId="0" fontId="19" fillId="26" borderId="3" xfId="0" applyFont="1" applyFill="1" applyBorder="1" applyAlignment="1">
      <alignment horizontal="center" vertical="center" wrapText="1"/>
    </xf>
    <xf numFmtId="0" fontId="19" fillId="26" borderId="3" xfId="0" applyFont="1" applyFill="1" applyBorder="1" applyAlignment="1">
      <alignment horizontal="left" vertical="center"/>
    </xf>
    <xf numFmtId="164" fontId="19" fillId="26" borderId="3" xfId="11" applyFont="1" applyFill="1" applyBorder="1" applyAlignment="1">
      <alignment horizontal="center" vertical="center" wrapText="1"/>
    </xf>
    <xf numFmtId="2" fontId="19" fillId="26" borderId="3" xfId="0" applyNumberFormat="1" applyFont="1" applyFill="1" applyBorder="1" applyAlignment="1">
      <alignment horizontal="center" vertical="center" wrapText="1"/>
    </xf>
    <xf numFmtId="1" fontId="19" fillId="26" borderId="226" xfId="0" applyNumberFormat="1" applyFont="1" applyFill="1" applyBorder="1" applyAlignment="1">
      <alignment horizontal="center" vertical="center" wrapText="1"/>
    </xf>
    <xf numFmtId="0" fontId="19" fillId="26" borderId="28" xfId="0" applyFont="1" applyFill="1" applyBorder="1" applyAlignment="1">
      <alignment horizontal="center" vertical="center"/>
    </xf>
    <xf numFmtId="0" fontId="19" fillId="26" borderId="3" xfId="0" applyFont="1" applyFill="1" applyBorder="1" applyAlignment="1">
      <alignment horizontal="center" vertical="center"/>
    </xf>
    <xf numFmtId="1" fontId="19" fillId="26" borderId="227" xfId="0" applyNumberFormat="1" applyFont="1" applyFill="1" applyBorder="1" applyAlignment="1">
      <alignment horizontal="center" vertical="center" wrapText="1"/>
    </xf>
    <xf numFmtId="1" fontId="19" fillId="26" borderId="228" xfId="0" applyNumberFormat="1" applyFont="1" applyFill="1" applyBorder="1" applyAlignment="1">
      <alignment horizontal="center" vertical="center" wrapText="1"/>
    </xf>
    <xf numFmtId="0" fontId="19" fillId="26" borderId="26" xfId="0" applyFont="1" applyFill="1" applyBorder="1" applyAlignment="1">
      <alignment horizontal="center" vertical="center"/>
    </xf>
    <xf numFmtId="0" fontId="25" fillId="26" borderId="20" xfId="0" applyFont="1" applyFill="1" applyBorder="1" applyAlignment="1">
      <alignment horizontal="center" vertical="center"/>
    </xf>
    <xf numFmtId="0" fontId="25" fillId="26" borderId="25" xfId="0" applyFont="1" applyFill="1" applyBorder="1" applyAlignment="1">
      <alignment horizontal="center" vertical="center"/>
    </xf>
    <xf numFmtId="0" fontId="19" fillId="26" borderId="21" xfId="0" applyFont="1" applyFill="1" applyBorder="1" applyAlignment="1">
      <alignment horizontal="center" vertical="center"/>
    </xf>
    <xf numFmtId="0" fontId="19" fillId="26" borderId="22" xfId="0" applyFont="1" applyFill="1" applyBorder="1" applyAlignment="1">
      <alignment horizontal="center" vertical="center"/>
    </xf>
    <xf numFmtId="0" fontId="19" fillId="26" borderId="23" xfId="0" applyFont="1" applyFill="1" applyBorder="1" applyAlignment="1">
      <alignment horizontal="center" vertical="center"/>
    </xf>
    <xf numFmtId="0" fontId="25" fillId="24" borderId="3" xfId="0" applyFont="1" applyFill="1" applyBorder="1" applyAlignment="1">
      <alignment horizontal="center" vertical="center"/>
    </xf>
    <xf numFmtId="164" fontId="25" fillId="24" borderId="3" xfId="11" applyFont="1" applyFill="1" applyBorder="1" applyAlignment="1">
      <alignment horizontal="center" vertical="center"/>
    </xf>
    <xf numFmtId="0" fontId="19" fillId="26" borderId="95" xfId="0" applyFont="1" applyFill="1" applyBorder="1"/>
    <xf numFmtId="0" fontId="19" fillId="23" borderId="140" xfId="0" applyFont="1" applyFill="1" applyBorder="1" applyAlignment="1">
      <alignment horizontal="center" vertical="center"/>
    </xf>
    <xf numFmtId="0" fontId="19" fillId="26" borderId="20" xfId="8" applyFont="1" applyFill="1" applyBorder="1"/>
    <xf numFmtId="0" fontId="19" fillId="26" borderId="0" xfId="8" applyFont="1" applyFill="1"/>
    <xf numFmtId="0" fontId="19" fillId="26" borderId="25" xfId="8" applyFont="1" applyFill="1" applyBorder="1"/>
    <xf numFmtId="0" fontId="19" fillId="23" borderId="0" xfId="8" applyFont="1" applyFill="1"/>
    <xf numFmtId="0" fontId="19" fillId="23" borderId="0" xfId="8" applyFont="1" applyFill="1" applyAlignment="1">
      <alignment wrapText="1"/>
    </xf>
    <xf numFmtId="0" fontId="19" fillId="23" borderId="0" xfId="8" applyFont="1" applyFill="1" applyAlignment="1">
      <alignment horizontal="center"/>
    </xf>
    <xf numFmtId="0" fontId="19" fillId="26" borderId="247" xfId="8" applyFont="1" applyFill="1" applyBorder="1"/>
    <xf numFmtId="0" fontId="19" fillId="26" borderId="248" xfId="8" applyFont="1" applyFill="1" applyBorder="1"/>
    <xf numFmtId="0" fontId="19" fillId="26" borderId="249" xfId="8" applyFont="1" applyFill="1" applyBorder="1"/>
    <xf numFmtId="0" fontId="19" fillId="22" borderId="0" xfId="8" applyFont="1" applyFill="1"/>
    <xf numFmtId="0" fontId="19" fillId="26" borderId="268" xfId="0" applyFont="1" applyFill="1" applyBorder="1"/>
    <xf numFmtId="0" fontId="19" fillId="26" borderId="269" xfId="0" applyFont="1" applyFill="1" applyBorder="1"/>
    <xf numFmtId="0" fontId="40" fillId="26" borderId="233" xfId="8" applyFont="1" applyFill="1" applyBorder="1" applyAlignment="1">
      <alignment horizontal="center" vertical="center"/>
    </xf>
    <xf numFmtId="0" fontId="23" fillId="26" borderId="233" xfId="8" applyFont="1" applyFill="1" applyBorder="1" applyAlignment="1">
      <alignment horizontal="center" vertical="center" wrapText="1"/>
    </xf>
    <xf numFmtId="0" fontId="23" fillId="26" borderId="233" xfId="8" applyFont="1" applyFill="1" applyBorder="1" applyAlignment="1">
      <alignment horizontal="left" vertical="center" wrapText="1"/>
    </xf>
    <xf numFmtId="0" fontId="23" fillId="26" borderId="233" xfId="8" applyFont="1" applyFill="1" applyBorder="1" applyAlignment="1">
      <alignment horizontal="center" vertical="center"/>
    </xf>
    <xf numFmtId="9" fontId="31" fillId="26" borderId="233" xfId="7" applyFont="1" applyFill="1" applyBorder="1" applyAlignment="1">
      <alignment horizontal="center" vertical="center"/>
    </xf>
    <xf numFmtId="0" fontId="19" fillId="26" borderId="14" xfId="8" applyFont="1" applyFill="1" applyBorder="1"/>
    <xf numFmtId="0" fontId="19" fillId="26" borderId="94" xfId="8" applyFont="1" applyFill="1" applyBorder="1"/>
    <xf numFmtId="0" fontId="19" fillId="26" borderId="95" xfId="8" applyFont="1" applyFill="1" applyBorder="1"/>
    <xf numFmtId="0" fontId="19" fillId="26" borderId="21" xfId="8" applyFont="1" applyFill="1" applyBorder="1"/>
    <xf numFmtId="0" fontId="19" fillId="26" borderId="22" xfId="8" applyFont="1" applyFill="1" applyBorder="1"/>
    <xf numFmtId="0" fontId="19" fillId="26" borderId="23" xfId="8" applyFont="1" applyFill="1" applyBorder="1"/>
    <xf numFmtId="0" fontId="19" fillId="26" borderId="0" xfId="8" applyFont="1" applyFill="1" applyAlignment="1">
      <alignment horizontal="center"/>
    </xf>
    <xf numFmtId="0" fontId="19" fillId="26" borderId="25" xfId="8" applyFont="1" applyFill="1" applyBorder="1" applyAlignment="1">
      <alignment horizontal="center"/>
    </xf>
    <xf numFmtId="0" fontId="25" fillId="26" borderId="0" xfId="8" applyFont="1" applyFill="1" applyAlignment="1">
      <alignment horizontal="center"/>
    </xf>
    <xf numFmtId="0" fontId="19" fillId="26" borderId="22" xfId="8" applyFont="1" applyFill="1" applyBorder="1" applyAlignment="1">
      <alignment horizontal="center"/>
    </xf>
    <xf numFmtId="0" fontId="19" fillId="26" borderId="23" xfId="8" applyFont="1" applyFill="1" applyBorder="1" applyAlignment="1">
      <alignment horizontal="center"/>
    </xf>
    <xf numFmtId="0" fontId="19" fillId="26" borderId="0" xfId="8" applyFont="1" applyFill="1" applyAlignment="1">
      <alignment horizontal="center" vertical="center"/>
    </xf>
    <xf numFmtId="0" fontId="19" fillId="26" borderId="233" xfId="8" applyFont="1" applyFill="1" applyBorder="1"/>
    <xf numFmtId="0" fontId="22" fillId="26" borderId="233" xfId="8" applyFont="1" applyFill="1" applyBorder="1" applyAlignment="1">
      <alignment horizontal="center" vertical="center"/>
    </xf>
    <xf numFmtId="0" fontId="24" fillId="26" borderId="233" xfId="8" applyFont="1" applyFill="1" applyBorder="1" applyAlignment="1">
      <alignment horizontal="center" vertical="center"/>
    </xf>
    <xf numFmtId="0" fontId="19" fillId="26" borderId="233" xfId="8" applyFont="1" applyFill="1" applyBorder="1" applyAlignment="1">
      <alignment horizontal="center"/>
    </xf>
    <xf numFmtId="164" fontId="19" fillId="26" borderId="233" xfId="11" applyFont="1" applyFill="1" applyBorder="1" applyAlignment="1">
      <alignment horizontal="center"/>
    </xf>
    <xf numFmtId="9" fontId="19" fillId="26" borderId="233" xfId="8" applyNumberFormat="1" applyFont="1" applyFill="1" applyBorder="1" applyAlignment="1">
      <alignment horizontal="center"/>
    </xf>
    <xf numFmtId="0" fontId="19" fillId="26" borderId="233" xfId="8" applyFont="1" applyFill="1" applyBorder="1" applyAlignment="1">
      <alignment horizontal="center" vertical="center"/>
    </xf>
    <xf numFmtId="9" fontId="19" fillId="26" borderId="233" xfId="7" applyFont="1" applyFill="1" applyBorder="1" applyAlignment="1">
      <alignment horizontal="center" vertical="center"/>
    </xf>
    <xf numFmtId="0" fontId="22" fillId="16" borderId="233" xfId="8" applyFont="1" applyFill="1" applyBorder="1" applyAlignment="1">
      <alignment horizontal="center" vertical="center"/>
    </xf>
    <xf numFmtId="0" fontId="22" fillId="13" borderId="233" xfId="8" applyFont="1" applyFill="1" applyBorder="1" applyAlignment="1">
      <alignment horizontal="center" vertical="center"/>
    </xf>
    <xf numFmtId="0" fontId="22" fillId="8" borderId="233" xfId="8" applyFont="1" applyFill="1" applyBorder="1" applyAlignment="1">
      <alignment horizontal="center" vertical="center"/>
    </xf>
    <xf numFmtId="0" fontId="25" fillId="13" borderId="233" xfId="8" applyFont="1" applyFill="1" applyBorder="1" applyAlignment="1">
      <alignment horizontal="center"/>
    </xf>
    <xf numFmtId="0" fontId="25" fillId="8" borderId="233" xfId="8" applyFont="1" applyFill="1" applyBorder="1" applyAlignment="1">
      <alignment horizontal="center"/>
    </xf>
    <xf numFmtId="0" fontId="25" fillId="16" borderId="233" xfId="8" applyFont="1" applyFill="1" applyBorder="1" applyAlignment="1">
      <alignment horizontal="center"/>
    </xf>
    <xf numFmtId="0" fontId="19" fillId="26" borderId="268" xfId="8" applyFont="1" applyFill="1" applyBorder="1"/>
    <xf numFmtId="0" fontId="0" fillId="26" borderId="271" xfId="0" applyFill="1" applyBorder="1"/>
    <xf numFmtId="0" fontId="0" fillId="26" borderId="269" xfId="0" applyFill="1" applyBorder="1"/>
    <xf numFmtId="10" fontId="19" fillId="23" borderId="0" xfId="8" applyNumberFormat="1" applyFont="1" applyFill="1"/>
    <xf numFmtId="0" fontId="34" fillId="23" borderId="0" xfId="8" applyFont="1" applyFill="1"/>
    <xf numFmtId="0" fontId="23" fillId="23" borderId="0" xfId="8" applyFont="1" applyFill="1"/>
    <xf numFmtId="10" fontId="19" fillId="26" borderId="94" xfId="8" applyNumberFormat="1" applyFont="1" applyFill="1" applyBorder="1"/>
    <xf numFmtId="10" fontId="19" fillId="26" borderId="0" xfId="8" applyNumberFormat="1" applyFont="1" applyFill="1"/>
    <xf numFmtId="0" fontId="23" fillId="26" borderId="0" xfId="8" applyFont="1" applyFill="1"/>
    <xf numFmtId="0" fontId="23" fillId="26" borderId="20" xfId="8" applyFont="1" applyFill="1" applyBorder="1"/>
    <xf numFmtId="10" fontId="23" fillId="26" borderId="0" xfId="8" applyNumberFormat="1" applyFont="1" applyFill="1"/>
    <xf numFmtId="10" fontId="19" fillId="26" borderId="22" xfId="8" applyNumberFormat="1" applyFont="1" applyFill="1" applyBorder="1"/>
    <xf numFmtId="0" fontId="55" fillId="26" borderId="20" xfId="8" applyFont="1" applyFill="1" applyBorder="1"/>
    <xf numFmtId="0" fontId="55" fillId="26" borderId="0" xfId="8" applyFont="1" applyFill="1"/>
    <xf numFmtId="9" fontId="55" fillId="26" borderId="0" xfId="8" applyNumberFormat="1" applyFont="1" applyFill="1"/>
    <xf numFmtId="10" fontId="55" fillId="26" borderId="0" xfId="8" applyNumberFormat="1" applyFont="1" applyFill="1"/>
    <xf numFmtId="10" fontId="19" fillId="22" borderId="0" xfId="8" applyNumberFormat="1" applyFont="1" applyFill="1"/>
    <xf numFmtId="0" fontId="19" fillId="26" borderId="271" xfId="8" applyFont="1" applyFill="1" applyBorder="1"/>
    <xf numFmtId="0" fontId="25" fillId="23" borderId="0" xfId="8" applyFont="1" applyFill="1" applyAlignment="1">
      <alignment horizontal="center"/>
    </xf>
    <xf numFmtId="0" fontId="25" fillId="23" borderId="0" xfId="8" applyFont="1" applyFill="1" applyAlignment="1">
      <alignment horizontal="center" wrapText="1"/>
    </xf>
    <xf numFmtId="0" fontId="19" fillId="22" borderId="0" xfId="8" applyFont="1" applyFill="1" applyAlignment="1">
      <alignment horizontal="center"/>
    </xf>
    <xf numFmtId="0" fontId="19" fillId="26" borderId="14" xfId="8" applyFont="1" applyFill="1" applyBorder="1" applyAlignment="1">
      <alignment horizontal="center"/>
    </xf>
    <xf numFmtId="0" fontId="19" fillId="26" borderId="94" xfId="8" applyFont="1" applyFill="1" applyBorder="1" applyAlignment="1">
      <alignment horizontal="center"/>
    </xf>
    <xf numFmtId="0" fontId="19" fillId="26" borderId="95" xfId="8" applyFont="1" applyFill="1" applyBorder="1" applyAlignment="1">
      <alignment horizontal="center"/>
    </xf>
    <xf numFmtId="0" fontId="19" fillId="26" borderId="20" xfId="8" applyFont="1" applyFill="1" applyBorder="1" applyAlignment="1">
      <alignment horizontal="center"/>
    </xf>
    <xf numFmtId="0" fontId="25" fillId="26" borderId="168" xfId="8" applyFont="1" applyFill="1" applyBorder="1" applyAlignment="1">
      <alignment horizontal="center"/>
    </xf>
    <xf numFmtId="0" fontId="25" fillId="26" borderId="20" xfId="8" applyFont="1" applyFill="1" applyBorder="1" applyAlignment="1">
      <alignment horizontal="center"/>
    </xf>
    <xf numFmtId="0" fontId="25" fillId="26" borderId="25" xfId="8" applyFont="1" applyFill="1" applyBorder="1" applyAlignment="1">
      <alignment horizontal="center"/>
    </xf>
    <xf numFmtId="0" fontId="25" fillId="26" borderId="222" xfId="8" applyFont="1" applyFill="1" applyBorder="1" applyAlignment="1">
      <alignment horizontal="center"/>
    </xf>
    <xf numFmtId="0" fontId="19" fillId="26" borderId="169" xfId="8" applyFont="1" applyFill="1" applyBorder="1" applyAlignment="1">
      <alignment horizontal="center"/>
    </xf>
    <xf numFmtId="0" fontId="19" fillId="26" borderId="168" xfId="8" applyFont="1" applyFill="1" applyBorder="1" applyAlignment="1">
      <alignment horizontal="center"/>
    </xf>
    <xf numFmtId="0" fontId="25" fillId="26" borderId="168" xfId="8" applyFont="1" applyFill="1" applyBorder="1" applyAlignment="1">
      <alignment horizontal="center" wrapText="1"/>
    </xf>
    <xf numFmtId="0" fontId="25" fillId="26" borderId="223" xfId="8" applyFont="1" applyFill="1" applyBorder="1" applyAlignment="1">
      <alignment horizontal="center" wrapText="1"/>
    </xf>
    <xf numFmtId="0" fontId="19" fillId="26" borderId="167" xfId="8" applyFont="1" applyFill="1" applyBorder="1" applyAlignment="1">
      <alignment horizontal="center"/>
    </xf>
    <xf numFmtId="0" fontId="19" fillId="26" borderId="3" xfId="8" applyFont="1" applyFill="1" applyBorder="1" applyAlignment="1">
      <alignment horizontal="center"/>
    </xf>
    <xf numFmtId="0" fontId="25" fillId="26" borderId="20" xfId="8" applyFont="1" applyFill="1" applyBorder="1" applyAlignment="1">
      <alignment horizontal="center" wrapText="1"/>
    </xf>
    <xf numFmtId="0" fontId="25" fillId="26" borderId="167" xfId="8" applyFont="1" applyFill="1" applyBorder="1" applyAlignment="1">
      <alignment horizontal="center" wrapText="1"/>
    </xf>
    <xf numFmtId="0" fontId="25" fillId="26" borderId="0" xfId="8" applyFont="1" applyFill="1" applyAlignment="1">
      <alignment horizontal="center" wrapText="1"/>
    </xf>
    <xf numFmtId="0" fontId="25" fillId="26" borderId="25" xfId="8" applyFont="1" applyFill="1" applyBorder="1" applyAlignment="1">
      <alignment horizontal="center" wrapText="1"/>
    </xf>
    <xf numFmtId="0" fontId="19" fillId="26" borderId="2" xfId="8" applyFont="1" applyFill="1" applyBorder="1" applyAlignment="1">
      <alignment horizontal="center"/>
    </xf>
    <xf numFmtId="0" fontId="19" fillId="26" borderId="21" xfId="8" applyFont="1" applyFill="1" applyBorder="1" applyAlignment="1">
      <alignment horizontal="center"/>
    </xf>
    <xf numFmtId="0" fontId="25" fillId="26" borderId="22" xfId="8" applyFont="1" applyFill="1" applyBorder="1" applyAlignment="1">
      <alignment horizontal="center" wrapText="1"/>
    </xf>
    <xf numFmtId="0" fontId="19" fillId="23" borderId="0" xfId="8" applyFont="1" applyFill="1" applyAlignment="1">
      <alignment horizontal="center" vertical="center"/>
    </xf>
    <xf numFmtId="0" fontId="19" fillId="26" borderId="248" xfId="8" applyFont="1" applyFill="1" applyBorder="1" applyAlignment="1">
      <alignment horizontal="center" vertical="center"/>
    </xf>
    <xf numFmtId="0" fontId="19" fillId="26" borderId="250" xfId="8" applyFont="1" applyFill="1" applyBorder="1"/>
    <xf numFmtId="0" fontId="19" fillId="26" borderId="251" xfId="8" applyFont="1" applyFill="1" applyBorder="1"/>
    <xf numFmtId="0" fontId="25" fillId="26" borderId="275" xfId="8" applyFont="1" applyFill="1" applyBorder="1" applyAlignment="1">
      <alignment horizontal="center" vertical="center" wrapText="1"/>
    </xf>
    <xf numFmtId="0" fontId="25" fillId="26" borderId="233" xfId="8" applyFont="1" applyFill="1" applyBorder="1" applyAlignment="1">
      <alignment horizontal="center" vertical="center" wrapText="1"/>
    </xf>
    <xf numFmtId="0" fontId="25" fillId="26" borderId="276" xfId="8" applyFont="1" applyFill="1" applyBorder="1" applyAlignment="1">
      <alignment horizontal="center" vertical="center" wrapText="1"/>
    </xf>
    <xf numFmtId="0" fontId="19" fillId="26" borderId="275" xfId="8" applyFont="1" applyFill="1" applyBorder="1" applyAlignment="1">
      <alignment horizontal="center" vertical="center" wrapText="1"/>
    </xf>
    <xf numFmtId="0" fontId="19" fillId="26" borderId="233" xfId="8" applyFont="1" applyFill="1" applyBorder="1" applyAlignment="1">
      <alignment horizontal="center" vertical="center" wrapText="1"/>
    </xf>
    <xf numFmtId="0" fontId="35" fillId="26" borderId="233" xfId="8" applyFont="1" applyFill="1" applyBorder="1" applyAlignment="1">
      <alignment horizontal="center" vertical="center"/>
    </xf>
    <xf numFmtId="0" fontId="23" fillId="26" borderId="276" xfId="8" applyFont="1" applyFill="1" applyBorder="1" applyAlignment="1">
      <alignment horizontal="center" vertical="center" wrapText="1"/>
    </xf>
    <xf numFmtId="0" fontId="19" fillId="26" borderId="233" xfId="9" applyFont="1" applyFill="1" applyBorder="1" applyAlignment="1">
      <alignment horizontal="center" vertical="center" wrapText="1"/>
    </xf>
    <xf numFmtId="0" fontId="19" fillId="26" borderId="277" xfId="8" applyFont="1" applyFill="1" applyBorder="1" applyAlignment="1">
      <alignment horizontal="center" vertical="center" wrapText="1"/>
    </xf>
    <xf numFmtId="0" fontId="23" fillId="26" borderId="278" xfId="8" applyFont="1" applyFill="1" applyBorder="1" applyAlignment="1">
      <alignment horizontal="center" vertical="center" wrapText="1"/>
    </xf>
    <xf numFmtId="0" fontId="19" fillId="26" borderId="278" xfId="8" applyFont="1" applyFill="1" applyBorder="1" applyAlignment="1">
      <alignment horizontal="center" vertical="center" wrapText="1"/>
    </xf>
    <xf numFmtId="0" fontId="35" fillId="26" borderId="278" xfId="8" applyFont="1" applyFill="1" applyBorder="1" applyAlignment="1">
      <alignment horizontal="center" vertical="center"/>
    </xf>
    <xf numFmtId="0" fontId="23" fillId="26" borderId="279" xfId="8" applyFont="1" applyFill="1" applyBorder="1" applyAlignment="1">
      <alignment horizontal="center" vertical="center" wrapText="1"/>
    </xf>
    <xf numFmtId="0" fontId="19" fillId="22" borderId="0" xfId="8" applyFont="1" applyFill="1" applyAlignment="1">
      <alignment horizontal="center" vertical="center"/>
    </xf>
    <xf numFmtId="0" fontId="19" fillId="26" borderId="247" xfId="0" applyFont="1" applyFill="1" applyBorder="1"/>
    <xf numFmtId="0" fontId="19" fillId="26" borderId="248" xfId="0" applyFont="1" applyFill="1" applyBorder="1"/>
    <xf numFmtId="0" fontId="19" fillId="26" borderId="249" xfId="0" applyFont="1" applyFill="1" applyBorder="1"/>
    <xf numFmtId="0" fontId="19" fillId="26" borderId="250" xfId="0" applyFont="1" applyFill="1" applyBorder="1"/>
    <xf numFmtId="0" fontId="19" fillId="26" borderId="251" xfId="0" applyFont="1" applyFill="1" applyBorder="1"/>
    <xf numFmtId="0" fontId="19" fillId="25" borderId="250" xfId="0" applyFont="1" applyFill="1" applyBorder="1"/>
    <xf numFmtId="0" fontId="0" fillId="26" borderId="256" xfId="0" applyFill="1" applyBorder="1"/>
    <xf numFmtId="0" fontId="0" fillId="26" borderId="257" xfId="0" applyFill="1" applyBorder="1"/>
    <xf numFmtId="0" fontId="0" fillId="26" borderId="258" xfId="0" applyFill="1" applyBorder="1"/>
    <xf numFmtId="9" fontId="23" fillId="26" borderId="233" xfId="7" applyFont="1" applyFill="1" applyBorder="1" applyAlignment="1">
      <alignment horizontal="center" vertical="center"/>
    </xf>
    <xf numFmtId="0" fontId="25" fillId="26" borderId="280" xfId="8" applyFont="1" applyFill="1" applyBorder="1" applyAlignment="1">
      <alignment horizontal="center" wrapText="1"/>
    </xf>
    <xf numFmtId="0" fontId="19" fillId="26" borderId="11" xfId="8" applyFont="1" applyFill="1" applyBorder="1" applyAlignment="1">
      <alignment horizontal="center"/>
    </xf>
    <xf numFmtId="0" fontId="25" fillId="26" borderId="3" xfId="8" applyFont="1" applyFill="1" applyBorder="1" applyAlignment="1">
      <alignment horizontal="center" wrapText="1"/>
    </xf>
    <xf numFmtId="0" fontId="19" fillId="26" borderId="3" xfId="8" applyFont="1" applyFill="1" applyBorder="1" applyAlignment="1">
      <alignment horizontal="center" vertical="center"/>
    </xf>
    <xf numFmtId="0" fontId="19" fillId="26" borderId="2" xfId="8" applyFont="1" applyFill="1" applyBorder="1" applyAlignment="1">
      <alignment horizontal="center" vertical="center"/>
    </xf>
    <xf numFmtId="0" fontId="25" fillId="26" borderId="3" xfId="8" applyFont="1" applyFill="1" applyBorder="1" applyAlignment="1">
      <alignment horizontal="center" vertical="center" wrapText="1"/>
    </xf>
    <xf numFmtId="0" fontId="19" fillId="26" borderId="11" xfId="8" applyFont="1" applyFill="1" applyBorder="1" applyAlignment="1">
      <alignment horizontal="center" vertical="center"/>
    </xf>
    <xf numFmtId="0" fontId="25" fillId="26" borderId="0" xfId="8" applyFont="1" applyFill="1" applyAlignment="1">
      <alignment horizontal="center" vertical="center" wrapText="1"/>
    </xf>
    <xf numFmtId="0" fontId="19" fillId="26" borderId="25" xfId="8" applyFont="1" applyFill="1" applyBorder="1" applyAlignment="1">
      <alignment horizontal="center" vertical="center"/>
    </xf>
    <xf numFmtId="9" fontId="0" fillId="0" borderId="0" xfId="0" applyNumberFormat="1" applyAlignment="1">
      <alignment horizontal="left" vertical="center"/>
    </xf>
    <xf numFmtId="9" fontId="0" fillId="0" borderId="0" xfId="4" applyFont="1" applyAlignment="1">
      <alignment horizontal="left" vertical="center"/>
    </xf>
    <xf numFmtId="0" fontId="42" fillId="0" borderId="250" xfId="0" applyFont="1" applyBorder="1" applyAlignment="1">
      <alignment horizontal="center"/>
    </xf>
    <xf numFmtId="0" fontId="41" fillId="0" borderId="0" xfId="0" applyFont="1" applyAlignment="1">
      <alignment horizontal="center"/>
    </xf>
    <xf numFmtId="0" fontId="41" fillId="0" borderId="251" xfId="0" applyFont="1" applyBorder="1" applyAlignment="1">
      <alignment horizontal="center"/>
    </xf>
    <xf numFmtId="0" fontId="41" fillId="0" borderId="250" xfId="0" applyFont="1" applyBorder="1" applyAlignment="1">
      <alignment horizontal="center"/>
    </xf>
    <xf numFmtId="0" fontId="41" fillId="0" borderId="252" xfId="0" applyFont="1" applyBorder="1" applyAlignment="1">
      <alignment horizontal="center"/>
    </xf>
    <xf numFmtId="0" fontId="41" fillId="0" borderId="253" xfId="0" applyFont="1" applyBorder="1" applyAlignment="1">
      <alignment horizontal="center"/>
    </xf>
    <xf numFmtId="0" fontId="41" fillId="0" borderId="254" xfId="0" applyFont="1" applyBorder="1" applyAlignment="1">
      <alignment horizontal="center"/>
    </xf>
    <xf numFmtId="0" fontId="43" fillId="25" borderId="0" xfId="0" applyFont="1" applyFill="1" applyAlignment="1">
      <alignment horizontal="center" wrapText="1"/>
    </xf>
    <xf numFmtId="0" fontId="43" fillId="25" borderId="251" xfId="0" applyFont="1" applyFill="1" applyBorder="1" applyAlignment="1">
      <alignment horizontal="center" wrapText="1"/>
    </xf>
    <xf numFmtId="0" fontId="44" fillId="24" borderId="250" xfId="0" applyFont="1" applyFill="1" applyBorder="1" applyAlignment="1">
      <alignment horizontal="center" vertical="center"/>
    </xf>
    <xf numFmtId="0" fontId="44" fillId="24" borderId="0" xfId="0" applyFont="1" applyFill="1" applyAlignment="1">
      <alignment horizontal="center" vertical="center"/>
    </xf>
    <xf numFmtId="0" fontId="44" fillId="24" borderId="251" xfId="0" applyFont="1" applyFill="1" applyBorder="1" applyAlignment="1">
      <alignment horizontal="center" vertical="center"/>
    </xf>
    <xf numFmtId="0" fontId="45" fillId="23" borderId="250" xfId="0" applyFont="1" applyFill="1" applyBorder="1" applyAlignment="1">
      <alignment horizontal="center"/>
    </xf>
    <xf numFmtId="0" fontId="45" fillId="23" borderId="0" xfId="0" applyFont="1" applyFill="1" applyAlignment="1">
      <alignment horizontal="center"/>
    </xf>
    <xf numFmtId="0" fontId="45" fillId="23" borderId="251" xfId="0" applyFont="1" applyFill="1" applyBorder="1" applyAlignment="1">
      <alignment horizontal="center"/>
    </xf>
    <xf numFmtId="0" fontId="46" fillId="22" borderId="250" xfId="0" applyFont="1" applyFill="1" applyBorder="1" applyAlignment="1">
      <alignment horizontal="center" vertical="center" wrapText="1"/>
    </xf>
    <xf numFmtId="0" fontId="46" fillId="22" borderId="0" xfId="0" applyFont="1" applyFill="1" applyAlignment="1">
      <alignment horizontal="center" vertical="center" wrapText="1"/>
    </xf>
    <xf numFmtId="0" fontId="46" fillId="22" borderId="251" xfId="0" applyFont="1" applyFill="1" applyBorder="1" applyAlignment="1">
      <alignment horizontal="center" vertical="center" wrapText="1"/>
    </xf>
    <xf numFmtId="0" fontId="56" fillId="0" borderId="250" xfId="0" applyFont="1" applyBorder="1" applyAlignment="1">
      <alignment horizontal="center"/>
    </xf>
    <xf numFmtId="0" fontId="56" fillId="0" borderId="0" xfId="0" applyFont="1" applyAlignment="1">
      <alignment horizontal="center"/>
    </xf>
    <xf numFmtId="0" fontId="56" fillId="0" borderId="251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2" fillId="0" borderId="251" xfId="0" applyFont="1" applyBorder="1" applyAlignment="1">
      <alignment horizontal="center"/>
    </xf>
    <xf numFmtId="0" fontId="39" fillId="24" borderId="234" xfId="0" applyFont="1" applyFill="1" applyBorder="1" applyAlignment="1">
      <alignment horizontal="center" vertical="center"/>
    </xf>
    <xf numFmtId="0" fontId="39" fillId="24" borderId="235" xfId="0" applyFont="1" applyFill="1" applyBorder="1" applyAlignment="1">
      <alignment horizontal="center" vertical="center"/>
    </xf>
    <xf numFmtId="0" fontId="39" fillId="24" borderId="236" xfId="0" applyFont="1" applyFill="1" applyBorder="1" applyAlignment="1">
      <alignment horizontal="center" vertical="center"/>
    </xf>
    <xf numFmtId="0" fontId="39" fillId="24" borderId="239" xfId="0" applyFont="1" applyFill="1" applyBorder="1" applyAlignment="1">
      <alignment horizontal="center" vertical="center"/>
    </xf>
    <xf numFmtId="0" fontId="39" fillId="24" borderId="240" xfId="0" applyFont="1" applyFill="1" applyBorder="1" applyAlignment="1">
      <alignment horizontal="center" vertical="center"/>
    </xf>
    <xf numFmtId="0" fontId="39" fillId="24" borderId="241" xfId="0" applyFont="1" applyFill="1" applyBorder="1" applyAlignment="1">
      <alignment horizontal="center" vertical="center"/>
    </xf>
    <xf numFmtId="0" fontId="39" fillId="24" borderId="242" xfId="0" applyFont="1" applyFill="1" applyBorder="1" applyAlignment="1">
      <alignment horizontal="center" vertical="center"/>
    </xf>
    <xf numFmtId="0" fontId="39" fillId="24" borderId="1" xfId="0" applyFont="1" applyFill="1" applyBorder="1" applyAlignment="1">
      <alignment horizontal="center" vertical="center"/>
    </xf>
    <xf numFmtId="0" fontId="39" fillId="24" borderId="243" xfId="0" applyFont="1" applyFill="1" applyBorder="1" applyAlignment="1">
      <alignment horizontal="center" vertical="center"/>
    </xf>
    <xf numFmtId="0" fontId="39" fillId="24" borderId="244" xfId="0" applyFont="1" applyFill="1" applyBorder="1" applyAlignment="1">
      <alignment horizontal="center" vertical="center"/>
    </xf>
    <xf numFmtId="0" fontId="39" fillId="24" borderId="4" xfId="0" applyFont="1" applyFill="1" applyBorder="1" applyAlignment="1">
      <alignment horizontal="center" vertical="center"/>
    </xf>
    <xf numFmtId="0" fontId="39" fillId="24" borderId="245" xfId="0" applyFont="1" applyFill="1" applyBorder="1" applyAlignment="1">
      <alignment horizontal="center" vertical="center"/>
    </xf>
    <xf numFmtId="0" fontId="30" fillId="24" borderId="235" xfId="0" applyFont="1" applyFill="1" applyBorder="1" applyAlignment="1">
      <alignment horizontal="center"/>
    </xf>
    <xf numFmtId="0" fontId="34" fillId="24" borderId="27" xfId="0" applyFont="1" applyFill="1" applyBorder="1" applyAlignment="1">
      <alignment horizontal="left" vertical="center" wrapText="1"/>
    </xf>
    <xf numFmtId="0" fontId="34" fillId="24" borderId="17" xfId="0" applyFont="1" applyFill="1" applyBorder="1" applyAlignment="1">
      <alignment horizontal="left" vertical="center" wrapText="1"/>
    </xf>
    <xf numFmtId="0" fontId="34" fillId="24" borderId="19" xfId="0" applyFont="1" applyFill="1" applyBorder="1" applyAlignment="1">
      <alignment horizontal="left" vertical="center" wrapText="1"/>
    </xf>
    <xf numFmtId="0" fontId="34" fillId="24" borderId="39" xfId="0" applyFont="1" applyFill="1" applyBorder="1" applyAlignment="1">
      <alignment horizontal="left" vertical="center" wrapText="1"/>
    </xf>
    <xf numFmtId="0" fontId="34" fillId="24" borderId="0" xfId="0" applyFont="1" applyFill="1" applyAlignment="1">
      <alignment horizontal="left" vertical="center" wrapText="1"/>
    </xf>
    <xf numFmtId="0" fontId="34" fillId="24" borderId="31" xfId="0" applyFont="1" applyFill="1" applyBorder="1" applyAlignment="1">
      <alignment horizontal="left" vertical="center" wrapText="1"/>
    </xf>
    <xf numFmtId="0" fontId="34" fillId="24" borderId="29" xfId="0" applyFont="1" applyFill="1" applyBorder="1" applyAlignment="1">
      <alignment horizontal="left" vertical="center" wrapText="1"/>
    </xf>
    <xf numFmtId="0" fontId="34" fillId="24" borderId="18" xfId="0" applyFont="1" applyFill="1" applyBorder="1" applyAlignment="1">
      <alignment horizontal="left" vertical="center" wrapText="1"/>
    </xf>
    <xf numFmtId="0" fontId="34" fillId="24" borderId="139" xfId="0" applyFont="1" applyFill="1" applyBorder="1" applyAlignment="1">
      <alignment horizontal="left" vertical="center" wrapText="1"/>
    </xf>
    <xf numFmtId="0" fontId="34" fillId="24" borderId="11" xfId="0" applyFont="1" applyFill="1" applyBorder="1" applyAlignment="1">
      <alignment horizontal="left" vertical="center"/>
    </xf>
    <xf numFmtId="0" fontId="34" fillId="24" borderId="16" xfId="0" applyFont="1" applyFill="1" applyBorder="1" applyAlignment="1">
      <alignment horizontal="left" vertical="center"/>
    </xf>
    <xf numFmtId="0" fontId="34" fillId="24" borderId="30" xfId="0" applyFont="1" applyFill="1" applyBorder="1" applyAlignment="1">
      <alignment horizontal="left" vertical="center"/>
    </xf>
    <xf numFmtId="0" fontId="20" fillId="24" borderId="0" xfId="0" applyFont="1" applyFill="1" applyAlignment="1">
      <alignment horizontal="center" vertical="center"/>
    </xf>
    <xf numFmtId="0" fontId="48" fillId="24" borderId="27" xfId="0" applyFont="1" applyFill="1" applyBorder="1" applyAlignment="1">
      <alignment horizontal="left" wrapText="1"/>
    </xf>
    <xf numFmtId="0" fontId="48" fillId="24" borderId="17" xfId="0" applyFont="1" applyFill="1" applyBorder="1" applyAlignment="1">
      <alignment horizontal="left" wrapText="1"/>
    </xf>
    <xf numFmtId="0" fontId="48" fillId="24" borderId="19" xfId="0" applyFont="1" applyFill="1" applyBorder="1" applyAlignment="1">
      <alignment horizontal="left" wrapText="1"/>
    </xf>
    <xf numFmtId="0" fontId="48" fillId="24" borderId="39" xfId="0" applyFont="1" applyFill="1" applyBorder="1" applyAlignment="1">
      <alignment horizontal="left" wrapText="1"/>
    </xf>
    <xf numFmtId="0" fontId="48" fillId="24" borderId="0" xfId="0" applyFont="1" applyFill="1" applyAlignment="1">
      <alignment horizontal="left" wrapText="1"/>
    </xf>
    <xf numFmtId="0" fontId="48" fillId="24" borderId="31" xfId="0" applyFont="1" applyFill="1" applyBorder="1" applyAlignment="1">
      <alignment horizontal="left" wrapText="1"/>
    </xf>
    <xf numFmtId="0" fontId="48" fillId="24" borderId="29" xfId="0" applyFont="1" applyFill="1" applyBorder="1" applyAlignment="1">
      <alignment horizontal="left" wrapText="1"/>
    </xf>
    <xf numFmtId="0" fontId="48" fillId="24" borderId="18" xfId="0" applyFont="1" applyFill="1" applyBorder="1" applyAlignment="1">
      <alignment horizontal="left" wrapText="1"/>
    </xf>
    <xf numFmtId="0" fontId="48" fillId="24" borderId="139" xfId="0" applyFont="1" applyFill="1" applyBorder="1" applyAlignment="1">
      <alignment horizontal="left" wrapText="1"/>
    </xf>
    <xf numFmtId="0" fontId="34" fillId="24" borderId="27" xfId="0" applyFont="1" applyFill="1" applyBorder="1" applyAlignment="1">
      <alignment horizontal="center" vertical="center" wrapText="1"/>
    </xf>
    <xf numFmtId="0" fontId="34" fillId="24" borderId="17" xfId="0" applyFont="1" applyFill="1" applyBorder="1" applyAlignment="1">
      <alignment horizontal="center" vertical="center" wrapText="1"/>
    </xf>
    <xf numFmtId="0" fontId="34" fillId="24" borderId="19" xfId="0" applyFont="1" applyFill="1" applyBorder="1" applyAlignment="1">
      <alignment horizontal="center" vertical="center" wrapText="1"/>
    </xf>
    <xf numFmtId="0" fontId="34" fillId="24" borderId="39" xfId="0" applyFont="1" applyFill="1" applyBorder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4" fillId="24" borderId="31" xfId="0" applyFont="1" applyFill="1" applyBorder="1" applyAlignment="1">
      <alignment horizontal="center" vertical="center" wrapText="1"/>
    </xf>
    <xf numFmtId="0" fontId="34" fillId="24" borderId="29" xfId="0" applyFont="1" applyFill="1" applyBorder="1" applyAlignment="1">
      <alignment horizontal="center" vertical="center" wrapText="1"/>
    </xf>
    <xf numFmtId="0" fontId="34" fillId="24" borderId="18" xfId="0" applyFont="1" applyFill="1" applyBorder="1" applyAlignment="1">
      <alignment horizontal="center" vertical="center" wrapText="1"/>
    </xf>
    <xf numFmtId="0" fontId="34" fillId="24" borderId="139" xfId="0" applyFont="1" applyFill="1" applyBorder="1" applyAlignment="1">
      <alignment horizontal="center" vertical="center" wrapText="1"/>
    </xf>
    <xf numFmtId="0" fontId="9" fillId="9" borderId="14" xfId="5" applyFont="1" applyFill="1" applyBorder="1" applyAlignment="1">
      <alignment horizontal="center" vertical="center" wrapText="1"/>
    </xf>
    <xf numFmtId="0" fontId="9" fillId="9" borderId="15" xfId="5" applyFont="1" applyFill="1" applyBorder="1" applyAlignment="1">
      <alignment horizontal="center" vertical="center" wrapText="1"/>
    </xf>
    <xf numFmtId="0" fontId="9" fillId="9" borderId="21" xfId="5" applyFont="1" applyFill="1" applyBorder="1" applyAlignment="1">
      <alignment horizontal="center" vertical="center" wrapText="1"/>
    </xf>
    <xf numFmtId="0" fontId="9" fillId="9" borderId="22" xfId="5" applyFont="1" applyFill="1" applyBorder="1" applyAlignment="1">
      <alignment horizontal="center" vertical="center" wrapText="1"/>
    </xf>
    <xf numFmtId="0" fontId="8" fillId="9" borderId="14" xfId="5" applyFont="1" applyFill="1" applyBorder="1" applyAlignment="1">
      <alignment horizontal="right" vertical="center" wrapText="1"/>
    </xf>
    <xf numFmtId="0" fontId="8" fillId="9" borderId="15" xfId="5" applyFont="1" applyFill="1" applyBorder="1" applyAlignment="1">
      <alignment horizontal="right" vertical="center" wrapText="1"/>
    </xf>
    <xf numFmtId="0" fontId="8" fillId="9" borderId="95" xfId="5" applyFont="1" applyFill="1" applyBorder="1" applyAlignment="1">
      <alignment horizontal="right" vertical="center" wrapText="1"/>
    </xf>
    <xf numFmtId="0" fontId="8" fillId="9" borderId="21" xfId="5" applyFont="1" applyFill="1" applyBorder="1" applyAlignment="1">
      <alignment horizontal="right" vertical="center" wrapText="1"/>
    </xf>
    <xf numFmtId="0" fontId="8" fillId="9" borderId="22" xfId="5" applyFont="1" applyFill="1" applyBorder="1" applyAlignment="1">
      <alignment horizontal="right" vertical="center" wrapText="1"/>
    </xf>
    <xf numFmtId="0" fontId="8" fillId="9" borderId="23" xfId="5" applyFont="1" applyFill="1" applyBorder="1" applyAlignment="1">
      <alignment horizontal="right" vertical="center" wrapText="1"/>
    </xf>
    <xf numFmtId="49" fontId="7" fillId="0" borderId="50" xfId="5" applyNumberFormat="1" applyFont="1" applyBorder="1" applyAlignment="1">
      <alignment horizontal="left" vertical="center"/>
    </xf>
    <xf numFmtId="0" fontId="7" fillId="0" borderId="50" xfId="5" applyFont="1" applyBorder="1" applyAlignment="1">
      <alignment horizontal="center" vertical="center"/>
    </xf>
    <xf numFmtId="0" fontId="8" fillId="8" borderId="122" xfId="5" applyFont="1" applyFill="1" applyBorder="1" applyAlignment="1">
      <alignment horizontal="center" vertical="center"/>
    </xf>
    <xf numFmtId="0" fontId="8" fillId="8" borderId="16" xfId="5" applyFont="1" applyFill="1" applyBorder="1" applyAlignment="1">
      <alignment horizontal="center" vertical="center"/>
    </xf>
    <xf numFmtId="0" fontId="8" fillId="8" borderId="171" xfId="5" applyFont="1" applyFill="1" applyBorder="1" applyAlignment="1">
      <alignment horizontal="center" vertical="center"/>
    </xf>
    <xf numFmtId="0" fontId="4" fillId="9" borderId="45" xfId="5" applyFont="1" applyFill="1" applyBorder="1" applyAlignment="1">
      <alignment horizontal="center" vertical="center" textRotation="90" wrapText="1"/>
    </xf>
    <xf numFmtId="0" fontId="4" fillId="9" borderId="49" xfId="5" applyFont="1" applyFill="1" applyBorder="1" applyAlignment="1">
      <alignment horizontal="center" vertical="center" textRotation="90" wrapText="1"/>
    </xf>
    <xf numFmtId="49" fontId="7" fillId="0" borderId="46" xfId="5" applyNumberFormat="1" applyFont="1" applyBorder="1" applyAlignment="1">
      <alignment horizontal="left" vertical="center"/>
    </xf>
    <xf numFmtId="0" fontId="7" fillId="0" borderId="46" xfId="5" applyFont="1" applyBorder="1" applyAlignment="1">
      <alignment horizontal="center" vertical="center"/>
    </xf>
    <xf numFmtId="0" fontId="4" fillId="9" borderId="46" xfId="5" applyFont="1" applyFill="1" applyBorder="1" applyAlignment="1">
      <alignment horizontal="center" vertical="center" textRotation="90" wrapText="1"/>
    </xf>
    <xf numFmtId="0" fontId="4" fillId="9" borderId="50" xfId="5" applyFont="1" applyFill="1" applyBorder="1" applyAlignment="1">
      <alignment horizontal="center" vertical="center" textRotation="90" wrapText="1"/>
    </xf>
    <xf numFmtId="0" fontId="7" fillId="0" borderId="0" xfId="5" applyFont="1" applyAlignment="1">
      <alignment horizontal="center" vertical="center"/>
    </xf>
    <xf numFmtId="0" fontId="7" fillId="0" borderId="25" xfId="5" applyFont="1" applyBorder="1" applyAlignment="1">
      <alignment horizontal="center" vertical="center"/>
    </xf>
    <xf numFmtId="0" fontId="8" fillId="9" borderId="0" xfId="5" applyFont="1" applyFill="1" applyAlignment="1">
      <alignment horizontal="center" vertical="center"/>
    </xf>
    <xf numFmtId="0" fontId="8" fillId="9" borderId="25" xfId="5" applyFont="1" applyFill="1" applyBorder="1" applyAlignment="1">
      <alignment horizontal="center" vertical="center"/>
    </xf>
    <xf numFmtId="0" fontId="8" fillId="9" borderId="175" xfId="5" applyFont="1" applyFill="1" applyBorder="1" applyAlignment="1">
      <alignment horizontal="left" vertical="center"/>
    </xf>
    <xf numFmtId="0" fontId="8" fillId="9" borderId="176" xfId="5" applyFont="1" applyFill="1" applyBorder="1" applyAlignment="1">
      <alignment horizontal="left" vertical="center"/>
    </xf>
    <xf numFmtId="49" fontId="7" fillId="11" borderId="177" xfId="5" applyNumberFormat="1" applyFont="1" applyFill="1" applyBorder="1" applyAlignment="1">
      <alignment horizontal="center" vertical="center"/>
    </xf>
    <xf numFmtId="49" fontId="7" fillId="11" borderId="178" xfId="5" applyNumberFormat="1" applyFont="1" applyFill="1" applyBorder="1" applyAlignment="1">
      <alignment horizontal="center" vertical="center"/>
    </xf>
    <xf numFmtId="0" fontId="8" fillId="9" borderId="68" xfId="5" applyFont="1" applyFill="1" applyBorder="1" applyAlignment="1">
      <alignment horizontal="center" vertical="center"/>
    </xf>
    <xf numFmtId="0" fontId="8" fillId="9" borderId="69" xfId="5" applyFont="1" applyFill="1" applyBorder="1" applyAlignment="1">
      <alignment horizontal="center" vertical="center"/>
    </xf>
    <xf numFmtId="0" fontId="8" fillId="9" borderId="68" xfId="5" applyFont="1" applyFill="1" applyBorder="1" applyAlignment="1">
      <alignment horizontal="center" vertical="center" wrapText="1"/>
    </xf>
    <xf numFmtId="0" fontId="8" fillId="9" borderId="179" xfId="5" applyFont="1" applyFill="1" applyBorder="1" applyAlignment="1">
      <alignment horizontal="center" vertical="center"/>
    </xf>
    <xf numFmtId="0" fontId="7" fillId="0" borderId="16" xfId="5" applyFont="1" applyBorder="1" applyAlignment="1">
      <alignment horizontal="center" vertical="center"/>
    </xf>
    <xf numFmtId="0" fontId="7" fillId="0" borderId="171" xfId="5" applyFont="1" applyBorder="1" applyAlignment="1">
      <alignment horizontal="center" vertical="center"/>
    </xf>
    <xf numFmtId="49" fontId="8" fillId="9" borderId="55" xfId="5" applyNumberFormat="1" applyFont="1" applyFill="1" applyBorder="1" applyAlignment="1">
      <alignment horizontal="left" vertical="center"/>
    </xf>
    <xf numFmtId="49" fontId="8" fillId="9" borderId="56" xfId="5" applyNumberFormat="1" applyFont="1" applyFill="1" applyBorder="1" applyAlignment="1">
      <alignment horizontal="left" vertical="center"/>
    </xf>
    <xf numFmtId="49" fontId="8" fillId="9" borderId="58" xfId="5" applyNumberFormat="1" applyFont="1" applyFill="1" applyBorder="1" applyAlignment="1">
      <alignment horizontal="left" vertical="center"/>
    </xf>
    <xf numFmtId="49" fontId="8" fillId="9" borderId="59" xfId="5" applyNumberFormat="1" applyFont="1" applyFill="1" applyBorder="1" applyAlignment="1">
      <alignment horizontal="left" vertical="center"/>
    </xf>
    <xf numFmtId="0" fontId="8" fillId="0" borderId="22" xfId="5" applyFont="1" applyBorder="1" applyAlignment="1">
      <alignment horizontal="center" vertical="center"/>
    </xf>
    <xf numFmtId="0" fontId="8" fillId="0" borderId="23" xfId="5" applyFont="1" applyBorder="1" applyAlignment="1">
      <alignment horizontal="center" vertical="center"/>
    </xf>
    <xf numFmtId="0" fontId="8" fillId="9" borderId="172" xfId="5" applyFont="1" applyFill="1" applyBorder="1" applyAlignment="1">
      <alignment horizontal="center" vertical="center"/>
    </xf>
    <xf numFmtId="0" fontId="8" fillId="9" borderId="173" xfId="5" applyFont="1" applyFill="1" applyBorder="1" applyAlignment="1">
      <alignment horizontal="center" vertical="center"/>
    </xf>
    <xf numFmtId="0" fontId="8" fillId="9" borderId="174" xfId="5" applyFont="1" applyFill="1" applyBorder="1" applyAlignment="1">
      <alignment horizontal="center" vertical="center"/>
    </xf>
    <xf numFmtId="49" fontId="7" fillId="9" borderId="185" xfId="5" applyNumberFormat="1" applyFont="1" applyFill="1" applyBorder="1" applyAlignment="1">
      <alignment horizontal="center" vertical="center" wrapText="1"/>
    </xf>
    <xf numFmtId="49" fontId="7" fillId="9" borderId="80" xfId="5" applyNumberFormat="1" applyFont="1" applyFill="1" applyBorder="1" applyAlignment="1">
      <alignment horizontal="center" vertical="center" wrapText="1"/>
    </xf>
    <xf numFmtId="49" fontId="7" fillId="9" borderId="20" xfId="5" applyNumberFormat="1" applyFont="1" applyFill="1" applyBorder="1" applyAlignment="1">
      <alignment horizontal="center" vertical="center" wrapText="1"/>
    </xf>
    <xf numFmtId="49" fontId="7" fillId="9" borderId="77" xfId="5" applyNumberFormat="1" applyFont="1" applyFill="1" applyBorder="1" applyAlignment="1">
      <alignment horizontal="center" vertical="center" wrapText="1"/>
    </xf>
    <xf numFmtId="49" fontId="7" fillId="0" borderId="50" xfId="5" applyNumberFormat="1" applyFont="1" applyBorder="1" applyAlignment="1">
      <alignment horizontal="center" vertical="center"/>
    </xf>
    <xf numFmtId="49" fontId="7" fillId="9" borderId="74" xfId="5" applyNumberFormat="1" applyFont="1" applyFill="1" applyBorder="1" applyAlignment="1">
      <alignment horizontal="center" vertical="center" wrapText="1"/>
    </xf>
    <xf numFmtId="49" fontId="7" fillId="9" borderId="75" xfId="5" applyNumberFormat="1" applyFont="1" applyFill="1" applyBorder="1" applyAlignment="1">
      <alignment horizontal="center" vertical="center" wrapText="1"/>
    </xf>
    <xf numFmtId="49" fontId="7" fillId="9" borderId="76" xfId="5" applyNumberFormat="1" applyFont="1" applyFill="1" applyBorder="1" applyAlignment="1">
      <alignment horizontal="center" vertical="center" wrapText="1"/>
    </xf>
    <xf numFmtId="49" fontId="7" fillId="9" borderId="47" xfId="5" applyNumberFormat="1" applyFont="1" applyFill="1" applyBorder="1" applyAlignment="1">
      <alignment horizontal="center" vertical="center" wrapText="1"/>
    </xf>
    <xf numFmtId="49" fontId="7" fillId="9" borderId="0" xfId="5" applyNumberFormat="1" applyFont="1" applyFill="1" applyAlignment="1">
      <alignment horizontal="center" vertical="center" wrapText="1"/>
    </xf>
    <xf numFmtId="49" fontId="7" fillId="9" borderId="82" xfId="5" applyNumberFormat="1" applyFont="1" applyFill="1" applyBorder="1" applyAlignment="1">
      <alignment horizontal="center" vertical="center" wrapText="1"/>
    </xf>
    <xf numFmtId="49" fontId="7" fillId="9" borderId="67" xfId="5" applyNumberFormat="1" applyFont="1" applyFill="1" applyBorder="1" applyAlignment="1">
      <alignment horizontal="center" vertical="center" wrapText="1"/>
    </xf>
    <xf numFmtId="49" fontId="7" fillId="9" borderId="83" xfId="5" applyNumberFormat="1" applyFont="1" applyFill="1" applyBorder="1" applyAlignment="1">
      <alignment horizontal="center" vertical="center" wrapText="1"/>
    </xf>
    <xf numFmtId="49" fontId="7" fillId="0" borderId="50" xfId="5" applyNumberFormat="1" applyFont="1" applyBorder="1" applyAlignment="1">
      <alignment horizontal="center" vertical="center" wrapText="1"/>
    </xf>
    <xf numFmtId="49" fontId="7" fillId="10" borderId="180" xfId="5" applyNumberFormat="1" applyFont="1" applyFill="1" applyBorder="1" applyAlignment="1">
      <alignment horizontal="left" vertical="center"/>
    </xf>
    <xf numFmtId="49" fontId="7" fillId="10" borderId="181" xfId="5" applyNumberFormat="1" applyFont="1" applyFill="1" applyBorder="1" applyAlignment="1">
      <alignment horizontal="left" vertical="center"/>
    </xf>
    <xf numFmtId="49" fontId="7" fillId="9" borderId="102" xfId="5" applyNumberFormat="1" applyFont="1" applyFill="1" applyBorder="1" applyAlignment="1">
      <alignment horizontal="center" vertical="center" wrapText="1"/>
    </xf>
    <xf numFmtId="49" fontId="7" fillId="9" borderId="119" xfId="5" applyNumberFormat="1" applyFont="1" applyFill="1" applyBorder="1" applyAlignment="1">
      <alignment horizontal="center" vertical="center" wrapText="1"/>
    </xf>
    <xf numFmtId="49" fontId="7" fillId="9" borderId="79" xfId="5" applyNumberFormat="1" applyFont="1" applyFill="1" applyBorder="1" applyAlignment="1">
      <alignment horizontal="center" vertical="center" wrapText="1"/>
    </xf>
    <xf numFmtId="49" fontId="7" fillId="0" borderId="78" xfId="5" applyNumberFormat="1" applyFont="1" applyBorder="1" applyAlignment="1">
      <alignment horizontal="center" vertical="center" wrapText="1"/>
    </xf>
    <xf numFmtId="49" fontId="7" fillId="0" borderId="75" xfId="5" applyNumberFormat="1" applyFont="1" applyBorder="1" applyAlignment="1">
      <alignment horizontal="center" vertical="center" wrapText="1"/>
    </xf>
    <xf numFmtId="49" fontId="7" fillId="0" borderId="76" xfId="5" applyNumberFormat="1" applyFont="1" applyBorder="1" applyAlignment="1">
      <alignment horizontal="center" vertical="center" wrapText="1"/>
    </xf>
    <xf numFmtId="49" fontId="7" fillId="0" borderId="48" xfId="5" applyNumberFormat="1" applyFont="1" applyBorder="1" applyAlignment="1">
      <alignment horizontal="center" vertical="center" wrapText="1"/>
    </xf>
    <xf numFmtId="49" fontId="7" fillId="0" borderId="18" xfId="5" applyNumberFormat="1" applyFont="1" applyBorder="1" applyAlignment="1">
      <alignment horizontal="center" vertical="center" wrapText="1"/>
    </xf>
    <xf numFmtId="49" fontId="7" fillId="0" borderId="79" xfId="5" applyNumberFormat="1" applyFont="1" applyBorder="1" applyAlignment="1">
      <alignment horizontal="center" vertical="center" wrapText="1"/>
    </xf>
    <xf numFmtId="0" fontId="8" fillId="9" borderId="62" xfId="5" applyFont="1" applyFill="1" applyBorder="1" applyAlignment="1">
      <alignment horizontal="center" vertical="center"/>
    </xf>
    <xf numFmtId="0" fontId="8" fillId="9" borderId="64" xfId="5" applyFont="1" applyFill="1" applyBorder="1" applyAlignment="1">
      <alignment horizontal="center" vertical="center"/>
    </xf>
    <xf numFmtId="0" fontId="8" fillId="9" borderId="65" xfId="5" applyFont="1" applyFill="1" applyBorder="1" applyAlignment="1">
      <alignment horizontal="center" vertical="center"/>
    </xf>
    <xf numFmtId="0" fontId="7" fillId="0" borderId="99" xfId="5" applyFont="1" applyBorder="1" applyAlignment="1">
      <alignment horizontal="left" vertical="center" wrapText="1"/>
    </xf>
    <xf numFmtId="0" fontId="7" fillId="0" borderId="71" xfId="5" applyFont="1" applyBorder="1" applyAlignment="1">
      <alignment horizontal="left" vertical="center" wrapText="1"/>
    </xf>
    <xf numFmtId="0" fontId="7" fillId="0" borderId="81" xfId="5" applyFont="1" applyBorder="1" applyAlignment="1">
      <alignment horizontal="left" vertical="center" wrapText="1"/>
    </xf>
    <xf numFmtId="0" fontId="8" fillId="9" borderId="15" xfId="5" applyFont="1" applyFill="1" applyBorder="1" applyAlignment="1">
      <alignment horizontal="center" vertical="center"/>
    </xf>
    <xf numFmtId="0" fontId="8" fillId="9" borderId="22" xfId="5" applyFont="1" applyFill="1" applyBorder="1" applyAlignment="1">
      <alignment horizontal="center" vertical="center"/>
    </xf>
    <xf numFmtId="0" fontId="7" fillId="8" borderId="14" xfId="5" applyFont="1" applyFill="1" applyBorder="1" applyAlignment="1">
      <alignment horizontal="center" vertical="center"/>
    </xf>
    <xf numFmtId="0" fontId="7" fillId="8" borderId="15" xfId="5" applyFont="1" applyFill="1" applyBorder="1" applyAlignment="1">
      <alignment horizontal="center" vertical="center"/>
    </xf>
    <xf numFmtId="0" fontId="7" fillId="8" borderId="95" xfId="5" applyFont="1" applyFill="1" applyBorder="1" applyAlignment="1">
      <alignment horizontal="center" vertical="center"/>
    </xf>
    <xf numFmtId="0" fontId="7" fillId="8" borderId="21" xfId="5" applyFont="1" applyFill="1" applyBorder="1" applyAlignment="1">
      <alignment horizontal="center" vertical="center"/>
    </xf>
    <xf numFmtId="0" fontId="7" fillId="8" borderId="22" xfId="5" applyFont="1" applyFill="1" applyBorder="1" applyAlignment="1">
      <alignment horizontal="center" vertical="center"/>
    </xf>
    <xf numFmtId="0" fontId="7" fillId="8" borderId="23" xfId="5" applyFont="1" applyFill="1" applyBorder="1" applyAlignment="1">
      <alignment horizontal="center" vertical="center"/>
    </xf>
    <xf numFmtId="0" fontId="8" fillId="9" borderId="12" xfId="5" applyFont="1" applyFill="1" applyBorder="1" applyAlignment="1">
      <alignment horizontal="center" vertical="center"/>
    </xf>
    <xf numFmtId="0" fontId="8" fillId="9" borderId="13" xfId="5" applyFont="1" applyFill="1" applyBorder="1" applyAlignment="1">
      <alignment horizontal="center" vertical="center"/>
    </xf>
    <xf numFmtId="0" fontId="8" fillId="9" borderId="62" xfId="5" applyFont="1" applyFill="1" applyBorder="1" applyAlignment="1">
      <alignment horizontal="center" vertical="center" wrapText="1"/>
    </xf>
    <xf numFmtId="0" fontId="8" fillId="9" borderId="63" xfId="5" applyFont="1" applyFill="1" applyBorder="1" applyAlignment="1">
      <alignment horizontal="center" vertical="center" wrapText="1"/>
    </xf>
    <xf numFmtId="0" fontId="8" fillId="9" borderId="190" xfId="5" applyFont="1" applyFill="1" applyBorder="1" applyAlignment="1">
      <alignment horizontal="center" vertical="center" wrapText="1"/>
    </xf>
    <xf numFmtId="0" fontId="7" fillId="0" borderId="96" xfId="5" applyFont="1" applyBorder="1" applyAlignment="1">
      <alignment horizontal="left" vertical="center" wrapText="1"/>
    </xf>
    <xf numFmtId="0" fontId="7" fillId="0" borderId="67" xfId="5" applyFont="1" applyBorder="1" applyAlignment="1">
      <alignment horizontal="left" vertical="center" wrapText="1"/>
    </xf>
    <xf numFmtId="0" fontId="7" fillId="0" borderId="97" xfId="5" applyFont="1" applyBorder="1" applyAlignment="1">
      <alignment horizontal="left" vertical="center" wrapText="1"/>
    </xf>
    <xf numFmtId="49" fontId="7" fillId="0" borderId="99" xfId="5" applyNumberFormat="1" applyFont="1" applyBorder="1" applyAlignment="1">
      <alignment horizontal="left" vertical="center" wrapText="1"/>
    </xf>
    <xf numFmtId="49" fontId="7" fillId="0" borderId="71" xfId="5" applyNumberFormat="1" applyFont="1" applyBorder="1" applyAlignment="1">
      <alignment horizontal="left" vertical="center" wrapText="1"/>
    </xf>
    <xf numFmtId="49" fontId="7" fillId="0" borderId="72" xfId="5" applyNumberFormat="1" applyFont="1" applyBorder="1" applyAlignment="1">
      <alignment horizontal="left" vertical="center" wrapText="1"/>
    </xf>
    <xf numFmtId="49" fontId="8" fillId="9" borderId="12" xfId="5" applyNumberFormat="1" applyFont="1" applyFill="1" applyBorder="1" applyAlignment="1">
      <alignment horizontal="left" vertical="center"/>
    </xf>
    <xf numFmtId="49" fontId="8" fillId="9" borderId="13" xfId="5" applyNumberFormat="1" applyFont="1" applyFill="1" applyBorder="1" applyAlignment="1">
      <alignment horizontal="left" vertical="center"/>
    </xf>
    <xf numFmtId="0" fontId="14" fillId="8" borderId="14" xfId="5" applyFont="1" applyFill="1" applyBorder="1" applyAlignment="1">
      <alignment horizontal="center" vertical="center" wrapText="1"/>
    </xf>
    <xf numFmtId="0" fontId="14" fillId="8" borderId="15" xfId="5" applyFont="1" applyFill="1" applyBorder="1" applyAlignment="1">
      <alignment horizontal="center" vertical="center" wrapText="1"/>
    </xf>
    <xf numFmtId="0" fontId="14" fillId="8" borderId="95" xfId="5" applyFont="1" applyFill="1" applyBorder="1" applyAlignment="1">
      <alignment horizontal="center" vertical="center" wrapText="1"/>
    </xf>
    <xf numFmtId="0" fontId="14" fillId="8" borderId="20" xfId="5" applyFont="1" applyFill="1" applyBorder="1" applyAlignment="1">
      <alignment horizontal="center" vertical="center" wrapText="1"/>
    </xf>
    <xf numFmtId="0" fontId="14" fillId="8" borderId="0" xfId="5" applyFont="1" applyFill="1" applyAlignment="1">
      <alignment horizontal="center" vertical="center" wrapText="1"/>
    </xf>
    <xf numFmtId="0" fontId="14" fillId="8" borderId="25" xfId="5" applyFont="1" applyFill="1" applyBorder="1" applyAlignment="1">
      <alignment horizontal="center" vertical="center" wrapText="1"/>
    </xf>
    <xf numFmtId="0" fontId="14" fillId="8" borderId="21" xfId="5" applyFont="1" applyFill="1" applyBorder="1" applyAlignment="1">
      <alignment horizontal="center" vertical="center" wrapText="1"/>
    </xf>
    <xf numFmtId="0" fontId="14" fillId="8" borderId="22" xfId="5" applyFont="1" applyFill="1" applyBorder="1" applyAlignment="1">
      <alignment horizontal="center" vertical="center" wrapText="1"/>
    </xf>
    <xf numFmtId="0" fontId="14" fillId="8" borderId="23" xfId="5" applyFont="1" applyFill="1" applyBorder="1" applyAlignment="1">
      <alignment horizontal="center" vertical="center" wrapText="1"/>
    </xf>
    <xf numFmtId="49" fontId="7" fillId="10" borderId="64" xfId="5" applyNumberFormat="1" applyFont="1" applyFill="1" applyBorder="1" applyAlignment="1">
      <alignment horizontal="left" vertical="center"/>
    </xf>
    <xf numFmtId="49" fontId="7" fillId="10" borderId="63" xfId="5" applyNumberFormat="1" applyFont="1" applyFill="1" applyBorder="1" applyAlignment="1">
      <alignment horizontal="left" vertical="center"/>
    </xf>
    <xf numFmtId="49" fontId="7" fillId="0" borderId="188" xfId="5" applyNumberFormat="1" applyFont="1" applyBorder="1" applyAlignment="1">
      <alignment horizontal="left" vertical="center"/>
    </xf>
    <xf numFmtId="49" fontId="7" fillId="0" borderId="189" xfId="5" applyNumberFormat="1" applyFont="1" applyBorder="1" applyAlignment="1">
      <alignment horizontal="left" vertical="center"/>
    </xf>
    <xf numFmtId="0" fontId="7" fillId="0" borderId="99" xfId="5" applyFont="1" applyBorder="1" applyAlignment="1">
      <alignment horizontal="left" vertical="center"/>
    </xf>
    <xf numFmtId="0" fontId="7" fillId="0" borderId="71" xfId="5" applyFont="1" applyBorder="1" applyAlignment="1">
      <alignment horizontal="left" vertical="center"/>
    </xf>
    <xf numFmtId="0" fontId="7" fillId="0" borderId="81" xfId="5" applyFont="1" applyBorder="1" applyAlignment="1">
      <alignment horizontal="left" vertical="center"/>
    </xf>
    <xf numFmtId="0" fontId="7" fillId="9" borderId="71" xfId="5" applyFont="1" applyFill="1" applyBorder="1" applyAlignment="1">
      <alignment horizontal="center" vertical="center"/>
    </xf>
    <xf numFmtId="0" fontId="7" fillId="9" borderId="73" xfId="5" applyFont="1" applyFill="1" applyBorder="1" applyAlignment="1">
      <alignment horizontal="center" vertical="center"/>
    </xf>
    <xf numFmtId="0" fontId="8" fillId="9" borderId="194" xfId="5" applyFont="1" applyFill="1" applyBorder="1" applyAlignment="1">
      <alignment horizontal="left" vertical="center"/>
    </xf>
    <xf numFmtId="0" fontId="8" fillId="9" borderId="181" xfId="5" applyFont="1" applyFill="1" applyBorder="1" applyAlignment="1">
      <alignment horizontal="left" vertical="center"/>
    </xf>
    <xf numFmtId="0" fontId="8" fillId="9" borderId="189" xfId="5" applyFont="1" applyFill="1" applyBorder="1" applyAlignment="1">
      <alignment horizontal="left" vertical="center"/>
    </xf>
    <xf numFmtId="49" fontId="7" fillId="10" borderId="99" xfId="5" applyNumberFormat="1" applyFont="1" applyFill="1" applyBorder="1" applyAlignment="1">
      <alignment horizontal="left" vertical="center" wrapText="1"/>
    </xf>
    <xf numFmtId="49" fontId="7" fillId="10" borderId="71" xfId="5" applyNumberFormat="1" applyFont="1" applyFill="1" applyBorder="1" applyAlignment="1">
      <alignment horizontal="left" vertical="center" wrapText="1"/>
    </xf>
    <xf numFmtId="49" fontId="7" fillId="10" borderId="72" xfId="5" applyNumberFormat="1" applyFont="1" applyFill="1" applyBorder="1" applyAlignment="1">
      <alignment horizontal="left" vertical="center" wrapText="1"/>
    </xf>
    <xf numFmtId="49" fontId="8" fillId="0" borderId="99" xfId="5" applyNumberFormat="1" applyFont="1" applyBorder="1" applyAlignment="1">
      <alignment horizontal="left" vertical="center" wrapText="1"/>
    </xf>
    <xf numFmtId="49" fontId="8" fillId="0" borderId="71" xfId="5" applyNumberFormat="1" applyFont="1" applyBorder="1" applyAlignment="1">
      <alignment horizontal="left" vertical="center" wrapText="1"/>
    </xf>
    <xf numFmtId="0" fontId="8" fillId="9" borderId="52" xfId="5" applyFont="1" applyFill="1" applyBorder="1" applyAlignment="1">
      <alignment horizontal="center" vertical="center"/>
    </xf>
    <xf numFmtId="0" fontId="8" fillId="9" borderId="53" xfId="5" applyFont="1" applyFill="1" applyBorder="1" applyAlignment="1">
      <alignment horizontal="center" vertical="center"/>
    </xf>
    <xf numFmtId="49" fontId="7" fillId="10" borderId="51" xfId="5" applyNumberFormat="1" applyFont="1" applyFill="1" applyBorder="1" applyAlignment="1">
      <alignment horizontal="left" vertical="center" wrapText="1"/>
    </xf>
    <xf numFmtId="49" fontId="7" fillId="10" borderId="81" xfId="5" applyNumberFormat="1" applyFont="1" applyFill="1" applyBorder="1" applyAlignment="1">
      <alignment horizontal="left" vertical="center" wrapText="1"/>
    </xf>
    <xf numFmtId="0" fontId="7" fillId="9" borderId="102" xfId="5" applyFont="1" applyFill="1" applyBorder="1" applyAlignment="1">
      <alignment horizontal="center" vertical="center" wrapText="1"/>
    </xf>
    <xf numFmtId="0" fontId="7" fillId="9" borderId="75" xfId="5" applyFont="1" applyFill="1" applyBorder="1" applyAlignment="1">
      <alignment horizontal="center" vertical="center" wrapText="1"/>
    </xf>
    <xf numFmtId="0" fontId="7" fillId="9" borderId="76" xfId="5" applyFont="1" applyFill="1" applyBorder="1" applyAlignment="1">
      <alignment horizontal="center" vertical="center" wrapText="1"/>
    </xf>
    <xf numFmtId="0" fontId="7" fillId="9" borderId="20" xfId="5" applyFont="1" applyFill="1" applyBorder="1" applyAlignment="1">
      <alignment horizontal="center" vertical="center" wrapText="1"/>
    </xf>
    <xf numFmtId="0" fontId="7" fillId="9" borderId="0" xfId="5" applyFont="1" applyFill="1" applyAlignment="1">
      <alignment horizontal="center" vertical="center" wrapText="1"/>
    </xf>
    <xf numFmtId="0" fontId="7" fillId="9" borderId="77" xfId="5" applyFont="1" applyFill="1" applyBorder="1" applyAlignment="1">
      <alignment horizontal="center" vertical="center" wrapText="1"/>
    </xf>
    <xf numFmtId="0" fontId="7" fillId="9" borderId="96" xfId="5" applyFont="1" applyFill="1" applyBorder="1" applyAlignment="1">
      <alignment horizontal="center" vertical="center" wrapText="1"/>
    </xf>
    <xf numFmtId="0" fontId="7" fillId="9" borderId="67" xfId="5" applyFont="1" applyFill="1" applyBorder="1" applyAlignment="1">
      <alignment horizontal="center" vertical="center" wrapText="1"/>
    </xf>
    <xf numFmtId="0" fontId="7" fillId="9" borderId="83" xfId="5" applyFont="1" applyFill="1" applyBorder="1" applyAlignment="1">
      <alignment horizontal="center" vertical="center" wrapText="1"/>
    </xf>
    <xf numFmtId="49" fontId="7" fillId="0" borderId="51" xfId="5" applyNumberFormat="1" applyFont="1" applyBorder="1" applyAlignment="1">
      <alignment horizontal="left" vertical="center"/>
    </xf>
    <xf numFmtId="49" fontId="7" fillId="0" borderId="71" xfId="5" applyNumberFormat="1" applyFont="1" applyBorder="1" applyAlignment="1">
      <alignment horizontal="left" vertical="center"/>
    </xf>
    <xf numFmtId="49" fontId="7" fillId="0" borderId="81" xfId="5" applyNumberFormat="1" applyFont="1" applyBorder="1" applyAlignment="1">
      <alignment horizontal="left" vertical="center"/>
    </xf>
    <xf numFmtId="49" fontId="7" fillId="0" borderId="99" xfId="5" applyNumberFormat="1" applyFont="1" applyBorder="1" applyAlignment="1">
      <alignment horizontal="left" vertical="center"/>
    </xf>
    <xf numFmtId="49" fontId="8" fillId="0" borderId="191" xfId="5" applyNumberFormat="1" applyFont="1" applyBorder="1" applyAlignment="1">
      <alignment horizontal="left" vertical="center" wrapText="1"/>
    </xf>
    <xf numFmtId="49" fontId="8" fillId="0" borderId="178" xfId="5" applyNumberFormat="1" applyFont="1" applyBorder="1" applyAlignment="1">
      <alignment horizontal="left" vertical="center" wrapText="1"/>
    </xf>
    <xf numFmtId="49" fontId="8" fillId="0" borderId="192" xfId="5" applyNumberFormat="1" applyFont="1" applyBorder="1" applyAlignment="1">
      <alignment horizontal="left" vertical="center" wrapText="1"/>
    </xf>
    <xf numFmtId="49" fontId="7" fillId="9" borderId="102" xfId="5" applyNumberFormat="1" applyFont="1" applyFill="1" applyBorder="1" applyAlignment="1">
      <alignment horizontal="center" vertical="center"/>
    </xf>
    <xf numFmtId="49" fontId="7" fillId="9" borderId="75" xfId="5" applyNumberFormat="1" applyFont="1" applyFill="1" applyBorder="1" applyAlignment="1">
      <alignment horizontal="center" vertical="center"/>
    </xf>
    <xf numFmtId="49" fontId="7" fillId="9" borderId="76" xfId="5" applyNumberFormat="1" applyFont="1" applyFill="1" applyBorder="1" applyAlignment="1">
      <alignment horizontal="center" vertical="center"/>
    </xf>
    <xf numFmtId="49" fontId="7" fillId="9" borderId="96" xfId="5" applyNumberFormat="1" applyFont="1" applyFill="1" applyBorder="1" applyAlignment="1">
      <alignment horizontal="center" vertical="center"/>
    </xf>
    <xf numFmtId="49" fontId="7" fillId="9" borderId="67" xfId="5" applyNumberFormat="1" applyFont="1" applyFill="1" applyBorder="1" applyAlignment="1">
      <alignment horizontal="center" vertical="center"/>
    </xf>
    <xf numFmtId="49" fontId="7" fillId="9" borderId="83" xfId="5" applyNumberFormat="1" applyFont="1" applyFill="1" applyBorder="1" applyAlignment="1">
      <alignment horizontal="center" vertical="center"/>
    </xf>
    <xf numFmtId="49" fontId="7" fillId="9" borderId="96" xfId="5" applyNumberFormat="1" applyFont="1" applyFill="1" applyBorder="1" applyAlignment="1">
      <alignment horizontal="center" vertical="center" wrapText="1"/>
    </xf>
    <xf numFmtId="49" fontId="7" fillId="0" borderId="66" xfId="5" applyNumberFormat="1" applyFont="1" applyBorder="1" applyAlignment="1">
      <alignment horizontal="center" vertical="center" wrapText="1"/>
    </xf>
    <xf numFmtId="49" fontId="7" fillId="0" borderId="83" xfId="5" applyNumberFormat="1" applyFont="1" applyBorder="1" applyAlignment="1">
      <alignment horizontal="center" vertical="center" wrapText="1"/>
    </xf>
    <xf numFmtId="49" fontId="7" fillId="0" borderId="78" xfId="5" applyNumberFormat="1" applyFont="1" applyBorder="1" applyAlignment="1">
      <alignment horizontal="center" vertical="center"/>
    </xf>
    <xf numFmtId="49" fontId="7" fillId="0" borderId="75" xfId="5" applyNumberFormat="1" applyFont="1" applyBorder="1" applyAlignment="1">
      <alignment horizontal="center" vertical="center"/>
    </xf>
    <xf numFmtId="49" fontId="7" fillId="0" borderId="76" xfId="5" applyNumberFormat="1" applyFont="1" applyBorder="1" applyAlignment="1">
      <alignment horizontal="center" vertical="center"/>
    </xf>
    <xf numFmtId="49" fontId="7" fillId="0" borderId="66" xfId="5" applyNumberFormat="1" applyFont="1" applyBorder="1" applyAlignment="1">
      <alignment horizontal="center" vertical="center"/>
    </xf>
    <xf numFmtId="49" fontId="7" fillId="0" borderId="67" xfId="5" applyNumberFormat="1" applyFont="1" applyBorder="1" applyAlignment="1">
      <alignment horizontal="center" vertical="center"/>
    </xf>
    <xf numFmtId="49" fontId="7" fillId="0" borderId="83" xfId="5" applyNumberFormat="1" applyFont="1" applyBorder="1" applyAlignment="1">
      <alignment horizontal="center" vertical="center"/>
    </xf>
    <xf numFmtId="49" fontId="7" fillId="0" borderId="67" xfId="5" applyNumberFormat="1" applyFont="1" applyBorder="1" applyAlignment="1">
      <alignment horizontal="center" vertical="center" wrapText="1"/>
    </xf>
    <xf numFmtId="49" fontId="7" fillId="10" borderId="122" xfId="5" applyNumberFormat="1" applyFont="1" applyFill="1" applyBorder="1" applyAlignment="1">
      <alignment horizontal="left" vertical="center"/>
    </xf>
    <xf numFmtId="49" fontId="7" fillId="10" borderId="16" xfId="5" applyNumberFormat="1" applyFont="1" applyFill="1" applyBorder="1" applyAlignment="1">
      <alignment horizontal="left" vertical="center"/>
    </xf>
    <xf numFmtId="49" fontId="7" fillId="10" borderId="30" xfId="5" applyNumberFormat="1" applyFont="1" applyFill="1" applyBorder="1" applyAlignment="1">
      <alignment horizontal="left" vertical="center"/>
    </xf>
    <xf numFmtId="49" fontId="8" fillId="9" borderId="14" xfId="5" applyNumberFormat="1" applyFont="1" applyFill="1" applyBorder="1" applyAlignment="1">
      <alignment horizontal="center" vertical="center"/>
    </xf>
    <xf numFmtId="49" fontId="8" fillId="9" borderId="15" xfId="5" applyNumberFormat="1" applyFont="1" applyFill="1" applyBorder="1" applyAlignment="1">
      <alignment horizontal="center" vertical="center"/>
    </xf>
    <xf numFmtId="49" fontId="8" fillId="9" borderId="95" xfId="5" applyNumberFormat="1" applyFont="1" applyFill="1" applyBorder="1" applyAlignment="1">
      <alignment horizontal="center" vertical="center"/>
    </xf>
    <xf numFmtId="49" fontId="8" fillId="9" borderId="21" xfId="5" applyNumberFormat="1" applyFont="1" applyFill="1" applyBorder="1" applyAlignment="1">
      <alignment horizontal="center" vertical="center"/>
    </xf>
    <xf numFmtId="49" fontId="8" fillId="9" borderId="22" xfId="5" applyNumberFormat="1" applyFont="1" applyFill="1" applyBorder="1" applyAlignment="1">
      <alignment horizontal="center" vertical="center"/>
    </xf>
    <xf numFmtId="49" fontId="8" fillId="9" borderId="23" xfId="5" applyNumberFormat="1" applyFont="1" applyFill="1" applyBorder="1" applyAlignment="1">
      <alignment horizontal="center" vertical="center"/>
    </xf>
    <xf numFmtId="0" fontId="8" fillId="9" borderId="178" xfId="5" applyFont="1" applyFill="1" applyBorder="1" applyAlignment="1">
      <alignment horizontal="center" vertical="center"/>
    </xf>
    <xf numFmtId="49" fontId="8" fillId="9" borderId="191" xfId="5" applyNumberFormat="1" applyFont="1" applyFill="1" applyBorder="1" applyAlignment="1">
      <alignment horizontal="center" vertical="center"/>
    </xf>
    <xf numFmtId="49" fontId="8" fillId="9" borderId="178" xfId="5" applyNumberFormat="1" applyFont="1" applyFill="1" applyBorder="1" applyAlignment="1">
      <alignment horizontal="center" vertical="center"/>
    </xf>
    <xf numFmtId="49" fontId="8" fillId="9" borderId="14" xfId="5" applyNumberFormat="1" applyFont="1" applyFill="1" applyBorder="1" applyAlignment="1">
      <alignment horizontal="left" vertical="center"/>
    </xf>
    <xf numFmtId="49" fontId="8" fillId="9" borderId="15" xfId="5" applyNumberFormat="1" applyFont="1" applyFill="1" applyBorder="1" applyAlignment="1">
      <alignment horizontal="left" vertical="center"/>
    </xf>
    <xf numFmtId="49" fontId="8" fillId="9" borderId="21" xfId="5" applyNumberFormat="1" applyFont="1" applyFill="1" applyBorder="1" applyAlignment="1">
      <alignment horizontal="left" vertical="center"/>
    </xf>
    <xf numFmtId="49" fontId="8" fillId="9" borderId="22" xfId="5" applyNumberFormat="1" applyFont="1" applyFill="1" applyBorder="1" applyAlignment="1">
      <alignment horizontal="left" vertical="center"/>
    </xf>
    <xf numFmtId="0" fontId="8" fillId="9" borderId="14" xfId="5" applyFont="1" applyFill="1" applyBorder="1" applyAlignment="1">
      <alignment horizontal="left" vertical="center"/>
    </xf>
    <xf numFmtId="0" fontId="3" fillId="0" borderId="21" xfId="5" applyBorder="1" applyAlignment="1">
      <alignment horizontal="left" vertical="center"/>
    </xf>
    <xf numFmtId="0" fontId="8" fillId="9" borderId="42" xfId="5" applyFont="1" applyFill="1" applyBorder="1" applyAlignment="1">
      <alignment horizontal="left" vertical="center"/>
    </xf>
    <xf numFmtId="0" fontId="3" fillId="0" borderId="32" xfId="5" applyBorder="1" applyAlignment="1">
      <alignment horizontal="left" vertical="center"/>
    </xf>
    <xf numFmtId="0" fontId="8" fillId="9" borderId="40" xfId="5" applyFont="1" applyFill="1" applyBorder="1" applyAlignment="1">
      <alignment horizontal="center" vertical="center"/>
    </xf>
    <xf numFmtId="0" fontId="8" fillId="9" borderId="41" xfId="5" applyFont="1" applyFill="1" applyBorder="1" applyAlignment="1">
      <alignment horizontal="center" vertical="center"/>
    </xf>
    <xf numFmtId="0" fontId="7" fillId="9" borderId="14" xfId="5" applyFont="1" applyFill="1" applyBorder="1" applyAlignment="1">
      <alignment horizontal="center" vertical="center"/>
    </xf>
    <xf numFmtId="0" fontId="7" fillId="9" borderId="15" xfId="5" applyFont="1" applyFill="1" applyBorder="1" applyAlignment="1">
      <alignment horizontal="center" vertical="center"/>
    </xf>
    <xf numFmtId="0" fontId="7" fillId="9" borderId="21" xfId="5" applyFont="1" applyFill="1" applyBorder="1" applyAlignment="1">
      <alignment horizontal="center" vertical="center"/>
    </xf>
    <xf numFmtId="0" fontId="7" fillId="9" borderId="22" xfId="5" applyFont="1" applyFill="1" applyBorder="1" applyAlignment="1">
      <alignment horizontal="center" vertical="center"/>
    </xf>
    <xf numFmtId="0" fontId="8" fillId="10" borderId="16" xfId="5" applyFont="1" applyFill="1" applyBorder="1" applyAlignment="1">
      <alignment horizontal="center" vertical="center"/>
    </xf>
    <xf numFmtId="0" fontId="8" fillId="10" borderId="30" xfId="5" applyFont="1" applyFill="1" applyBorder="1" applyAlignment="1">
      <alignment horizontal="center" vertical="center"/>
    </xf>
    <xf numFmtId="49" fontId="8" fillId="0" borderId="195" xfId="5" applyNumberFormat="1" applyFont="1" applyBorder="1" applyAlignment="1">
      <alignment horizontal="left" vertical="top" wrapText="1"/>
    </xf>
    <xf numFmtId="49" fontId="8" fillId="0" borderId="110" xfId="5" applyNumberFormat="1" applyFont="1" applyBorder="1" applyAlignment="1">
      <alignment horizontal="left" vertical="top" wrapText="1"/>
    </xf>
    <xf numFmtId="49" fontId="8" fillId="0" borderId="111" xfId="5" applyNumberFormat="1" applyFont="1" applyBorder="1" applyAlignment="1">
      <alignment horizontal="left" vertical="top" wrapText="1"/>
    </xf>
    <xf numFmtId="49" fontId="8" fillId="9" borderId="20" xfId="5" applyNumberFormat="1" applyFont="1" applyFill="1" applyBorder="1" applyAlignment="1">
      <alignment horizontal="left" vertical="center"/>
    </xf>
    <xf numFmtId="49" fontId="8" fillId="9" borderId="0" xfId="5" applyNumberFormat="1" applyFont="1" applyFill="1" applyAlignment="1">
      <alignment horizontal="left" vertical="center"/>
    </xf>
    <xf numFmtId="0" fontId="3" fillId="0" borderId="20" xfId="5" applyBorder="1" applyAlignment="1">
      <alignment horizontal="left" vertical="center"/>
    </xf>
    <xf numFmtId="0" fontId="3" fillId="0" borderId="112" xfId="5" applyBorder="1" applyAlignment="1">
      <alignment horizontal="left" vertical="center"/>
    </xf>
    <xf numFmtId="0" fontId="8" fillId="9" borderId="14" xfId="5" applyFont="1" applyFill="1" applyBorder="1" applyAlignment="1">
      <alignment horizontal="center" vertical="center"/>
    </xf>
    <xf numFmtId="0" fontId="8" fillId="9" borderId="21" xfId="5" applyFont="1" applyFill="1" applyBorder="1" applyAlignment="1">
      <alignment horizontal="center" vertical="center"/>
    </xf>
    <xf numFmtId="0" fontId="7" fillId="9" borderId="9" xfId="5" applyFont="1" applyFill="1" applyBorder="1" applyAlignment="1">
      <alignment horizontal="left" vertical="center"/>
    </xf>
    <xf numFmtId="0" fontId="3" fillId="0" borderId="33" xfId="5" applyBorder="1" applyAlignment="1">
      <alignment horizontal="left" vertical="center"/>
    </xf>
    <xf numFmtId="0" fontId="7" fillId="9" borderId="116" xfId="5" applyFont="1" applyFill="1" applyBorder="1" applyAlignment="1">
      <alignment horizontal="left" vertical="center"/>
    </xf>
    <xf numFmtId="0" fontId="3" fillId="0" borderId="38" xfId="5" applyBorder="1" applyAlignment="1">
      <alignment horizontal="left" vertical="center"/>
    </xf>
    <xf numFmtId="0" fontId="7" fillId="0" borderId="71" xfId="5" applyFont="1" applyBorder="1" applyAlignment="1">
      <alignment horizontal="center" vertical="center"/>
    </xf>
    <xf numFmtId="0" fontId="7" fillId="0" borderId="9" xfId="5" applyFont="1" applyBorder="1" applyAlignment="1">
      <alignment horizontal="center" vertical="center"/>
    </xf>
    <xf numFmtId="0" fontId="7" fillId="0" borderId="28" xfId="5" applyFont="1" applyBorder="1" applyAlignment="1">
      <alignment horizontal="center" vertical="center"/>
    </xf>
    <xf numFmtId="0" fontId="7" fillId="0" borderId="15" xfId="5" applyFont="1" applyBorder="1" applyAlignment="1">
      <alignment horizontal="center" vertical="center"/>
    </xf>
    <xf numFmtId="0" fontId="7" fillId="0" borderId="67" xfId="5" applyFont="1" applyBorder="1" applyAlignment="1">
      <alignment horizontal="center" vertical="center"/>
    </xf>
    <xf numFmtId="0" fontId="7" fillId="10" borderId="118" xfId="5" applyFont="1" applyFill="1" applyBorder="1" applyAlignment="1">
      <alignment horizontal="center" vertical="center"/>
    </xf>
    <xf numFmtId="0" fontId="7" fillId="10" borderId="75" xfId="5" applyFont="1" applyFill="1" applyBorder="1" applyAlignment="1">
      <alignment horizontal="center" vertical="center"/>
    </xf>
    <xf numFmtId="0" fontId="7" fillId="10" borderId="29" xfId="5" applyFont="1" applyFill="1" applyBorder="1" applyAlignment="1">
      <alignment horizontal="center" vertical="center"/>
    </xf>
    <xf numFmtId="0" fontId="7" fillId="10" borderId="18" xfId="5" applyFont="1" applyFill="1" applyBorder="1" applyAlignment="1">
      <alignment horizontal="center" vertical="center"/>
    </xf>
    <xf numFmtId="49" fontId="7" fillId="9" borderId="26" xfId="5" applyNumberFormat="1" applyFont="1" applyFill="1" applyBorder="1" applyAlignment="1">
      <alignment horizontal="center" vertical="center"/>
    </xf>
    <xf numFmtId="49" fontId="7" fillId="9" borderId="28" xfId="5" applyNumberFormat="1" applyFont="1" applyFill="1" applyBorder="1" applyAlignment="1">
      <alignment horizontal="center" vertical="center"/>
    </xf>
    <xf numFmtId="0" fontId="7" fillId="0" borderId="26" xfId="5" applyFont="1" applyBorder="1" applyAlignment="1">
      <alignment horizontal="center" vertical="center"/>
    </xf>
    <xf numFmtId="0" fontId="7" fillId="0" borderId="75" xfId="5" applyFont="1" applyBorder="1" applyAlignment="1">
      <alignment horizontal="center" vertical="center"/>
    </xf>
    <xf numFmtId="0" fontId="7" fillId="0" borderId="18" xfId="5" applyFont="1" applyBorder="1" applyAlignment="1">
      <alignment horizontal="center" vertical="center"/>
    </xf>
    <xf numFmtId="0" fontId="3" fillId="0" borderId="8" xfId="5" applyBorder="1" applyAlignment="1">
      <alignment horizontal="left" vertical="center"/>
    </xf>
    <xf numFmtId="0" fontId="8" fillId="9" borderId="9" xfId="5" applyFont="1" applyFill="1" applyBorder="1" applyAlignment="1">
      <alignment horizontal="left" vertical="center"/>
    </xf>
    <xf numFmtId="0" fontId="3" fillId="0" borderId="15" xfId="5" applyBorder="1" applyAlignment="1">
      <alignment horizontal="left" vertical="center"/>
    </xf>
    <xf numFmtId="0" fontId="3" fillId="0" borderId="0" xfId="5" applyAlignment="1">
      <alignment horizontal="left" vertical="center"/>
    </xf>
    <xf numFmtId="49" fontId="7" fillId="9" borderId="14" xfId="5" applyNumberFormat="1" applyFont="1" applyFill="1" applyBorder="1" applyAlignment="1">
      <alignment horizontal="center" vertical="center" wrapText="1"/>
    </xf>
    <xf numFmtId="49" fontId="7" fillId="9" borderId="15" xfId="5" applyNumberFormat="1" applyFont="1" applyFill="1" applyBorder="1" applyAlignment="1">
      <alignment horizontal="center" vertical="center" wrapText="1"/>
    </xf>
    <xf numFmtId="49" fontId="7" fillId="9" borderId="18" xfId="5" applyNumberFormat="1" applyFont="1" applyFill="1" applyBorder="1" applyAlignment="1">
      <alignment horizontal="center" vertical="center" wrapText="1"/>
    </xf>
    <xf numFmtId="0" fontId="7" fillId="10" borderId="36" xfId="5" applyFont="1" applyFill="1" applyBorder="1" applyAlignment="1">
      <alignment horizontal="center" vertical="center"/>
    </xf>
    <xf numFmtId="0" fontId="7" fillId="10" borderId="15" xfId="5" applyFont="1" applyFill="1" applyBorder="1" applyAlignment="1">
      <alignment horizontal="center" vertical="center"/>
    </xf>
    <xf numFmtId="0" fontId="7" fillId="10" borderId="117" xfId="5" applyFont="1" applyFill="1" applyBorder="1" applyAlignment="1">
      <alignment horizontal="center" vertical="center"/>
    </xf>
    <xf numFmtId="0" fontId="7" fillId="10" borderId="67" xfId="5" applyFont="1" applyFill="1" applyBorder="1" applyAlignment="1">
      <alignment horizontal="center" vertical="center"/>
    </xf>
    <xf numFmtId="49" fontId="7" fillId="9" borderId="9" xfId="5" applyNumberFormat="1" applyFont="1" applyFill="1" applyBorder="1" applyAlignment="1">
      <alignment horizontal="center" vertical="center"/>
    </xf>
    <xf numFmtId="0" fontId="7" fillId="0" borderId="22" xfId="5" applyFont="1" applyBorder="1" applyAlignment="1">
      <alignment horizontal="center" vertical="center"/>
    </xf>
    <xf numFmtId="49" fontId="7" fillId="10" borderId="120" xfId="5" applyNumberFormat="1" applyFont="1" applyFill="1" applyBorder="1" applyAlignment="1">
      <alignment horizontal="left" vertical="center" wrapText="1"/>
    </xf>
    <xf numFmtId="49" fontId="7" fillId="10" borderId="86" xfId="5" applyNumberFormat="1" applyFont="1" applyFill="1" applyBorder="1" applyAlignment="1">
      <alignment horizontal="left" vertical="center" wrapText="1"/>
    </xf>
    <xf numFmtId="0" fontId="8" fillId="9" borderId="9" xfId="5" applyFont="1" applyFill="1" applyBorder="1" applyAlignment="1">
      <alignment horizontal="center" vertical="center"/>
    </xf>
    <xf numFmtId="0" fontId="8" fillId="9" borderId="8" xfId="5" applyFont="1" applyFill="1" applyBorder="1" applyAlignment="1">
      <alignment horizontal="center" vertical="center"/>
    </xf>
    <xf numFmtId="0" fontId="7" fillId="0" borderId="122" xfId="5" applyFont="1" applyBorder="1" applyAlignment="1">
      <alignment horizontal="left" vertical="center"/>
    </xf>
    <xf numFmtId="0" fontId="7" fillId="0" borderId="16" xfId="5" applyFont="1" applyBorder="1" applyAlignment="1">
      <alignment horizontal="left" vertical="center"/>
    </xf>
    <xf numFmtId="0" fontId="7" fillId="0" borderId="30" xfId="5" applyFont="1" applyBorder="1" applyAlignment="1">
      <alignment horizontal="left" vertical="center"/>
    </xf>
    <xf numFmtId="0" fontId="11" fillId="0" borderId="16" xfId="5" applyFont="1" applyBorder="1" applyAlignment="1">
      <alignment horizontal="center" vertical="center" wrapText="1"/>
    </xf>
    <xf numFmtId="0" fontId="8" fillId="9" borderId="192" xfId="5" applyFont="1" applyFill="1" applyBorder="1" applyAlignment="1">
      <alignment horizontal="center" vertical="center"/>
    </xf>
    <xf numFmtId="49" fontId="6" fillId="0" borderId="67" xfId="5" applyNumberFormat="1" applyFont="1" applyBorder="1" applyAlignment="1">
      <alignment horizontal="center" vertical="center"/>
    </xf>
    <xf numFmtId="49" fontId="8" fillId="9" borderId="14" xfId="5" applyNumberFormat="1" applyFont="1" applyFill="1" applyBorder="1" applyAlignment="1">
      <alignment horizontal="left" vertical="center" wrapText="1"/>
    </xf>
    <xf numFmtId="49" fontId="8" fillId="9" borderId="15" xfId="5" applyNumberFormat="1" applyFont="1" applyFill="1" applyBorder="1" applyAlignment="1">
      <alignment horizontal="left" vertical="center" wrapText="1"/>
    </xf>
    <xf numFmtId="49" fontId="8" fillId="9" borderId="20" xfId="5" applyNumberFormat="1" applyFont="1" applyFill="1" applyBorder="1" applyAlignment="1">
      <alignment horizontal="left" vertical="center" wrapText="1"/>
    </xf>
    <xf numFmtId="49" fontId="8" fillId="9" borderId="0" xfId="5" applyNumberFormat="1" applyFont="1" applyFill="1" applyAlignment="1">
      <alignment horizontal="left" vertical="center" wrapText="1"/>
    </xf>
    <xf numFmtId="49" fontId="8" fillId="9" borderId="200" xfId="5" applyNumberFormat="1" applyFont="1" applyFill="1" applyBorder="1" applyAlignment="1">
      <alignment horizontal="center" vertical="center"/>
    </xf>
    <xf numFmtId="49" fontId="8" fillId="9" borderId="189" xfId="5" applyNumberFormat="1" applyFont="1" applyFill="1" applyBorder="1" applyAlignment="1">
      <alignment horizontal="center" vertical="center"/>
    </xf>
    <xf numFmtId="49" fontId="8" fillId="10" borderId="14" xfId="5" applyNumberFormat="1" applyFont="1" applyFill="1" applyBorder="1" applyAlignment="1">
      <alignment horizontal="left" vertical="center"/>
    </xf>
    <xf numFmtId="49" fontId="8" fillId="10" borderId="15" xfId="5" applyNumberFormat="1" applyFont="1" applyFill="1" applyBorder="1" applyAlignment="1">
      <alignment horizontal="left" vertical="center"/>
    </xf>
    <xf numFmtId="49" fontId="8" fillId="10" borderId="21" xfId="5" applyNumberFormat="1" applyFont="1" applyFill="1" applyBorder="1" applyAlignment="1">
      <alignment horizontal="left" vertical="center"/>
    </xf>
    <xf numFmtId="49" fontId="8" fillId="10" borderId="22" xfId="5" applyNumberFormat="1" applyFont="1" applyFill="1" applyBorder="1" applyAlignment="1">
      <alignment horizontal="left" vertical="center"/>
    </xf>
    <xf numFmtId="0" fontId="8" fillId="9" borderId="42" xfId="5" applyFont="1" applyFill="1" applyBorder="1" applyAlignment="1">
      <alignment horizontal="center" vertical="center"/>
    </xf>
    <xf numFmtId="0" fontId="8" fillId="9" borderId="32" xfId="5" applyFont="1" applyFill="1" applyBorder="1" applyAlignment="1">
      <alignment horizontal="center" vertical="center"/>
    </xf>
    <xf numFmtId="0" fontId="8" fillId="9" borderId="127" xfId="5" applyFont="1" applyFill="1" applyBorder="1" applyAlignment="1">
      <alignment horizontal="center" vertical="center"/>
    </xf>
    <xf numFmtId="0" fontId="8" fillId="9" borderId="128" xfId="5" applyFont="1" applyFill="1" applyBorder="1" applyAlignment="1">
      <alignment horizontal="center" vertical="center"/>
    </xf>
    <xf numFmtId="0" fontId="7" fillId="0" borderId="1" xfId="5" applyFont="1" applyBorder="1" applyAlignment="1">
      <alignment horizontal="center" vertical="center"/>
    </xf>
    <xf numFmtId="0" fontId="7" fillId="0" borderId="4" xfId="5" applyFont="1" applyBorder="1" applyAlignment="1">
      <alignment horizontal="center" vertical="center"/>
    </xf>
    <xf numFmtId="0" fontId="7" fillId="0" borderId="14" xfId="5" applyFont="1" applyBorder="1" applyAlignment="1">
      <alignment horizontal="center" vertical="center"/>
    </xf>
    <xf numFmtId="0" fontId="8" fillId="9" borderId="178" xfId="5" applyFont="1" applyFill="1" applyBorder="1" applyAlignment="1">
      <alignment horizontal="right" vertical="center"/>
    </xf>
    <xf numFmtId="0" fontId="8" fillId="9" borderId="192" xfId="5" applyFont="1" applyFill="1" applyBorder="1" applyAlignment="1">
      <alignment horizontal="right" vertical="center"/>
    </xf>
    <xf numFmtId="0" fontId="8" fillId="0" borderId="12" xfId="5" applyFont="1" applyBorder="1" applyAlignment="1">
      <alignment horizontal="center" vertical="center" wrapText="1"/>
    </xf>
    <xf numFmtId="0" fontId="8" fillId="0" borderId="13" xfId="5" applyFont="1" applyBorder="1" applyAlignment="1">
      <alignment horizontal="center" vertical="center" wrapText="1"/>
    </xf>
    <xf numFmtId="0" fontId="8" fillId="9" borderId="122" xfId="5" applyFont="1" applyFill="1" applyBorder="1" applyAlignment="1">
      <alignment horizontal="left" vertical="center"/>
    </xf>
    <xf numFmtId="0" fontId="8" fillId="9" borderId="16" xfId="5" applyFont="1" applyFill="1" applyBorder="1" applyAlignment="1">
      <alignment horizontal="left" vertical="center"/>
    </xf>
    <xf numFmtId="0" fontId="8" fillId="9" borderId="17" xfId="5" applyFont="1" applyFill="1" applyBorder="1" applyAlignment="1">
      <alignment horizontal="left" vertical="center"/>
    </xf>
    <xf numFmtId="0" fontId="8" fillId="9" borderId="191" xfId="5" applyFont="1" applyFill="1" applyBorder="1" applyAlignment="1">
      <alignment horizontal="center" vertical="center"/>
    </xf>
    <xf numFmtId="0" fontId="8" fillId="9" borderId="177" xfId="5" applyFont="1" applyFill="1" applyBorder="1" applyAlignment="1">
      <alignment horizontal="center" vertical="center" wrapText="1"/>
    </xf>
    <xf numFmtId="0" fontId="8" fillId="9" borderId="178" xfId="5" applyFont="1" applyFill="1" applyBorder="1" applyAlignment="1">
      <alignment horizontal="center" vertical="center" wrapText="1"/>
    </xf>
    <xf numFmtId="0" fontId="8" fillId="9" borderId="192" xfId="5" applyFont="1" applyFill="1" applyBorder="1" applyAlignment="1">
      <alignment horizontal="center" vertical="center" wrapText="1"/>
    </xf>
    <xf numFmtId="0" fontId="8" fillId="9" borderId="177" xfId="5" applyFont="1" applyFill="1" applyBorder="1" applyAlignment="1">
      <alignment horizontal="center" vertical="center"/>
    </xf>
    <xf numFmtId="49" fontId="7" fillId="0" borderId="99" xfId="5" applyNumberFormat="1" applyFont="1" applyBorder="1" applyAlignment="1">
      <alignment horizontal="center" vertical="center"/>
    </xf>
    <xf numFmtId="49" fontId="7" fillId="0" borderId="71" xfId="5" applyNumberFormat="1" applyFont="1" applyBorder="1" applyAlignment="1">
      <alignment horizontal="center" vertical="center"/>
    </xf>
    <xf numFmtId="49" fontId="7" fillId="0" borderId="72" xfId="5" applyNumberFormat="1" applyFont="1" applyBorder="1" applyAlignment="1">
      <alignment horizontal="center" vertical="center"/>
    </xf>
    <xf numFmtId="0" fontId="8" fillId="9" borderId="20" xfId="5" applyFont="1" applyFill="1" applyBorder="1" applyAlignment="1">
      <alignment horizontal="center" vertical="center" wrapText="1"/>
    </xf>
    <xf numFmtId="0" fontId="8" fillId="9" borderId="0" xfId="5" applyFont="1" applyFill="1" applyAlignment="1">
      <alignment horizontal="center" vertical="center" wrapText="1"/>
    </xf>
    <xf numFmtId="0" fontId="8" fillId="9" borderId="21" xfId="5" applyFont="1" applyFill="1" applyBorder="1" applyAlignment="1">
      <alignment horizontal="center" vertical="center" wrapText="1"/>
    </xf>
    <xf numFmtId="0" fontId="8" fillId="9" borderId="22" xfId="5" applyFont="1" applyFill="1" applyBorder="1" applyAlignment="1">
      <alignment horizontal="center" vertical="center" wrapText="1"/>
    </xf>
    <xf numFmtId="0" fontId="7" fillId="0" borderId="34" xfId="5" applyFont="1" applyBorder="1" applyAlignment="1">
      <alignment horizontal="left" vertical="center"/>
    </xf>
    <xf numFmtId="0" fontId="7" fillId="0" borderId="35" xfId="5" applyFont="1" applyBorder="1" applyAlignment="1">
      <alignment horizontal="left" vertical="center"/>
    </xf>
    <xf numFmtId="0" fontId="7" fillId="0" borderId="20" xfId="5" applyFont="1" applyBorder="1" applyAlignment="1">
      <alignment horizontal="center" vertical="center"/>
    </xf>
    <xf numFmtId="0" fontId="7" fillId="0" borderId="21" xfId="5" applyFont="1" applyBorder="1" applyAlignment="1">
      <alignment horizontal="center" vertical="center"/>
    </xf>
    <xf numFmtId="49" fontId="8" fillId="8" borderId="68" xfId="5" applyNumberFormat="1" applyFont="1" applyFill="1" applyBorder="1" applyAlignment="1">
      <alignment horizontal="center" vertical="center"/>
    </xf>
    <xf numFmtId="49" fontId="8" fillId="8" borderId="69" xfId="5" applyNumberFormat="1" applyFont="1" applyFill="1" applyBorder="1" applyAlignment="1">
      <alignment horizontal="center" vertical="center"/>
    </xf>
    <xf numFmtId="0" fontId="28" fillId="24" borderId="3" xfId="0" applyFont="1" applyFill="1" applyBorder="1" applyAlignment="1">
      <alignment horizontal="center"/>
    </xf>
    <xf numFmtId="0" fontId="40" fillId="25" borderId="3" xfId="0" applyFont="1" applyFill="1" applyBorder="1" applyAlignment="1">
      <alignment horizontal="left"/>
    </xf>
    <xf numFmtId="0" fontId="18" fillId="26" borderId="3" xfId="0" applyFont="1" applyFill="1" applyBorder="1" applyAlignment="1">
      <alignment horizontal="left" vertical="center" wrapText="1"/>
    </xf>
    <xf numFmtId="0" fontId="18" fillId="26" borderId="36" xfId="0" applyFont="1" applyFill="1" applyBorder="1" applyAlignment="1">
      <alignment horizontal="center" vertical="center" wrapText="1"/>
    </xf>
    <xf numFmtId="0" fontId="18" fillId="26" borderId="94" xfId="0" applyFont="1" applyFill="1" applyBorder="1" applyAlignment="1">
      <alignment horizontal="center" vertical="center" wrapText="1"/>
    </xf>
    <xf numFmtId="0" fontId="18" fillId="26" borderId="116" xfId="0" applyFont="1" applyFill="1" applyBorder="1" applyAlignment="1">
      <alignment horizontal="center" vertical="center" wrapText="1"/>
    </xf>
    <xf numFmtId="0" fontId="18" fillId="26" borderId="39" xfId="0" applyFont="1" applyFill="1" applyBorder="1" applyAlignment="1">
      <alignment horizontal="center" vertical="center" wrapText="1"/>
    </xf>
    <xf numFmtId="0" fontId="18" fillId="26" borderId="0" xfId="0" applyFont="1" applyFill="1" applyAlignment="1">
      <alignment horizontal="center" vertical="center" wrapText="1"/>
    </xf>
    <xf numFmtId="0" fontId="18" fillId="26" borderId="31" xfId="0" applyFont="1" applyFill="1" applyBorder="1" applyAlignment="1">
      <alignment horizontal="center" vertical="center" wrapText="1"/>
    </xf>
    <xf numFmtId="0" fontId="18" fillId="26" borderId="37" xfId="0" applyFont="1" applyFill="1" applyBorder="1" applyAlignment="1">
      <alignment horizontal="center" vertical="center" wrapText="1"/>
    </xf>
    <xf numFmtId="0" fontId="18" fillId="26" borderId="22" xfId="0" applyFont="1" applyFill="1" applyBorder="1" applyAlignment="1">
      <alignment horizontal="center" vertical="center" wrapText="1"/>
    </xf>
    <xf numFmtId="0" fontId="18" fillId="26" borderId="38" xfId="0" applyFont="1" applyFill="1" applyBorder="1" applyAlignment="1">
      <alignment horizontal="center" vertical="center" wrapText="1"/>
    </xf>
    <xf numFmtId="2" fontId="18" fillId="26" borderId="3" xfId="0" applyNumberFormat="1" applyFont="1" applyFill="1" applyBorder="1" applyAlignment="1">
      <alignment horizontal="center" vertical="center"/>
    </xf>
    <xf numFmtId="0" fontId="17" fillId="26" borderId="1" xfId="0" applyFont="1" applyFill="1" applyBorder="1" applyAlignment="1">
      <alignment horizontal="center" vertical="center" wrapText="1"/>
    </xf>
    <xf numFmtId="0" fontId="17" fillId="26" borderId="3" xfId="0" applyFont="1" applyFill="1" applyBorder="1" applyAlignment="1">
      <alignment horizontal="center" vertical="center" wrapText="1"/>
    </xf>
    <xf numFmtId="0" fontId="17" fillId="26" borderId="6" xfId="0" applyFont="1" applyFill="1" applyBorder="1" applyAlignment="1">
      <alignment horizontal="center" vertical="center" wrapText="1"/>
    </xf>
    <xf numFmtId="0" fontId="17" fillId="26" borderId="7" xfId="0" applyFont="1" applyFill="1" applyBorder="1" applyAlignment="1">
      <alignment horizontal="center" vertical="center" wrapText="1"/>
    </xf>
    <xf numFmtId="0" fontId="17" fillId="26" borderId="28" xfId="0" applyFont="1" applyFill="1" applyBorder="1" applyAlignment="1">
      <alignment horizontal="center" vertical="center" wrapText="1"/>
    </xf>
    <xf numFmtId="2" fontId="18" fillId="26" borderId="28" xfId="0" applyNumberFormat="1" applyFont="1" applyFill="1" applyBorder="1" applyAlignment="1">
      <alignment horizontal="center" vertical="center"/>
    </xf>
    <xf numFmtId="0" fontId="17" fillId="26" borderId="112" xfId="0" applyFont="1" applyFill="1" applyBorder="1" applyAlignment="1">
      <alignment horizontal="center" vertical="center" wrapText="1"/>
    </xf>
    <xf numFmtId="0" fontId="17" fillId="26" borderId="32" xfId="0" applyFont="1" applyFill="1" applyBorder="1" applyAlignment="1">
      <alignment horizontal="center" vertical="center" wrapText="1"/>
    </xf>
    <xf numFmtId="2" fontId="18" fillId="26" borderId="3" xfId="0" applyNumberFormat="1" applyFont="1" applyFill="1" applyBorder="1" applyAlignment="1">
      <alignment horizontal="center" vertical="center" wrapText="1"/>
    </xf>
    <xf numFmtId="0" fontId="18" fillId="26" borderId="95" xfId="0" applyFont="1" applyFill="1" applyBorder="1" applyAlignment="1">
      <alignment horizontal="center" vertical="center" wrapText="1"/>
    </xf>
    <xf numFmtId="0" fontId="18" fillId="26" borderId="25" xfId="0" applyFont="1" applyFill="1" applyBorder="1" applyAlignment="1">
      <alignment horizontal="center" vertical="center" wrapText="1"/>
    </xf>
    <xf numFmtId="0" fontId="18" fillId="26" borderId="23" xfId="0" applyFont="1" applyFill="1" applyBorder="1" applyAlignment="1">
      <alignment horizontal="center" vertical="center" wrapText="1"/>
    </xf>
    <xf numFmtId="0" fontId="17" fillId="26" borderId="14" xfId="0" applyFont="1" applyFill="1" applyBorder="1" applyAlignment="1">
      <alignment horizontal="center" vertical="center" wrapText="1"/>
    </xf>
    <xf numFmtId="0" fontId="17" fillId="26" borderId="20" xfId="0" applyFont="1" applyFill="1" applyBorder="1" applyAlignment="1">
      <alignment horizontal="center" vertical="center" wrapText="1"/>
    </xf>
    <xf numFmtId="0" fontId="17" fillId="26" borderId="21" xfId="0" applyFont="1" applyFill="1" applyBorder="1" applyAlignment="1">
      <alignment horizontal="center" vertical="center" wrapText="1"/>
    </xf>
    <xf numFmtId="0" fontId="17" fillId="26" borderId="42" xfId="0" applyFont="1" applyFill="1" applyBorder="1" applyAlignment="1">
      <alignment horizontal="center" vertical="center" wrapText="1"/>
    </xf>
    <xf numFmtId="2" fontId="18" fillId="26" borderId="1" xfId="0" applyNumberFormat="1" applyFont="1" applyFill="1" applyBorder="1" applyAlignment="1">
      <alignment horizontal="center" vertical="center"/>
    </xf>
    <xf numFmtId="0" fontId="19" fillId="26" borderId="3" xfId="0" applyFont="1" applyFill="1" applyBorder="1" applyAlignment="1">
      <alignment horizontal="left" vertical="center"/>
    </xf>
    <xf numFmtId="0" fontId="39" fillId="24" borderId="12" xfId="0" applyFont="1" applyFill="1" applyBorder="1" applyAlignment="1">
      <alignment horizontal="center" vertical="center"/>
    </xf>
    <xf numFmtId="0" fontId="39" fillId="24" borderId="13" xfId="0" applyFont="1" applyFill="1" applyBorder="1" applyAlignment="1">
      <alignment horizontal="center" vertical="center"/>
    </xf>
    <xf numFmtId="0" fontId="39" fillId="24" borderId="10" xfId="0" applyFont="1" applyFill="1" applyBorder="1" applyAlignment="1">
      <alignment horizontal="center" vertical="center"/>
    </xf>
    <xf numFmtId="0" fontId="25" fillId="24" borderId="3" xfId="0" applyFont="1" applyFill="1" applyBorder="1" applyAlignment="1">
      <alignment horizontal="center" vertical="center"/>
    </xf>
    <xf numFmtId="0" fontId="25" fillId="25" borderId="3" xfId="0" applyFont="1" applyFill="1" applyBorder="1" applyAlignment="1">
      <alignment horizontal="center" vertical="center"/>
    </xf>
    <xf numFmtId="0" fontId="25" fillId="26" borderId="3" xfId="0" applyFont="1" applyFill="1" applyBorder="1" applyAlignment="1">
      <alignment horizontal="center" vertical="center" wrapText="1"/>
    </xf>
    <xf numFmtId="0" fontId="19" fillId="26" borderId="3" xfId="0" applyFont="1" applyFill="1" applyBorder="1" applyAlignment="1">
      <alignment horizontal="left" vertical="center" wrapText="1"/>
    </xf>
    <xf numFmtId="0" fontId="25" fillId="26" borderId="11" xfId="0" applyFont="1" applyFill="1" applyBorder="1" applyAlignment="1">
      <alignment horizontal="center" vertical="center" wrapText="1"/>
    </xf>
    <xf numFmtId="0" fontId="25" fillId="26" borderId="16" xfId="0" applyFont="1" applyFill="1" applyBorder="1" applyAlignment="1">
      <alignment horizontal="center" vertical="center" wrapText="1"/>
    </xf>
    <xf numFmtId="0" fontId="25" fillId="26" borderId="30" xfId="0" applyFont="1" applyFill="1" applyBorder="1" applyAlignment="1">
      <alignment horizontal="center" vertical="center" wrapText="1"/>
    </xf>
    <xf numFmtId="0" fontId="25" fillId="24" borderId="11" xfId="0" applyFont="1" applyFill="1" applyBorder="1" applyAlignment="1">
      <alignment horizontal="center" vertical="center"/>
    </xf>
    <xf numFmtId="0" fontId="25" fillId="24" borderId="16" xfId="0" applyFont="1" applyFill="1" applyBorder="1" applyAlignment="1">
      <alignment horizontal="center" vertical="center"/>
    </xf>
    <xf numFmtId="0" fontId="25" fillId="24" borderId="30" xfId="0" applyFont="1" applyFill="1" applyBorder="1" applyAlignment="1">
      <alignment horizontal="center" vertical="center"/>
    </xf>
    <xf numFmtId="0" fontId="40" fillId="26" borderId="233" xfId="8" applyFont="1" applyFill="1" applyBorder="1" applyAlignment="1">
      <alignment vertical="center"/>
    </xf>
    <xf numFmtId="0" fontId="40" fillId="26" borderId="233" xfId="8" applyFont="1" applyFill="1" applyBorder="1" applyAlignment="1">
      <alignment horizontal="center" vertical="center"/>
    </xf>
    <xf numFmtId="0" fontId="23" fillId="26" borderId="233" xfId="8" applyFont="1" applyFill="1" applyBorder="1" applyAlignment="1">
      <alignment horizontal="center" vertical="center"/>
    </xf>
    <xf numFmtId="0" fontId="23" fillId="26" borderId="233" xfId="8" applyFont="1" applyFill="1" applyBorder="1" applyAlignment="1">
      <alignment vertical="center"/>
    </xf>
    <xf numFmtId="0" fontId="32" fillId="26" borderId="233" xfId="8" applyFont="1" applyFill="1" applyBorder="1" applyAlignment="1">
      <alignment horizontal="center" vertical="center"/>
    </xf>
    <xf numFmtId="0" fontId="32" fillId="26" borderId="233" xfId="8" applyFont="1" applyFill="1" applyBorder="1" applyAlignment="1">
      <alignment vertical="center"/>
    </xf>
    <xf numFmtId="0" fontId="28" fillId="24" borderId="261" xfId="8" applyFont="1" applyFill="1" applyBorder="1" applyAlignment="1">
      <alignment horizontal="center" vertical="center" wrapText="1"/>
    </xf>
    <xf numFmtId="0" fontId="28" fillId="24" borderId="170" xfId="8" applyFont="1" applyFill="1" applyBorder="1" applyAlignment="1">
      <alignment horizontal="center" vertical="center" wrapText="1"/>
    </xf>
    <xf numFmtId="0" fontId="28" fillId="24" borderId="262" xfId="8" applyFont="1" applyFill="1" applyBorder="1" applyAlignment="1">
      <alignment horizontal="center" vertical="center" wrapText="1"/>
    </xf>
    <xf numFmtId="0" fontId="40" fillId="27" borderId="263" xfId="8" applyFont="1" applyFill="1" applyBorder="1" applyAlignment="1">
      <alignment horizontal="center" vertical="center"/>
    </xf>
    <xf numFmtId="0" fontId="23" fillId="25" borderId="142" xfId="8" applyFont="1" applyFill="1" applyBorder="1" applyAlignment="1">
      <alignment vertical="center"/>
    </xf>
    <xf numFmtId="0" fontId="23" fillId="25" borderId="264" xfId="8" applyFont="1" applyFill="1" applyBorder="1" applyAlignment="1">
      <alignment vertical="center"/>
    </xf>
    <xf numFmtId="0" fontId="40" fillId="26" borderId="270" xfId="8" applyFont="1" applyFill="1" applyBorder="1" applyAlignment="1">
      <alignment horizontal="center" vertical="center"/>
    </xf>
    <xf numFmtId="0" fontId="23" fillId="26" borderId="141" xfId="8" applyFont="1" applyFill="1" applyBorder="1" applyAlignment="1">
      <alignment vertical="center"/>
    </xf>
    <xf numFmtId="0" fontId="23" fillId="26" borderId="267" xfId="8" applyFont="1" applyFill="1" applyBorder="1" applyAlignment="1">
      <alignment vertical="center"/>
    </xf>
    <xf numFmtId="0" fontId="40" fillId="28" borderId="265" xfId="8" applyFont="1" applyFill="1" applyBorder="1" applyAlignment="1">
      <alignment horizontal="left" vertical="center"/>
    </xf>
    <xf numFmtId="0" fontId="40" fillId="28" borderId="143" xfId="8" applyFont="1" applyFill="1" applyBorder="1" applyAlignment="1">
      <alignment horizontal="left" vertical="center"/>
    </xf>
    <xf numFmtId="0" fontId="40" fillId="28" borderId="266" xfId="8" applyFont="1" applyFill="1" applyBorder="1" applyAlignment="1">
      <alignment horizontal="left" vertical="center"/>
    </xf>
    <xf numFmtId="0" fontId="28" fillId="24" borderId="12" xfId="8" applyFont="1" applyFill="1" applyBorder="1" applyAlignment="1">
      <alignment horizontal="center"/>
    </xf>
    <xf numFmtId="0" fontId="28" fillId="24" borderId="13" xfId="8" applyFont="1" applyFill="1" applyBorder="1" applyAlignment="1">
      <alignment horizontal="center"/>
    </xf>
    <xf numFmtId="0" fontId="28" fillId="24" borderId="10" xfId="8" applyFont="1" applyFill="1" applyBorder="1" applyAlignment="1">
      <alignment horizontal="center"/>
    </xf>
    <xf numFmtId="0" fontId="25" fillId="5" borderId="220" xfId="8" applyFont="1" applyFill="1" applyBorder="1" applyAlignment="1">
      <alignment horizontal="center" vertical="center"/>
    </xf>
    <xf numFmtId="0" fontId="25" fillId="5" borderId="151" xfId="8" applyFont="1" applyFill="1" applyBorder="1" applyAlignment="1">
      <alignment horizontal="center" vertical="center"/>
    </xf>
    <xf numFmtId="0" fontId="25" fillId="17" borderId="147" xfId="8" applyFont="1" applyFill="1" applyBorder="1" applyAlignment="1">
      <alignment horizontal="center" vertical="center"/>
    </xf>
    <xf numFmtId="0" fontId="25" fillId="17" borderId="150" xfId="8" applyFont="1" applyFill="1" applyBorder="1" applyAlignment="1">
      <alignment horizontal="center" vertical="center"/>
    </xf>
    <xf numFmtId="0" fontId="25" fillId="17" borderId="146" xfId="8" applyFont="1" applyFill="1" applyBorder="1" applyAlignment="1">
      <alignment horizontal="center" vertical="center"/>
    </xf>
    <xf numFmtId="0" fontId="25" fillId="5" borderId="20" xfId="8" applyFont="1" applyFill="1" applyBorder="1" applyAlignment="1">
      <alignment horizontal="center" vertical="center"/>
    </xf>
    <xf numFmtId="0" fontId="25" fillId="5" borderId="149" xfId="8" applyFont="1" applyFill="1" applyBorder="1" applyAlignment="1">
      <alignment horizontal="center" vertical="center"/>
    </xf>
    <xf numFmtId="0" fontId="25" fillId="5" borderId="209" xfId="8" applyFont="1" applyFill="1" applyBorder="1" applyAlignment="1">
      <alignment horizontal="center"/>
    </xf>
    <xf numFmtId="0" fontId="25" fillId="5" borderId="210" xfId="8" applyFont="1" applyFill="1" applyBorder="1" applyAlignment="1">
      <alignment horizontal="center"/>
    </xf>
    <xf numFmtId="0" fontId="25" fillId="5" borderId="211" xfId="8" applyFont="1" applyFill="1" applyBorder="1" applyAlignment="1">
      <alignment horizontal="center"/>
    </xf>
    <xf numFmtId="0" fontId="22" fillId="5" borderId="215" xfId="8" applyFont="1" applyFill="1" applyBorder="1" applyAlignment="1">
      <alignment horizontal="center" vertical="center"/>
    </xf>
    <xf numFmtId="0" fontId="22" fillId="5" borderId="164" xfId="8" applyFont="1" applyFill="1" applyBorder="1" applyAlignment="1">
      <alignment horizontal="center" vertical="center"/>
    </xf>
    <xf numFmtId="0" fontId="22" fillId="5" borderId="163" xfId="8" applyFont="1" applyFill="1" applyBorder="1" applyAlignment="1">
      <alignment horizontal="center" vertical="center"/>
    </xf>
    <xf numFmtId="0" fontId="22" fillId="5" borderId="217" xfId="8" applyFont="1" applyFill="1" applyBorder="1" applyAlignment="1">
      <alignment horizontal="center" vertical="center"/>
    </xf>
    <xf numFmtId="0" fontId="23" fillId="5" borderId="159" xfId="8" applyFont="1" applyFill="1" applyBorder="1" applyAlignment="1">
      <alignment horizontal="center" vertical="center"/>
    </xf>
    <xf numFmtId="0" fontId="23" fillId="5" borderId="158" xfId="8" applyFont="1" applyFill="1" applyBorder="1" applyAlignment="1">
      <alignment horizontal="center" vertical="center"/>
    </xf>
    <xf numFmtId="0" fontId="33" fillId="14" borderId="218" xfId="8" applyFont="1" applyFill="1" applyBorder="1" applyAlignment="1">
      <alignment horizontal="center"/>
    </xf>
    <xf numFmtId="0" fontId="33" fillId="14" borderId="157" xfId="8" applyFont="1" applyFill="1" applyBorder="1" applyAlignment="1">
      <alignment horizontal="center"/>
    </xf>
    <xf numFmtId="0" fontId="33" fillId="14" borderId="156" xfId="8" applyFont="1" applyFill="1" applyBorder="1" applyAlignment="1">
      <alignment horizontal="center"/>
    </xf>
    <xf numFmtId="0" fontId="25" fillId="18" borderId="219" xfId="8" applyFont="1" applyFill="1" applyBorder="1" applyAlignment="1">
      <alignment horizontal="center" vertical="center" wrapText="1"/>
    </xf>
    <xf numFmtId="0" fontId="25" fillId="18" borderId="153" xfId="8" applyFont="1" applyFill="1" applyBorder="1" applyAlignment="1">
      <alignment horizontal="center" vertical="center" wrapText="1"/>
    </xf>
    <xf numFmtId="0" fontId="25" fillId="18" borderId="152" xfId="8" applyFont="1" applyFill="1" applyBorder="1" applyAlignment="1">
      <alignment horizontal="center" vertical="center" wrapText="1"/>
    </xf>
    <xf numFmtId="0" fontId="22" fillId="26" borderId="233" xfId="8" applyFont="1" applyFill="1" applyBorder="1" applyAlignment="1">
      <alignment horizontal="center" vertical="center"/>
    </xf>
    <xf numFmtId="0" fontId="54" fillId="26" borderId="233" xfId="8" applyFont="1" applyFill="1" applyBorder="1" applyAlignment="1">
      <alignment horizontal="center"/>
    </xf>
    <xf numFmtId="0" fontId="25" fillId="26" borderId="233" xfId="8" applyFont="1" applyFill="1" applyBorder="1" applyAlignment="1">
      <alignment horizontal="center" vertical="center"/>
    </xf>
    <xf numFmtId="0" fontId="25" fillId="24" borderId="233" xfId="8" applyFont="1" applyFill="1" applyBorder="1" applyAlignment="1">
      <alignment horizontal="center" vertical="center" wrapText="1"/>
    </xf>
    <xf numFmtId="0" fontId="22" fillId="24" borderId="233" xfId="8" applyFont="1" applyFill="1" applyBorder="1" applyAlignment="1">
      <alignment horizontal="center" vertical="center"/>
    </xf>
    <xf numFmtId="0" fontId="46" fillId="24" borderId="20" xfId="8" applyFont="1" applyFill="1" applyBorder="1" applyAlignment="1">
      <alignment horizontal="center"/>
    </xf>
    <xf numFmtId="0" fontId="46" fillId="24" borderId="0" xfId="8" applyFont="1" applyFill="1" applyAlignment="1">
      <alignment horizontal="center"/>
    </xf>
    <xf numFmtId="0" fontId="46" fillId="24" borderId="25" xfId="8" applyFont="1" applyFill="1" applyBorder="1" applyAlignment="1">
      <alignment horizontal="center"/>
    </xf>
    <xf numFmtId="0" fontId="46" fillId="24" borderId="272" xfId="8" applyFont="1" applyFill="1" applyBorder="1" applyAlignment="1">
      <alignment horizontal="center" vertical="center" wrapText="1"/>
    </xf>
    <xf numFmtId="0" fontId="46" fillId="24" borderId="273" xfId="8" applyFont="1" applyFill="1" applyBorder="1" applyAlignment="1">
      <alignment horizontal="center" vertical="center" wrapText="1"/>
    </xf>
    <xf numFmtId="0" fontId="46" fillId="24" borderId="274" xfId="8" applyFont="1" applyFill="1" applyBorder="1" applyAlignment="1">
      <alignment horizontal="center" vertical="center" wrapText="1"/>
    </xf>
    <xf numFmtId="0" fontId="25" fillId="0" borderId="168" xfId="8" applyFont="1" applyBorder="1" applyAlignment="1">
      <alignment horizontal="center"/>
    </xf>
    <xf numFmtId="0" fontId="25" fillId="26" borderId="168" xfId="8" applyFont="1" applyFill="1" applyBorder="1" applyAlignment="1">
      <alignment horizontal="center"/>
    </xf>
    <xf numFmtId="0" fontId="17" fillId="24" borderId="20" xfId="8" applyFont="1" applyFill="1" applyBorder="1" applyAlignment="1">
      <alignment horizontal="center"/>
    </xf>
    <xf numFmtId="0" fontId="17" fillId="24" borderId="0" xfId="8" applyFont="1" applyFill="1" applyAlignment="1">
      <alignment horizontal="center"/>
    </xf>
    <xf numFmtId="0" fontId="17" fillId="24" borderId="25" xfId="8" applyFont="1" applyFill="1" applyBorder="1" applyAlignment="1">
      <alignment horizontal="center"/>
    </xf>
    <xf numFmtId="0" fontId="25" fillId="18" borderId="20" xfId="8" applyFont="1" applyFill="1" applyBorder="1" applyAlignment="1">
      <alignment horizontal="center"/>
    </xf>
    <xf numFmtId="0" fontId="25" fillId="18" borderId="0" xfId="8" applyFont="1" applyFill="1" applyAlignment="1">
      <alignment horizontal="center"/>
    </xf>
    <xf numFmtId="0" fontId="25" fillId="18" borderId="25" xfId="8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30" xfId="0" applyBorder="1" applyAlignment="1">
      <alignment horizontal="center"/>
    </xf>
    <xf numFmtId="0" fontId="25" fillId="0" borderId="3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/>
    </xf>
  </cellXfs>
  <cellStyles count="12">
    <cellStyle name="Hipervínculo" xfId="9" builtinId="8"/>
    <cellStyle name="Hipervínculo 2" xfId="10" xr:uid="{00000000-0005-0000-0000-000001000000}"/>
    <cellStyle name="Millares" xfId="11" builtinId="3"/>
    <cellStyle name="Millares 2" xfId="1" xr:uid="{00000000-0005-0000-0000-000003000000}"/>
    <cellStyle name="Moneda" xfId="3" builtinId="4"/>
    <cellStyle name="Moneda 2" xfId="2" xr:uid="{00000000-0005-0000-0000-000005000000}"/>
    <cellStyle name="Normal" xfId="0" builtinId="0"/>
    <cellStyle name="Normal 2" xfId="5" xr:uid="{00000000-0005-0000-0000-000007000000}"/>
    <cellStyle name="Normal 2 2" xfId="8" xr:uid="{00000000-0005-0000-0000-000008000000}"/>
    <cellStyle name="Normal 3" xfId="6" xr:uid="{00000000-0005-0000-0000-000009000000}"/>
    <cellStyle name="Porcentaje" xfId="4" builtinId="5"/>
    <cellStyle name="Porcentaje 2" xfId="7" xr:uid="{00000000-0005-0000-0000-00000B000000}"/>
  </cellStyles>
  <dxfs count="16">
    <dxf>
      <numFmt numFmtId="167" formatCode="&quot;Riesgo Aceptable&quot;"/>
      <fill>
        <patternFill>
          <bgColor rgb="FF92D050"/>
        </patternFill>
      </fill>
    </dxf>
    <dxf>
      <numFmt numFmtId="168" formatCode="&quot;Riesgo Tolerable&quot;"/>
      <fill>
        <patternFill>
          <bgColor rgb="FFFFFF00"/>
        </patternFill>
      </fill>
    </dxf>
    <dxf>
      <numFmt numFmtId="169" formatCode="&quot;Riesgo Severo&quot;"/>
      <fill>
        <patternFill>
          <bgColor rgb="FFFF0000"/>
        </patternFill>
      </fill>
    </dxf>
    <dxf>
      <numFmt numFmtId="167" formatCode="&quot;Riesgo Aceptable&quot;"/>
      <fill>
        <patternFill>
          <bgColor rgb="FF92D050"/>
        </patternFill>
      </fill>
    </dxf>
    <dxf>
      <numFmt numFmtId="168" formatCode="&quot;Riesgo Tolerable&quot;"/>
      <fill>
        <patternFill>
          <bgColor rgb="FFFFFF00"/>
        </patternFill>
      </fill>
    </dxf>
    <dxf>
      <numFmt numFmtId="169" formatCode="&quot;Riesgo Severo&quot;"/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numFmt numFmtId="0" formatCode="General"/>
      <fill>
        <patternFill>
          <bgColor rgb="FFFF0000"/>
        </patternFill>
      </fill>
    </dxf>
    <dxf>
      <font>
        <b val="0"/>
        <i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D6CE8B"/>
      <color rgb="FF02907D"/>
      <color rgb="FF2C1001"/>
      <color rgb="FF8FD053"/>
      <color rgb="FF03453D"/>
      <color rgb="FFF6EDDC"/>
      <color rgb="FFBFEFCD"/>
      <color rgb="FFDAF6E2"/>
      <color rgb="FFA1E0E7"/>
      <color rgb="FF89FF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ESTADO DE RESULTADOS</a:t>
            </a:r>
          </a:p>
        </c:rich>
      </c:tx>
      <c:layout>
        <c:manualLayout>
          <c:xMode val="edge"/>
          <c:yMode val="edge"/>
          <c:x val="0.27299522186828651"/>
          <c:y val="3.7876277636513293E-2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tx>
            <c:v>CUENTAS DEL ESTADO DE RESULTADOS</c:v>
          </c:tx>
          <c:dPt>
            <c:idx val="0"/>
            <c:bubble3D val="0"/>
            <c:spPr>
              <a:solidFill>
                <a:srgbClr val="FFCCCC"/>
              </a:solidFill>
            </c:spPr>
            <c:extLst>
              <c:ext xmlns:c16="http://schemas.microsoft.com/office/drawing/2014/chart" uri="{C3380CC4-5D6E-409C-BE32-E72D297353CC}">
                <c16:uniqueId val="{00000001-4D7A-4805-B2DE-0EE85AF680D7}"/>
              </c:ext>
            </c:extLst>
          </c:dPt>
          <c:dPt>
            <c:idx val="2"/>
            <c:bubble3D val="0"/>
            <c:spPr>
              <a:solidFill>
                <a:srgbClr val="CCFFFF"/>
              </a:solidFill>
            </c:spPr>
            <c:extLst>
              <c:ext xmlns:c16="http://schemas.microsoft.com/office/drawing/2014/chart" uri="{C3380CC4-5D6E-409C-BE32-E72D297353CC}">
                <c16:uniqueId val="{00000003-4D7A-4805-B2DE-0EE85AF680D7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'4'!$C$43:$C$48</c:f>
              <c:strCache>
                <c:ptCount val="5"/>
                <c:pt idx="0">
                  <c:v>Utilidad Neta</c:v>
                </c:pt>
                <c:pt idx="1">
                  <c:v>Costos y gastos</c:v>
                </c:pt>
                <c:pt idx="2">
                  <c:v>Ingresos</c:v>
                </c:pt>
                <c:pt idx="3">
                  <c:v>Ganancias retenidas</c:v>
                </c:pt>
                <c:pt idx="4">
                  <c:v>Gastos por intereses</c:v>
                </c:pt>
              </c:strCache>
            </c:strRef>
          </c:cat>
          <c:val>
            <c:numRef>
              <c:f>'4'!$D$43:$D$48</c:f>
              <c:numCache>
                <c:formatCode>_("$"* #,##0.00_);_("$"* \(#,##0.00\);_("$"* "-"??_);_(@_)</c:formatCode>
                <c:ptCount val="6"/>
                <c:pt idx="0">
                  <c:v>43195.639999999665</c:v>
                </c:pt>
                <c:pt idx="1">
                  <c:v>2433496.0600000005</c:v>
                </c:pt>
                <c:pt idx="2">
                  <c:v>2476691.7000000002</c:v>
                </c:pt>
                <c:pt idx="3">
                  <c:v>800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D7A-4805-B2DE-0EE85AF680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ln>
      <a:solidFill>
        <a:sysClr val="windowText" lastClr="000000"/>
      </a:solidFill>
    </a:ln>
  </c:spPr>
  <c:txPr>
    <a:bodyPr/>
    <a:lstStyle/>
    <a:p>
      <a:pPr>
        <a:defRPr>
          <a:latin typeface="Cambria" panose="02040503050406030204" pitchFamily="18" charset="0"/>
          <a:cs typeface="Times New Roman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ESTADO DE SITUACIÓN FINANCIERA </a:t>
            </a:r>
          </a:p>
        </c:rich>
      </c:tx>
      <c:layout>
        <c:manualLayout>
          <c:xMode val="edge"/>
          <c:yMode val="edge"/>
          <c:x val="0.18347014053647534"/>
          <c:y val="5.858083694231607E-2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'4'!$C$10:$E$10</c:f>
              <c:strCache>
                <c:ptCount val="1"/>
                <c:pt idx="0">
                  <c:v>ESTADO DE SITUACIÓN FINANCIERA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('4'!$C$18,'4'!$C$21,'4'!$C$28,'4'!$C$33,'4'!$C$38)</c:f>
              <c:strCache>
                <c:ptCount val="5"/>
                <c:pt idx="0">
                  <c:v>Total Activo Corriente</c:v>
                </c:pt>
                <c:pt idx="1">
                  <c:v>Total Activo no Corriente</c:v>
                </c:pt>
                <c:pt idx="2">
                  <c:v>Total Pasivo Corriente</c:v>
                </c:pt>
                <c:pt idx="3">
                  <c:v>Total Pasivo no Corriente</c:v>
                </c:pt>
                <c:pt idx="4">
                  <c:v>Total Patrimonio</c:v>
                </c:pt>
              </c:strCache>
            </c:strRef>
          </c:cat>
          <c:val>
            <c:numRef>
              <c:f>('4'!$D$18,'4'!$D$21,'4'!$D$28,'4'!$D$33,'4'!$D$38)</c:f>
              <c:numCache>
                <c:formatCode>_("$"* #,##0.00_);_("$"* \(#,##0.00\);_("$"* "-"??_);_(@_)</c:formatCode>
                <c:ptCount val="5"/>
                <c:pt idx="0">
                  <c:v>156190.14000000001</c:v>
                </c:pt>
                <c:pt idx="1">
                  <c:v>315098.06999999995</c:v>
                </c:pt>
                <c:pt idx="2">
                  <c:v>144586.15</c:v>
                </c:pt>
                <c:pt idx="3">
                  <c:v>229922.35</c:v>
                </c:pt>
                <c:pt idx="4">
                  <c:v>96779.709999999992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8E3-481B-AF0D-1727874829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sz="1000"/>
          </a:pPr>
          <a:endParaRPr lang="en-US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>
          <a:latin typeface="Cambria" panose="020405030504060302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ANÁLISIS VERTICAL</a:t>
            </a:r>
            <a:r>
              <a:rPr lang="en-US" sz="1600" baseline="0"/>
              <a:t> - </a:t>
            </a:r>
            <a:r>
              <a:rPr lang="en-US" sz="1600"/>
              <a:t>ACTIVOS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4491995090590226E-2"/>
          <c:y val="0.17471480348839166"/>
          <c:w val="0.54632800842524654"/>
          <c:h val="0.72902653518042393"/>
        </c:manualLayout>
      </c:layout>
      <c:pieChart>
        <c:varyColors val="1"/>
        <c:ser>
          <c:idx val="0"/>
          <c:order val="0"/>
          <c:tx>
            <c:strRef>
              <c:f>'4'!$E$11</c:f>
              <c:strCache>
                <c:ptCount val="1"/>
                <c:pt idx="0">
                  <c:v>ANÁLISIS VERTICAL</c:v>
                </c:pt>
              </c:strCache>
            </c:strRef>
          </c:tx>
          <c:dPt>
            <c:idx val="4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9C2E-4F33-BA06-10015223B475}"/>
              </c:ext>
            </c:extLst>
          </c:dPt>
          <c:dLbls>
            <c:dLbl>
              <c:idx val="2"/>
              <c:layout>
                <c:manualLayout>
                  <c:x val="-6.3679715568169745E-2"/>
                  <c:y val="-2.8739729906058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223-415A-A570-CBC020D167BF}"/>
                </c:ext>
              </c:extLst>
            </c:dLbl>
            <c:dLbl>
              <c:idx val="3"/>
              <c:layout>
                <c:manualLayout>
                  <c:x val="0.12270429739256997"/>
                  <c:y val="1.40088090898560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223-415A-A570-CBC020D167BF}"/>
                </c:ext>
              </c:extLst>
            </c:dLbl>
            <c:dLbl>
              <c:idx val="6"/>
              <c:layout>
                <c:manualLayout>
                  <c:x val="-6.5930792253290835E-2"/>
                  <c:y val="-1.89564723248255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223-415A-A570-CBC020D167B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('4'!$C$13:$C$17,'4'!$C$19:$C$20)</c:f>
              <c:strCache>
                <c:ptCount val="7"/>
                <c:pt idx="0">
                  <c:v>Efectivo y equivalentes al efectivo</c:v>
                </c:pt>
                <c:pt idx="1">
                  <c:v>Cuentas y docuemntos por cobrar clientes corrientes</c:v>
                </c:pt>
                <c:pt idx="2">
                  <c:v>Otras cuentas y documentos por cobrar </c:v>
                </c:pt>
                <c:pt idx="3">
                  <c:v>Inventario</c:v>
                </c:pt>
                <c:pt idx="4">
                  <c:v>Otros activos corrientes</c:v>
                </c:pt>
                <c:pt idx="5">
                  <c:v>Propiedad,planta y equipo</c:v>
                </c:pt>
                <c:pt idx="6">
                  <c:v>Otros activos no corrientes</c:v>
                </c:pt>
              </c:strCache>
            </c:strRef>
          </c:cat>
          <c:val>
            <c:numRef>
              <c:f>('4'!$E$13:$E$17,'4'!$E$19:$E$20)</c:f>
              <c:numCache>
                <c:formatCode>0%</c:formatCode>
                <c:ptCount val="7"/>
                <c:pt idx="0">
                  <c:v>0.10384774955435444</c:v>
                </c:pt>
                <c:pt idx="1">
                  <c:v>5.5330537549411647E-2</c:v>
                </c:pt>
                <c:pt idx="2">
                  <c:v>0</c:v>
                </c:pt>
                <c:pt idx="3">
                  <c:v>0</c:v>
                </c:pt>
                <c:pt idx="4">
                  <c:v>0.17223280421124904</c:v>
                </c:pt>
                <c:pt idx="5">
                  <c:v>1.0987830355442163</c:v>
                </c:pt>
                <c:pt idx="6">
                  <c:v>-0.43019412685923136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E4-4490-998A-E38FBA913A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5393940607663548"/>
          <c:y val="0.28682883655267388"/>
          <c:w val="0.34087125292687914"/>
          <c:h val="0.68674203570463144"/>
        </c:manualLayout>
      </c:layout>
      <c:overlay val="0"/>
    </c:legend>
    <c:plotVisOnly val="1"/>
    <c:dispBlanksAs val="gap"/>
    <c:showDLblsOverMax val="0"/>
  </c:chart>
  <c:spPr>
    <a:ln>
      <a:solidFill>
        <a:sysClr val="windowText" lastClr="000000"/>
      </a:solidFill>
    </a:ln>
  </c:spPr>
  <c:txPr>
    <a:bodyPr/>
    <a:lstStyle/>
    <a:p>
      <a:pPr>
        <a:defRPr>
          <a:latin typeface="Cambria" panose="020405030504060302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600" b="1" i="0" u="none" strike="noStrike" kern="1200" spc="0" baseline="0">
                <a:solidFill>
                  <a:sysClr val="windowText" lastClr="000000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r>
              <a:rPr lang="en-US" sz="1600" b="1">
                <a:solidFill>
                  <a:sysClr val="windowText" lastClr="000000"/>
                </a:solidFill>
              </a:rPr>
              <a:t>ANÁLISIS VERTICAL - ESTADO DE RESULTADOS</a:t>
            </a:r>
            <a:endParaRPr lang="es-EC" sz="1600" b="1">
              <a:solidFill>
                <a:sysClr val="windowText" lastClr="000000"/>
              </a:solidFill>
            </a:endParaRPr>
          </a:p>
          <a:p>
            <a:pPr algn="ctr" rtl="0">
              <a:defRPr sz="1600" b="1">
                <a:solidFill>
                  <a:sysClr val="windowText" lastClr="000000"/>
                </a:solidFill>
              </a:defRPr>
            </a:pPr>
            <a:endParaRPr lang="es-EC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600" b="1" i="0" u="none" strike="noStrike" kern="1200" spc="0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A37-471A-B027-D8175FB2278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5A3-4453-82DD-C24D10D2C70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0A37-471A-B027-D8175FB2278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'4'!$C$43:$C$45</c:f>
              <c:strCache>
                <c:ptCount val="3"/>
                <c:pt idx="0">
                  <c:v>Utilidad Neta</c:v>
                </c:pt>
                <c:pt idx="1">
                  <c:v>Costos y gastos</c:v>
                </c:pt>
                <c:pt idx="2">
                  <c:v>Ingresos</c:v>
                </c:pt>
              </c:strCache>
            </c:strRef>
          </c:cat>
          <c:val>
            <c:numRef>
              <c:f>'4'!$E$43:$E$45</c:f>
              <c:numCache>
                <c:formatCode>0%</c:formatCode>
                <c:ptCount val="3"/>
                <c:pt idx="0">
                  <c:v>8.7204313722211903E-3</c:v>
                </c:pt>
                <c:pt idx="1">
                  <c:v>0.49127956862777883</c:v>
                </c:pt>
                <c:pt idx="2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37-471A-B027-D8175FB2278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5A3-4453-82DD-C24D10D2C70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5A3-4453-82DD-C24D10D2C70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5A3-4453-82DD-C24D10D2C709}"/>
              </c:ext>
            </c:extLst>
          </c:dPt>
          <c:cat>
            <c:strRef>
              <c:f>'4'!$C$43:$C$45</c:f>
              <c:strCache>
                <c:ptCount val="3"/>
                <c:pt idx="0">
                  <c:v>Utilidad Neta</c:v>
                </c:pt>
                <c:pt idx="1">
                  <c:v>Costos y gastos</c:v>
                </c:pt>
                <c:pt idx="2">
                  <c:v>Ingresos</c:v>
                </c:pt>
              </c:strCache>
            </c:strRef>
          </c:cat>
          <c:val>
            <c:numRef>
              <c:f>'4'!$E$43:$E$45</c:f>
              <c:numCache>
                <c:formatCode>0%</c:formatCode>
                <c:ptCount val="3"/>
                <c:pt idx="0">
                  <c:v>8.7204313722211903E-3</c:v>
                </c:pt>
                <c:pt idx="1">
                  <c:v>0.49127956862777883</c:v>
                </c:pt>
                <c:pt idx="2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37-471A-B027-D8175FB227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9257366909674845"/>
          <c:y val="0.3459255054281658"/>
          <c:w val="0.30417790510042825"/>
          <c:h val="0.443409212505213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1000">
          <a:latin typeface="Cambria" panose="02040503050406030204" pitchFamily="18" charset="0"/>
          <a:ea typeface="Cambria" panose="020405030504060302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ROE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'5'!$D$22</c:f>
              <c:strCache>
                <c:ptCount val="1"/>
                <c:pt idx="0">
                  <c:v>EMPRESA</c:v>
                </c:pt>
              </c:strCache>
            </c:strRef>
          </c:tx>
          <c:spPr>
            <a:gradFill flip="none" rotWithShape="1">
              <a:gsLst>
                <a:gs pos="0">
                  <a:schemeClr val="accent1"/>
                </a:gs>
                <a:gs pos="75000">
                  <a:schemeClr val="accent1">
                    <a:lumMod val="60000"/>
                    <a:lumOff val="40000"/>
                  </a:schemeClr>
                </a:gs>
                <a:gs pos="51000">
                  <a:schemeClr val="accent1">
                    <a:alpha val="75000"/>
                  </a:schemeClr>
                </a:gs>
                <a:gs pos="100000">
                  <a:schemeClr val="accent1">
                    <a:lumMod val="20000"/>
                    <a:lumOff val="80000"/>
                    <a:alpha val="15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'5'!$E$22</c:f>
              <c:numCache>
                <c:formatCode>0.00</c:formatCode>
                <c:ptCount val="1"/>
                <c:pt idx="0">
                  <c:v>0.44632950439714758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933-4FB5-9C53-1B1CA9A7ACD3}"/>
            </c:ext>
          </c:extLst>
        </c:ser>
        <c:ser>
          <c:idx val="1"/>
          <c:order val="1"/>
          <c:tx>
            <c:strRef>
              <c:f>'5'!$D$24</c:f>
              <c:strCache>
                <c:ptCount val="1"/>
                <c:pt idx="0">
                  <c:v>SECTOR</c:v>
                </c:pt>
              </c:strCache>
            </c:strRef>
          </c:tx>
          <c:spPr>
            <a:gradFill flip="none" rotWithShape="1">
              <a:gsLst>
                <a:gs pos="0">
                  <a:schemeClr val="accent2"/>
                </a:gs>
                <a:gs pos="75000">
                  <a:schemeClr val="accent2">
                    <a:lumMod val="60000"/>
                    <a:lumOff val="40000"/>
                  </a:schemeClr>
                </a:gs>
                <a:gs pos="51000">
                  <a:schemeClr val="accent2">
                    <a:alpha val="75000"/>
                  </a:schemeClr>
                </a:gs>
                <a:gs pos="100000">
                  <a:schemeClr val="accent2">
                    <a:lumMod val="20000"/>
                    <a:lumOff val="80000"/>
                    <a:alpha val="15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'5'!$E$24</c:f>
              <c:numCache>
                <c:formatCode>0.00</c:formatCode>
                <c:ptCount val="1"/>
                <c:pt idx="0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933-4FB5-9C53-1B1CA9A7ACD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355"/>
        <c:overlap val="-70"/>
        <c:axId val="615833112"/>
        <c:axId val="615837048"/>
      </c:barChart>
      <c:catAx>
        <c:axId val="6158331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5837048"/>
        <c:crosses val="autoZero"/>
        <c:auto val="1"/>
        <c:lblAlgn val="ctr"/>
        <c:lblOffset val="100"/>
        <c:noMultiLvlLbl val="0"/>
      </c:catAx>
      <c:valAx>
        <c:axId val="6158370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tx1">
                      <a:lumMod val="5000"/>
                      <a:lumOff val="95000"/>
                    </a:schemeClr>
                  </a:gs>
                  <a:gs pos="0">
                    <a:schemeClr val="tx1">
                      <a:lumMod val="25000"/>
                      <a:lumOff val="7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5833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Activos totales/ Activos corrientes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'5'!$D$27</c:f>
              <c:strCache>
                <c:ptCount val="1"/>
                <c:pt idx="0">
                  <c:v>EMPRESA</c:v>
                </c:pt>
              </c:strCache>
            </c:strRef>
          </c:tx>
          <c:spPr>
            <a:gradFill flip="none" rotWithShape="1">
              <a:gsLst>
                <a:gs pos="0">
                  <a:schemeClr val="accent1"/>
                </a:gs>
                <a:gs pos="75000">
                  <a:schemeClr val="accent1">
                    <a:lumMod val="60000"/>
                    <a:lumOff val="40000"/>
                  </a:schemeClr>
                </a:gs>
                <a:gs pos="51000">
                  <a:schemeClr val="accent1">
                    <a:alpha val="75000"/>
                  </a:schemeClr>
                </a:gs>
                <a:gs pos="100000">
                  <a:schemeClr val="accent1">
                    <a:lumMod val="20000"/>
                    <a:lumOff val="80000"/>
                    <a:alpha val="15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'5'!$E$27</c:f>
              <c:numCache>
                <c:formatCode>0.00</c:formatCode>
                <c:ptCount val="1"/>
                <c:pt idx="0">
                  <c:v>3.0174005222096603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33-4339-A258-ABAEA9A8CE1A}"/>
            </c:ext>
          </c:extLst>
        </c:ser>
        <c:ser>
          <c:idx val="1"/>
          <c:order val="1"/>
          <c:tx>
            <c:strRef>
              <c:f>'5'!$D$30</c:f>
              <c:strCache>
                <c:ptCount val="1"/>
                <c:pt idx="0">
                  <c:v>SECTOR</c:v>
                </c:pt>
              </c:strCache>
            </c:strRef>
          </c:tx>
          <c:spPr>
            <a:gradFill flip="none" rotWithShape="1">
              <a:gsLst>
                <a:gs pos="0">
                  <a:schemeClr val="accent2"/>
                </a:gs>
                <a:gs pos="75000">
                  <a:schemeClr val="accent2">
                    <a:lumMod val="60000"/>
                    <a:lumOff val="40000"/>
                  </a:schemeClr>
                </a:gs>
                <a:gs pos="51000">
                  <a:schemeClr val="accent2">
                    <a:alpha val="75000"/>
                  </a:schemeClr>
                </a:gs>
                <a:gs pos="100000">
                  <a:schemeClr val="accent2">
                    <a:lumMod val="20000"/>
                    <a:lumOff val="80000"/>
                    <a:alpha val="15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'5'!$E$30</c:f>
              <c:numCache>
                <c:formatCode>0.00</c:formatCode>
                <c:ptCount val="1"/>
                <c:pt idx="0">
                  <c:v>2.14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833-4339-A258-ABAEA9A8CE1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355"/>
        <c:overlap val="-70"/>
        <c:axId val="615833112"/>
        <c:axId val="615837048"/>
      </c:barChart>
      <c:catAx>
        <c:axId val="6158331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5837048"/>
        <c:crosses val="autoZero"/>
        <c:auto val="1"/>
        <c:lblAlgn val="ctr"/>
        <c:lblOffset val="100"/>
        <c:noMultiLvlLbl val="0"/>
      </c:catAx>
      <c:valAx>
        <c:axId val="6158370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tx1">
                      <a:lumMod val="5000"/>
                      <a:lumOff val="95000"/>
                    </a:schemeClr>
                  </a:gs>
                  <a:gs pos="0">
                    <a:schemeClr val="tx1">
                      <a:lumMod val="25000"/>
                      <a:lumOff val="7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5833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ROA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'5'!$D$34</c:f>
              <c:strCache>
                <c:ptCount val="1"/>
                <c:pt idx="0">
                  <c:v>EMPRESA</c:v>
                </c:pt>
              </c:strCache>
            </c:strRef>
          </c:tx>
          <c:spPr>
            <a:gradFill flip="none" rotWithShape="1">
              <a:gsLst>
                <a:gs pos="0">
                  <a:schemeClr val="accent1"/>
                </a:gs>
                <a:gs pos="75000">
                  <a:schemeClr val="accent1">
                    <a:lumMod val="60000"/>
                    <a:lumOff val="40000"/>
                  </a:schemeClr>
                </a:gs>
                <a:gs pos="51000">
                  <a:schemeClr val="accent1">
                    <a:alpha val="75000"/>
                  </a:schemeClr>
                </a:gs>
                <a:gs pos="100000">
                  <a:schemeClr val="accent1">
                    <a:lumMod val="20000"/>
                    <a:lumOff val="80000"/>
                    <a:alpha val="15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'5'!$E$34</c:f>
              <c:numCache>
                <c:formatCode>0.00</c:formatCode>
                <c:ptCount val="1"/>
                <c:pt idx="0">
                  <c:v>9.1654404000472811E-2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2A9-4726-A249-AB620C64F145}"/>
            </c:ext>
          </c:extLst>
        </c:ser>
        <c:ser>
          <c:idx val="1"/>
          <c:order val="1"/>
          <c:tx>
            <c:strRef>
              <c:f>'5'!$D$37</c:f>
              <c:strCache>
                <c:ptCount val="1"/>
                <c:pt idx="0">
                  <c:v>SECTOR</c:v>
                </c:pt>
              </c:strCache>
            </c:strRef>
          </c:tx>
          <c:spPr>
            <a:gradFill flip="none" rotWithShape="1">
              <a:gsLst>
                <a:gs pos="0">
                  <a:schemeClr val="accent2"/>
                </a:gs>
                <a:gs pos="75000">
                  <a:schemeClr val="accent2">
                    <a:lumMod val="60000"/>
                    <a:lumOff val="40000"/>
                  </a:schemeClr>
                </a:gs>
                <a:gs pos="51000">
                  <a:schemeClr val="accent2">
                    <a:alpha val="75000"/>
                  </a:schemeClr>
                </a:gs>
                <a:gs pos="100000">
                  <a:schemeClr val="accent2">
                    <a:lumMod val="20000"/>
                    <a:lumOff val="80000"/>
                    <a:alpha val="15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'5'!$E$37</c:f>
              <c:numCache>
                <c:formatCode>0.00</c:formatCode>
                <c:ptCount val="1"/>
                <c:pt idx="0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2A9-4726-A249-AB620C64F14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355"/>
        <c:overlap val="-70"/>
        <c:axId val="615833112"/>
        <c:axId val="615837048"/>
      </c:barChart>
      <c:catAx>
        <c:axId val="6158331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5837048"/>
        <c:crosses val="autoZero"/>
        <c:auto val="1"/>
        <c:lblAlgn val="ctr"/>
        <c:lblOffset val="100"/>
        <c:noMultiLvlLbl val="0"/>
      </c:catAx>
      <c:valAx>
        <c:axId val="6158370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tx1">
                      <a:lumMod val="5000"/>
                      <a:lumOff val="95000"/>
                    </a:schemeClr>
                  </a:gs>
                  <a:gs pos="0">
                    <a:schemeClr val="tx1">
                      <a:lumMod val="25000"/>
                      <a:lumOff val="7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5833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Rotación de activos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423729369585557"/>
          <c:y val="0.19737232289423001"/>
          <c:w val="0.81484688359509716"/>
          <c:h val="0.701460155084635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'5'!$D$41</c:f>
              <c:strCache>
                <c:ptCount val="1"/>
                <c:pt idx="0">
                  <c:v>EMPRESA</c:v>
                </c:pt>
              </c:strCache>
            </c:strRef>
          </c:tx>
          <c:spPr>
            <a:gradFill flip="none" rotWithShape="1">
              <a:gsLst>
                <a:gs pos="0">
                  <a:schemeClr val="accent1"/>
                </a:gs>
                <a:gs pos="75000">
                  <a:schemeClr val="accent1">
                    <a:lumMod val="60000"/>
                    <a:lumOff val="40000"/>
                  </a:schemeClr>
                </a:gs>
                <a:gs pos="51000">
                  <a:schemeClr val="accent1">
                    <a:alpha val="75000"/>
                  </a:schemeClr>
                </a:gs>
                <a:gs pos="100000">
                  <a:schemeClr val="accent1">
                    <a:lumMod val="20000"/>
                    <a:lumOff val="80000"/>
                    <a:alpha val="15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'5'!$E$41</c:f>
              <c:numCache>
                <c:formatCode>0.00</c:formatCode>
                <c:ptCount val="1"/>
                <c:pt idx="0">
                  <c:v>5.2551531047212077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EA-4EF4-8A4A-D2414811CBC3}"/>
            </c:ext>
          </c:extLst>
        </c:ser>
        <c:ser>
          <c:idx val="1"/>
          <c:order val="1"/>
          <c:tx>
            <c:strRef>
              <c:f>'5'!$D$44</c:f>
              <c:strCache>
                <c:ptCount val="1"/>
                <c:pt idx="0">
                  <c:v>SECTOR</c:v>
                </c:pt>
              </c:strCache>
            </c:strRef>
          </c:tx>
          <c:spPr>
            <a:gradFill flip="none" rotWithShape="1">
              <a:gsLst>
                <a:gs pos="0">
                  <a:schemeClr val="accent2"/>
                </a:gs>
                <a:gs pos="75000">
                  <a:schemeClr val="accent2">
                    <a:lumMod val="60000"/>
                    <a:lumOff val="40000"/>
                  </a:schemeClr>
                </a:gs>
                <a:gs pos="51000">
                  <a:schemeClr val="accent2">
                    <a:alpha val="75000"/>
                  </a:schemeClr>
                </a:gs>
                <a:gs pos="100000">
                  <a:schemeClr val="accent2">
                    <a:lumMod val="20000"/>
                    <a:lumOff val="80000"/>
                    <a:alpha val="15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'5'!$E$44</c:f>
              <c:numCache>
                <c:formatCode>0.00</c:formatCode>
                <c:ptCount val="1"/>
                <c:pt idx="0">
                  <c:v>9.92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7EA-4EF4-8A4A-D2414811CBC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355"/>
        <c:overlap val="-70"/>
        <c:axId val="615833112"/>
        <c:axId val="615837048"/>
      </c:barChart>
      <c:catAx>
        <c:axId val="6158331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5837048"/>
        <c:crosses val="autoZero"/>
        <c:auto val="1"/>
        <c:lblAlgn val="ctr"/>
        <c:lblOffset val="100"/>
        <c:noMultiLvlLbl val="0"/>
      </c:catAx>
      <c:valAx>
        <c:axId val="6158370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tx1">
                      <a:lumMod val="5000"/>
                      <a:lumOff val="95000"/>
                    </a:schemeClr>
                  </a:gs>
                  <a:gs pos="0">
                    <a:schemeClr val="tx1">
                      <a:lumMod val="25000"/>
                      <a:lumOff val="7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5833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Liquidez Corriente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423729369585557"/>
          <c:y val="0.19737232289423001"/>
          <c:w val="0.81484688359509716"/>
          <c:h val="0.701460155084635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'6'!$D$22</c:f>
              <c:strCache>
                <c:ptCount val="1"/>
                <c:pt idx="0">
                  <c:v>EMPRESA</c:v>
                </c:pt>
              </c:strCache>
            </c:strRef>
          </c:tx>
          <c:spPr>
            <a:gradFill flip="none" rotWithShape="1">
              <a:gsLst>
                <a:gs pos="0">
                  <a:schemeClr val="accent1"/>
                </a:gs>
                <a:gs pos="75000">
                  <a:schemeClr val="accent1">
                    <a:lumMod val="60000"/>
                    <a:lumOff val="40000"/>
                  </a:schemeClr>
                </a:gs>
                <a:gs pos="51000">
                  <a:schemeClr val="accent1">
                    <a:alpha val="75000"/>
                  </a:schemeClr>
                </a:gs>
                <a:gs pos="100000">
                  <a:schemeClr val="accent1">
                    <a:lumMod val="20000"/>
                    <a:lumOff val="80000"/>
                    <a:alpha val="15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'6'!$E$22</c:f>
              <c:numCache>
                <c:formatCode>0.00</c:formatCode>
                <c:ptCount val="1"/>
                <c:pt idx="0">
                  <c:v>1.080256580592263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5D-4E83-9570-6666B93B759E}"/>
            </c:ext>
          </c:extLst>
        </c:ser>
        <c:ser>
          <c:idx val="1"/>
          <c:order val="1"/>
          <c:tx>
            <c:strRef>
              <c:f>'6'!$D$25</c:f>
              <c:strCache>
                <c:ptCount val="1"/>
                <c:pt idx="0">
                  <c:v>SECTOR</c:v>
                </c:pt>
              </c:strCache>
            </c:strRef>
          </c:tx>
          <c:spPr>
            <a:gradFill flip="none" rotWithShape="1">
              <a:gsLst>
                <a:gs pos="0">
                  <a:schemeClr val="accent2"/>
                </a:gs>
                <a:gs pos="75000">
                  <a:schemeClr val="accent2">
                    <a:lumMod val="60000"/>
                    <a:lumOff val="40000"/>
                  </a:schemeClr>
                </a:gs>
                <a:gs pos="51000">
                  <a:schemeClr val="accent2">
                    <a:alpha val="75000"/>
                  </a:schemeClr>
                </a:gs>
                <a:gs pos="100000">
                  <a:schemeClr val="accent2">
                    <a:lumMod val="20000"/>
                    <a:lumOff val="80000"/>
                    <a:alpha val="15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'6'!$E$25</c:f>
              <c:numCache>
                <c:formatCode>0.00</c:formatCode>
                <c:ptCount val="1"/>
                <c:pt idx="0">
                  <c:v>2.21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5D-4E83-9570-6666B93B759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355"/>
        <c:overlap val="-70"/>
        <c:axId val="615833112"/>
        <c:axId val="615837048"/>
      </c:barChart>
      <c:catAx>
        <c:axId val="6158331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5837048"/>
        <c:crosses val="autoZero"/>
        <c:auto val="1"/>
        <c:lblAlgn val="ctr"/>
        <c:lblOffset val="100"/>
        <c:noMultiLvlLbl val="0"/>
      </c:catAx>
      <c:valAx>
        <c:axId val="6158370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tx1">
                      <a:lumMod val="5000"/>
                      <a:lumOff val="95000"/>
                    </a:schemeClr>
                  </a:gs>
                  <a:gs pos="0">
                    <a:schemeClr val="tx1">
                      <a:lumMod val="25000"/>
                      <a:lumOff val="7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5833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Endeudamiento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423729369585557"/>
          <c:y val="0.19737232289423001"/>
          <c:w val="0.81484688359509716"/>
          <c:h val="0.701460155084635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'6'!$D$31</c:f>
              <c:strCache>
                <c:ptCount val="1"/>
                <c:pt idx="0">
                  <c:v>EMPRESA</c:v>
                </c:pt>
              </c:strCache>
            </c:strRef>
          </c:tx>
          <c:spPr>
            <a:gradFill flip="none" rotWithShape="1">
              <a:gsLst>
                <a:gs pos="0">
                  <a:schemeClr val="accent1"/>
                </a:gs>
                <a:gs pos="75000">
                  <a:schemeClr val="accent1">
                    <a:lumMod val="60000"/>
                    <a:lumOff val="40000"/>
                  </a:schemeClr>
                </a:gs>
                <a:gs pos="51000">
                  <a:schemeClr val="accent1">
                    <a:alpha val="75000"/>
                  </a:schemeClr>
                </a:gs>
                <a:gs pos="100000">
                  <a:schemeClr val="accent1">
                    <a:lumMod val="20000"/>
                    <a:lumOff val="80000"/>
                    <a:alpha val="15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'6'!$E$31</c:f>
              <c:numCache>
                <c:formatCode>0.00</c:formatCode>
                <c:ptCount val="1"/>
                <c:pt idx="0">
                  <c:v>0.79464856547122198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D1-4893-A07F-2F0907B44BA0}"/>
            </c:ext>
          </c:extLst>
        </c:ser>
        <c:ser>
          <c:idx val="1"/>
          <c:order val="1"/>
          <c:tx>
            <c:strRef>
              <c:f>'6'!$D$34</c:f>
              <c:strCache>
                <c:ptCount val="1"/>
                <c:pt idx="0">
                  <c:v>SECTOR</c:v>
                </c:pt>
              </c:strCache>
            </c:strRef>
          </c:tx>
          <c:spPr>
            <a:gradFill flip="none" rotWithShape="1">
              <a:gsLst>
                <a:gs pos="0">
                  <a:schemeClr val="accent2"/>
                </a:gs>
                <a:gs pos="75000">
                  <a:schemeClr val="accent2">
                    <a:lumMod val="60000"/>
                    <a:lumOff val="40000"/>
                  </a:schemeClr>
                </a:gs>
                <a:gs pos="51000">
                  <a:schemeClr val="accent2">
                    <a:alpha val="75000"/>
                  </a:schemeClr>
                </a:gs>
                <a:gs pos="100000">
                  <a:schemeClr val="accent2">
                    <a:lumMod val="20000"/>
                    <a:lumOff val="80000"/>
                    <a:alpha val="15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'6'!$E$34</c:f>
              <c:numCache>
                <c:formatCode>0.00</c:formatCode>
                <c:ptCount val="1"/>
                <c:pt idx="0">
                  <c:v>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D1-4893-A07F-2F0907B44BA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355"/>
        <c:overlap val="-70"/>
        <c:axId val="615833112"/>
        <c:axId val="615837048"/>
      </c:barChart>
      <c:catAx>
        <c:axId val="6158331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5837048"/>
        <c:crosses val="autoZero"/>
        <c:auto val="1"/>
        <c:lblAlgn val="ctr"/>
        <c:lblOffset val="100"/>
        <c:noMultiLvlLbl val="0"/>
      </c:catAx>
      <c:valAx>
        <c:axId val="6158370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tx1">
                      <a:lumMod val="5000"/>
                      <a:lumOff val="95000"/>
                    </a:schemeClr>
                  </a:gs>
                  <a:gs pos="0">
                    <a:schemeClr val="tx1">
                      <a:lumMod val="25000"/>
                      <a:lumOff val="7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5833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Ganancias Retenidas/Ingresos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423729369585557"/>
          <c:y val="0.19737232289423001"/>
          <c:w val="0.81484688359509716"/>
          <c:h val="0.701460155084635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'6'!$D$31</c:f>
              <c:strCache>
                <c:ptCount val="1"/>
                <c:pt idx="0">
                  <c:v>EMPRESA</c:v>
                </c:pt>
              </c:strCache>
            </c:strRef>
          </c:tx>
          <c:spPr>
            <a:gradFill flip="none" rotWithShape="1">
              <a:gsLst>
                <a:gs pos="0">
                  <a:schemeClr val="accent1"/>
                </a:gs>
                <a:gs pos="75000">
                  <a:schemeClr val="accent1">
                    <a:lumMod val="60000"/>
                    <a:lumOff val="40000"/>
                  </a:schemeClr>
                </a:gs>
                <a:gs pos="51000">
                  <a:schemeClr val="accent1">
                    <a:alpha val="75000"/>
                  </a:schemeClr>
                </a:gs>
                <a:gs pos="100000">
                  <a:schemeClr val="accent1">
                    <a:lumMod val="20000"/>
                    <a:lumOff val="80000"/>
                    <a:alpha val="15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'6'!$E$31</c:f>
              <c:numCache>
                <c:formatCode>0.00</c:formatCode>
                <c:ptCount val="1"/>
                <c:pt idx="0">
                  <c:v>0.79464856547122198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14-4D78-8ECF-E4E1BA490155}"/>
            </c:ext>
          </c:extLst>
        </c:ser>
        <c:ser>
          <c:idx val="1"/>
          <c:order val="1"/>
          <c:tx>
            <c:strRef>
              <c:f>'6'!$D$34</c:f>
              <c:strCache>
                <c:ptCount val="1"/>
                <c:pt idx="0">
                  <c:v>SECTOR</c:v>
                </c:pt>
              </c:strCache>
            </c:strRef>
          </c:tx>
          <c:spPr>
            <a:gradFill flip="none" rotWithShape="1">
              <a:gsLst>
                <a:gs pos="0">
                  <a:schemeClr val="accent2"/>
                </a:gs>
                <a:gs pos="75000">
                  <a:schemeClr val="accent2">
                    <a:lumMod val="60000"/>
                    <a:lumOff val="40000"/>
                  </a:schemeClr>
                </a:gs>
                <a:gs pos="51000">
                  <a:schemeClr val="accent2">
                    <a:alpha val="75000"/>
                  </a:schemeClr>
                </a:gs>
                <a:gs pos="100000">
                  <a:schemeClr val="accent2">
                    <a:lumMod val="20000"/>
                    <a:lumOff val="80000"/>
                    <a:alpha val="15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'6'!$E$34</c:f>
              <c:numCache>
                <c:formatCode>0.00</c:formatCode>
                <c:ptCount val="1"/>
                <c:pt idx="0">
                  <c:v>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14-4D78-8ECF-E4E1BA49015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355"/>
        <c:overlap val="-70"/>
        <c:axId val="615833112"/>
        <c:axId val="615837048"/>
      </c:barChart>
      <c:catAx>
        <c:axId val="6158331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5837048"/>
        <c:crosses val="autoZero"/>
        <c:auto val="1"/>
        <c:lblAlgn val="ctr"/>
        <c:lblOffset val="100"/>
        <c:noMultiLvlLbl val="0"/>
      </c:catAx>
      <c:valAx>
        <c:axId val="6158370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tx1">
                      <a:lumMod val="5000"/>
                      <a:lumOff val="95000"/>
                    </a:schemeClr>
                  </a:gs>
                  <a:gs pos="0">
                    <a:schemeClr val="tx1">
                      <a:lumMod val="25000"/>
                      <a:lumOff val="7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5833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Gasto Interés/Utilidad antes de impuesto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423729369585557"/>
          <c:y val="0.19737232289423001"/>
          <c:w val="0.81484688359509716"/>
          <c:h val="0.701460155084635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'6'!$D$49</c:f>
              <c:strCache>
                <c:ptCount val="1"/>
                <c:pt idx="0">
                  <c:v>EMPRESA</c:v>
                </c:pt>
              </c:strCache>
            </c:strRef>
          </c:tx>
          <c:spPr>
            <a:gradFill flip="none" rotWithShape="1">
              <a:gsLst>
                <a:gs pos="0">
                  <a:schemeClr val="accent1"/>
                </a:gs>
                <a:gs pos="75000">
                  <a:schemeClr val="accent1">
                    <a:lumMod val="60000"/>
                    <a:lumOff val="40000"/>
                  </a:schemeClr>
                </a:gs>
                <a:gs pos="51000">
                  <a:schemeClr val="accent1">
                    <a:alpha val="75000"/>
                  </a:schemeClr>
                </a:gs>
                <a:gs pos="100000">
                  <a:schemeClr val="accent1">
                    <a:lumMod val="20000"/>
                    <a:lumOff val="80000"/>
                    <a:alpha val="15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'6'!$E$49</c:f>
              <c:numCache>
                <c:formatCode>0.00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84-4046-B27E-BEA09695E71B}"/>
            </c:ext>
          </c:extLst>
        </c:ser>
        <c:ser>
          <c:idx val="1"/>
          <c:order val="1"/>
          <c:tx>
            <c:strRef>
              <c:f>'6'!$D$52</c:f>
              <c:strCache>
                <c:ptCount val="1"/>
                <c:pt idx="0">
                  <c:v>SECTOR</c:v>
                </c:pt>
              </c:strCache>
            </c:strRef>
          </c:tx>
          <c:spPr>
            <a:gradFill flip="none" rotWithShape="1">
              <a:gsLst>
                <a:gs pos="0">
                  <a:schemeClr val="accent2"/>
                </a:gs>
                <a:gs pos="75000">
                  <a:schemeClr val="accent2">
                    <a:lumMod val="60000"/>
                    <a:lumOff val="40000"/>
                  </a:schemeClr>
                </a:gs>
                <a:gs pos="51000">
                  <a:schemeClr val="accent2">
                    <a:alpha val="75000"/>
                  </a:schemeClr>
                </a:gs>
                <a:gs pos="100000">
                  <a:schemeClr val="accent2">
                    <a:lumMod val="20000"/>
                    <a:lumOff val="80000"/>
                    <a:alpha val="15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'6'!$E$52</c:f>
              <c:numCache>
                <c:formatCode>0.00</c:formatCode>
                <c:ptCount val="1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84-4046-B27E-BEA09695E71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355"/>
        <c:overlap val="-70"/>
        <c:axId val="615833112"/>
        <c:axId val="615837048"/>
      </c:barChart>
      <c:catAx>
        <c:axId val="6158331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5837048"/>
        <c:crosses val="autoZero"/>
        <c:auto val="1"/>
        <c:lblAlgn val="ctr"/>
        <c:lblOffset val="100"/>
        <c:noMultiLvlLbl val="0"/>
      </c:catAx>
      <c:valAx>
        <c:axId val="6158370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tx1">
                      <a:lumMod val="5000"/>
                      <a:lumOff val="95000"/>
                    </a:schemeClr>
                  </a:gs>
                  <a:gs pos="0">
                    <a:schemeClr val="tx1">
                      <a:lumMod val="25000"/>
                      <a:lumOff val="7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5833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680285891654818"/>
          <c:y val="0.18380268642890227"/>
          <c:w val="0.42680057723248027"/>
          <c:h val="0.73120992228912562"/>
        </c:manualLayout>
      </c:layout>
      <c:doughnutChart>
        <c:varyColors val="1"/>
        <c:ser>
          <c:idx val="0"/>
          <c:order val="0"/>
          <c:tx>
            <c:strRef>
              <c:f>'9'!$B$10</c:f>
              <c:strCache>
                <c:ptCount val="1"/>
                <c:pt idx="0">
                  <c:v>NIVEL DE RIESGO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explosion val="6"/>
          <c:dPt>
            <c:idx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4DD-457F-9FA3-5989162AF493}"/>
              </c:ext>
            </c:extLst>
          </c:dPt>
          <c:dPt>
            <c:idx val="1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4DD-457F-9FA3-5989162AF493}"/>
              </c:ext>
            </c:extLst>
          </c:dPt>
          <c:dPt>
            <c:idx val="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4DD-457F-9FA3-5989162AF493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4DD-457F-9FA3-5989162AF493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4DD-457F-9FA3-5989162AF493}"/>
              </c:ext>
            </c:extLst>
          </c:dPt>
          <c:dPt>
            <c:idx val="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4DD-457F-9FA3-5989162AF493}"/>
              </c:ext>
            </c:extLst>
          </c:dPt>
          <c:dPt>
            <c:idx val="6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4DD-457F-9FA3-5989162AF49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84DD-457F-9FA3-5989162AF493}"/>
              </c:ext>
            </c:extLst>
          </c:dPt>
          <c:dPt>
            <c:idx val="8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84DD-457F-9FA3-5989162AF493}"/>
              </c:ext>
            </c:extLst>
          </c:dPt>
          <c:dPt>
            <c:idx val="9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84DD-457F-9FA3-5989162AF493}"/>
              </c:ext>
            </c:extLst>
          </c:dPt>
          <c:dPt>
            <c:idx val="1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84DD-457F-9FA3-5989162AF493}"/>
              </c:ext>
            </c:extLst>
          </c:dPt>
          <c:dPt>
            <c:idx val="11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84DD-457F-9FA3-5989162AF493}"/>
              </c:ext>
            </c:extLst>
          </c:dPt>
          <c:dPt>
            <c:idx val="1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84DD-457F-9FA3-5989162AF493}"/>
              </c:ext>
            </c:extLst>
          </c:dPt>
          <c:dPt>
            <c:idx val="13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84DD-457F-9FA3-5989162AF493}"/>
              </c:ext>
            </c:extLst>
          </c:dPt>
          <c:dPt>
            <c:idx val="1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84DD-457F-9FA3-5989162AF493}"/>
              </c:ext>
            </c:extLst>
          </c:dPt>
          <c:dPt>
            <c:idx val="1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84DD-457F-9FA3-5989162AF493}"/>
              </c:ext>
            </c:extLst>
          </c:dPt>
          <c:dPt>
            <c:idx val="16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84DD-457F-9FA3-5989162AF493}"/>
              </c:ext>
            </c:extLst>
          </c:dPt>
          <c:dPt>
            <c:idx val="17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84DD-457F-9FA3-5989162AF493}"/>
              </c:ext>
            </c:extLst>
          </c:dPt>
          <c:dPt>
            <c:idx val="18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84DD-457F-9FA3-5989162AF493}"/>
              </c:ext>
            </c:extLst>
          </c:dPt>
          <c:dPt>
            <c:idx val="19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84DD-457F-9FA3-5989162AF493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28-84DD-457F-9FA3-5989162AF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doughnutChart>
        <c:varyColors val="1"/>
        <c:ser>
          <c:idx val="1"/>
          <c:order val="1"/>
          <c:tx>
            <c:strRef>
              <c:f>'9'!$B$10</c:f>
              <c:strCache>
                <c:ptCount val="1"/>
                <c:pt idx="0">
                  <c:v>NIVEL DE RIESGO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A-84DD-457F-9FA3-5989162AF49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C-84DD-457F-9FA3-5989162AF493}"/>
              </c:ext>
            </c:extLst>
          </c:dPt>
          <c:val>
            <c:numRef>
              <c:f>'9'!$D$10:$E$10</c:f>
              <c:numCache>
                <c:formatCode>0%</c:formatCode>
                <c:ptCount val="2"/>
                <c:pt idx="0">
                  <c:v>0.46666666666666667</c:v>
                </c:pt>
                <c:pt idx="1">
                  <c:v>0.53333333333333333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84DD-457F-9FA3-5989162AF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777777777777778"/>
          <c:y val="2.7777777777777776E-2"/>
          <c:w val="0.53888888888888886"/>
          <c:h val="0.89814814814814814"/>
        </c:manualLayout>
      </c:layout>
      <c:doughnutChart>
        <c:varyColors val="1"/>
        <c:ser>
          <c:idx val="0"/>
          <c:order val="0"/>
          <c:tx>
            <c:strRef>
              <c:f>'9'!$B$11</c:f>
              <c:strCache>
                <c:ptCount val="1"/>
                <c:pt idx="0">
                  <c:v>NIVEL DE RIESGO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explosion val="10"/>
          <c:dPt>
            <c:idx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D03-4FE2-B17C-8594C154874C}"/>
              </c:ext>
            </c:extLst>
          </c:dPt>
          <c:dPt>
            <c:idx val="1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D03-4FE2-B17C-8594C154874C}"/>
              </c:ext>
            </c:extLst>
          </c:dPt>
          <c:dPt>
            <c:idx val="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D03-4FE2-B17C-8594C154874C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D03-4FE2-B17C-8594C154874C}"/>
              </c:ext>
            </c:extLst>
          </c:dPt>
          <c:dPt>
            <c:idx val="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D03-4FE2-B17C-8594C154874C}"/>
              </c:ext>
            </c:extLst>
          </c:dPt>
          <c:dPt>
            <c:idx val="5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D03-4FE2-B17C-8594C154874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D03-4FE2-B17C-8594C154874C}"/>
              </c:ext>
            </c:extLst>
          </c:dPt>
          <c:dPt>
            <c:idx val="7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D03-4FE2-B17C-8594C154874C}"/>
              </c:ext>
            </c:extLst>
          </c:dPt>
          <c:dPt>
            <c:idx val="8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0D03-4FE2-B17C-8594C154874C}"/>
              </c:ext>
            </c:extLst>
          </c:dPt>
          <c:dPt>
            <c:idx val="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0D03-4FE2-B17C-8594C154874C}"/>
              </c:ext>
            </c:extLst>
          </c:dPt>
          <c:dPt>
            <c:idx val="1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0D03-4FE2-B17C-8594C154874C}"/>
              </c:ext>
            </c:extLst>
          </c:dPt>
          <c:dPt>
            <c:idx val="11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0D03-4FE2-B17C-8594C154874C}"/>
              </c:ext>
            </c:extLst>
          </c:dPt>
          <c:dPt>
            <c:idx val="1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0D03-4FE2-B17C-8594C154874C}"/>
              </c:ext>
            </c:extLst>
          </c:dPt>
          <c:dPt>
            <c:idx val="13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0D03-4FE2-B17C-8594C154874C}"/>
              </c:ext>
            </c:extLst>
          </c:dPt>
          <c:dPt>
            <c:idx val="1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0D03-4FE2-B17C-8594C154874C}"/>
              </c:ext>
            </c:extLst>
          </c:dPt>
          <c:dPt>
            <c:idx val="15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0D03-4FE2-B17C-8594C154874C}"/>
              </c:ext>
            </c:extLst>
          </c:dPt>
          <c:dPt>
            <c:idx val="16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0D03-4FE2-B17C-8594C154874C}"/>
              </c:ext>
            </c:extLst>
          </c:dPt>
          <c:dPt>
            <c:idx val="17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0D03-4FE2-B17C-8594C154874C}"/>
              </c:ext>
            </c:extLst>
          </c:dPt>
          <c:dPt>
            <c:idx val="18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0D03-4FE2-B17C-8594C154874C}"/>
              </c:ext>
            </c:extLst>
          </c:dPt>
          <c:dPt>
            <c:idx val="19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0D03-4FE2-B17C-8594C154874C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28-0D03-4FE2-B17C-8594C1548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doughnutChart>
        <c:varyColors val="1"/>
        <c:ser>
          <c:idx val="1"/>
          <c:order val="1"/>
          <c:tx>
            <c:strRef>
              <c:f>'9'!$B$11</c:f>
              <c:strCache>
                <c:ptCount val="1"/>
                <c:pt idx="0">
                  <c:v>NIVEL DE RIESGO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A-0D03-4FE2-B17C-8594C154874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C-0D03-4FE2-B17C-8594C154874C}"/>
              </c:ext>
            </c:extLst>
          </c:dPt>
          <c:val>
            <c:numRef>
              <c:f>'9'!$D$11:$E$11</c:f>
              <c:numCache>
                <c:formatCode>0%</c:formatCode>
                <c:ptCount val="2"/>
                <c:pt idx="0">
                  <c:v>0.53333333333333333</c:v>
                </c:pt>
                <c:pt idx="1">
                  <c:v>0.46666666666666667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0D03-4FE2-B17C-8594C1548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1"/>
          <c:order val="1"/>
          <c:tx>
            <c:v>ALTO</c:v>
          </c:tx>
          <c:spPr>
            <a:ln cap="rnd">
              <a:solidFill>
                <a:schemeClr val="accent1"/>
              </a:solidFill>
              <a:miter lim="800000"/>
            </a:ln>
          </c:spPr>
          <c:dPt>
            <c:idx val="0"/>
            <c:bubble3D val="0"/>
            <c:spPr>
              <a:noFill/>
              <a:ln w="19050" cap="rnd">
                <a:solidFill>
                  <a:schemeClr val="accent1"/>
                </a:solidFill>
                <a:miter lim="800000"/>
              </a:ln>
              <a:effectLst/>
            </c:spPr>
            <c:extLst>
              <c:ext xmlns:c16="http://schemas.microsoft.com/office/drawing/2014/chart" uri="{C3380CC4-5D6E-409C-BE32-E72D297353CC}">
                <c16:uniqueId val="{0000000C-30CF-4D45-A6DA-47AB9147BCA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rnd">
                <a:solidFill>
                  <a:schemeClr val="accent1"/>
                </a:solidFill>
                <a:miter lim="800000"/>
              </a:ln>
              <a:effectLst/>
            </c:spPr>
            <c:extLst>
              <c:ext xmlns:c16="http://schemas.microsoft.com/office/drawing/2014/chart" uri="{C3380CC4-5D6E-409C-BE32-E72D297353CC}">
                <c16:uniqueId val="{0000000E-30CF-4D45-A6DA-47AB9147BCAA}"/>
              </c:ext>
            </c:extLst>
          </c:dPt>
          <c:dPt>
            <c:idx val="2"/>
            <c:bubble3D val="0"/>
            <c:spPr>
              <a:solidFill>
                <a:srgbClr val="002060"/>
              </a:solidFill>
              <a:ln w="19050" cap="rnd">
                <a:solidFill>
                  <a:schemeClr val="accent1"/>
                </a:solidFill>
                <a:miter lim="800000"/>
              </a:ln>
              <a:effectLst/>
            </c:spPr>
            <c:extLst>
              <c:ext xmlns:c16="http://schemas.microsoft.com/office/drawing/2014/chart" uri="{C3380CC4-5D6E-409C-BE32-E72D297353CC}">
                <c16:uniqueId val="{00000010-30CF-4D45-A6DA-47AB9147BCAA}"/>
              </c:ext>
            </c:extLst>
          </c:dPt>
          <c:dPt>
            <c:idx val="3"/>
            <c:bubble3D val="0"/>
            <c:spPr>
              <a:noFill/>
              <a:ln w="19050" cap="rnd">
                <a:solidFill>
                  <a:schemeClr val="bg1"/>
                </a:solidFill>
                <a:miter lim="800000"/>
              </a:ln>
              <a:effectLst/>
            </c:spPr>
            <c:extLst>
              <c:ext xmlns:c16="http://schemas.microsoft.com/office/drawing/2014/chart" uri="{C3380CC4-5D6E-409C-BE32-E72D297353CC}">
                <c16:uniqueId val="{00000010-FBCC-42F5-9B25-60C6C184159B}"/>
              </c:ext>
            </c:extLst>
          </c:dPt>
          <c:val>
            <c:numRef>
              <c:f>'9'!$B$8:$E$8</c:f>
              <c:numCache>
                <c:formatCode>General</c:formatCode>
                <c:ptCount val="4"/>
                <c:pt idx="0">
                  <c:v>46.666666666666664</c:v>
                </c:pt>
                <c:pt idx="2">
                  <c:v>2</c:v>
                </c:pt>
                <c:pt idx="3">
                  <c:v>151.33333333333334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0CF-4D45-A6DA-47AB9147BC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0CF-4D45-A6DA-47AB9147BCAA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0CF-4D45-A6DA-47AB9147BCAA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0CF-4D45-A6DA-47AB9147BCAA}"/>
              </c:ext>
            </c:extLst>
          </c:dPt>
          <c:dPt>
            <c:idx val="3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0CF-4D45-A6DA-47AB9147BCAA}"/>
              </c:ext>
            </c:extLst>
          </c:dPt>
          <c:dPt>
            <c:idx val="4"/>
            <c:bubble3D val="0"/>
            <c:spPr>
              <a:solidFill>
                <a:schemeClr val="bg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0CF-4D45-A6DA-47AB9147BCAA}"/>
              </c:ext>
            </c:extLst>
          </c:dPt>
          <c:val>
            <c:numRef>
              <c:f>'9'!$H$8:$H$12</c:f>
              <c:numCache>
                <c:formatCode>General</c:formatCode>
                <c:ptCount val="5"/>
                <c:pt idx="1">
                  <c:v>50</c:v>
                </c:pt>
                <c:pt idx="2">
                  <c:v>25</c:v>
                </c:pt>
                <c:pt idx="3">
                  <c:v>25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0CF-4D45-A6DA-47AB9147BC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9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724-4429-B228-4B7BF15907AE}"/>
              </c:ext>
            </c:extLst>
          </c:dPt>
          <c:dPt>
            <c:idx val="1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724-4429-B228-4B7BF15907AE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724-4429-B228-4B7BF15907AE}"/>
              </c:ext>
            </c:extLst>
          </c:dPt>
          <c:dPt>
            <c:idx val="3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724-4429-B228-4B7BF15907AE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E724-4429-B228-4B7BF15907AE}"/>
              </c:ext>
            </c:extLst>
          </c:dPt>
          <c:cat>
            <c:numRef>
              <c:f>'9'!$J$8:$J$12</c:f>
              <c:numCache>
                <c:formatCode>General</c:formatCode>
                <c:ptCount val="5"/>
                <c:pt idx="1">
                  <c:v>25</c:v>
                </c:pt>
                <c:pt idx="2">
                  <c:v>25</c:v>
                </c:pt>
                <c:pt idx="3">
                  <c:v>50</c:v>
                </c:pt>
                <c:pt idx="4">
                  <c:v>100</c:v>
                </c:pt>
              </c:numCache>
            </c:numRef>
          </c:cat>
          <c:val>
            <c:numRef>
              <c:f>'9'!$J$8:$J$12</c:f>
              <c:numCache>
                <c:formatCode>General</c:formatCode>
                <c:ptCount val="5"/>
                <c:pt idx="1">
                  <c:v>25</c:v>
                </c:pt>
                <c:pt idx="2">
                  <c:v>25</c:v>
                </c:pt>
                <c:pt idx="3">
                  <c:v>50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724-4429-B228-4B7BF15907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9"/>
      </c:doughnutChart>
      <c:pieChart>
        <c:varyColors val="1"/>
        <c:ser>
          <c:idx val="1"/>
          <c:order val="1"/>
          <c:tx>
            <c:v>ALTO</c:v>
          </c:tx>
          <c:spPr>
            <a:ln>
              <a:noFill/>
            </a:ln>
          </c:spPr>
          <c:explosion val="1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E724-4429-B228-4B7BF15907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E724-4429-B228-4B7BF15907AE}"/>
              </c:ext>
            </c:extLst>
          </c:dPt>
          <c:dPt>
            <c:idx val="2"/>
            <c:bubble3D val="0"/>
            <c:spPr>
              <a:solidFill>
                <a:srgbClr val="002060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10-E724-4429-B228-4B7BF15907AE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D66D-497B-BCBA-79C26850E7A9}"/>
              </c:ext>
            </c:extLst>
          </c:dPt>
          <c:val>
            <c:numRef>
              <c:f>'9'!$B$9:$E$9</c:f>
              <c:numCache>
                <c:formatCode>General</c:formatCode>
                <c:ptCount val="4"/>
                <c:pt idx="0">
                  <c:v>53.333333333333336</c:v>
                </c:pt>
                <c:pt idx="2">
                  <c:v>2</c:v>
                </c:pt>
                <c:pt idx="3">
                  <c:v>144.66666666666666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724-4429-B228-4B7BF15907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tx1">
                <a:lumMod val="5000"/>
                <a:lumOff val="95000"/>
              </a:schemeClr>
            </a:gs>
            <a:gs pos="0">
              <a:schemeClr val="tx1">
                <a:lumMod val="25000"/>
                <a:lumOff val="7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tx1">
                <a:lumMod val="5000"/>
                <a:lumOff val="95000"/>
              </a:schemeClr>
            </a:gs>
            <a:gs pos="0">
              <a:schemeClr val="tx1">
                <a:lumMod val="25000"/>
                <a:lumOff val="7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tx1">
                <a:lumMod val="5000"/>
                <a:lumOff val="95000"/>
              </a:schemeClr>
            </a:gs>
            <a:gs pos="0">
              <a:schemeClr val="tx1">
                <a:lumMod val="25000"/>
                <a:lumOff val="7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tx1">
                <a:lumMod val="5000"/>
                <a:lumOff val="95000"/>
              </a:schemeClr>
            </a:gs>
            <a:gs pos="0">
              <a:schemeClr val="tx1">
                <a:lumMod val="25000"/>
                <a:lumOff val="7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tx1">
                <a:lumMod val="5000"/>
                <a:lumOff val="95000"/>
              </a:schemeClr>
            </a:gs>
            <a:gs pos="0">
              <a:schemeClr val="tx1">
                <a:lumMod val="25000"/>
                <a:lumOff val="7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tx1">
                <a:lumMod val="5000"/>
                <a:lumOff val="95000"/>
              </a:schemeClr>
            </a:gs>
            <a:gs pos="0">
              <a:schemeClr val="tx1">
                <a:lumMod val="25000"/>
                <a:lumOff val="7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1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tx1">
                <a:lumMod val="5000"/>
                <a:lumOff val="95000"/>
              </a:schemeClr>
            </a:gs>
            <a:gs pos="0">
              <a:schemeClr val="tx1">
                <a:lumMod val="25000"/>
                <a:lumOff val="7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tx1">
                <a:lumMod val="5000"/>
                <a:lumOff val="95000"/>
              </a:schemeClr>
            </a:gs>
            <a:gs pos="0">
              <a:schemeClr val="tx1">
                <a:lumMod val="25000"/>
                <a:lumOff val="7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1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tx1">
                <a:lumMod val="5000"/>
                <a:lumOff val="95000"/>
              </a:schemeClr>
            </a:gs>
            <a:gs pos="0">
              <a:schemeClr val="tx1">
                <a:lumMod val="25000"/>
                <a:lumOff val="7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tx1">
                <a:lumMod val="5000"/>
                <a:lumOff val="95000"/>
              </a:schemeClr>
            </a:gs>
            <a:gs pos="0">
              <a:schemeClr val="tx1">
                <a:lumMod val="25000"/>
                <a:lumOff val="7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1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tx1">
                <a:lumMod val="5000"/>
                <a:lumOff val="95000"/>
              </a:schemeClr>
            </a:gs>
            <a:gs pos="0">
              <a:schemeClr val="tx1">
                <a:lumMod val="25000"/>
                <a:lumOff val="7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tx1">
                <a:lumMod val="5000"/>
                <a:lumOff val="95000"/>
              </a:schemeClr>
            </a:gs>
            <a:gs pos="0">
              <a:schemeClr val="tx1">
                <a:lumMod val="25000"/>
                <a:lumOff val="7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1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tx1">
                <a:lumMod val="5000"/>
                <a:lumOff val="95000"/>
              </a:schemeClr>
            </a:gs>
            <a:gs pos="0">
              <a:schemeClr val="tx1">
                <a:lumMod val="25000"/>
                <a:lumOff val="7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tx1">
                <a:lumMod val="5000"/>
                <a:lumOff val="95000"/>
              </a:schemeClr>
            </a:gs>
            <a:gs pos="0">
              <a:schemeClr val="tx1">
                <a:lumMod val="25000"/>
                <a:lumOff val="7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1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 flip="none" rotWithShape="1">
        <a:gsLst>
          <a:gs pos="0">
            <a:schemeClr val="phClr"/>
          </a:gs>
          <a:gs pos="75000">
            <a:schemeClr val="phClr">
              <a:lumMod val="60000"/>
              <a:lumOff val="40000"/>
            </a:schemeClr>
          </a:gs>
          <a:gs pos="51000">
            <a:schemeClr val="phClr">
              <a:alpha val="75000"/>
            </a:schemeClr>
          </a:gs>
          <a:gs pos="100000">
            <a:schemeClr val="phClr">
              <a:lumMod val="20000"/>
              <a:lumOff val="80000"/>
              <a:alpha val="15000"/>
            </a:schemeClr>
          </a:gs>
        </a:gsLst>
        <a:lin ang="5400000" scaled="0"/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tx1">
                <a:lumMod val="5000"/>
                <a:lumOff val="95000"/>
              </a:schemeClr>
            </a:gs>
            <a:gs pos="0">
              <a:schemeClr val="tx1">
                <a:lumMod val="25000"/>
                <a:lumOff val="7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tx1">
                <a:lumMod val="5000"/>
                <a:lumOff val="95000"/>
              </a:schemeClr>
            </a:gs>
            <a:gs pos="0">
              <a:schemeClr val="tx1">
                <a:lumMod val="25000"/>
                <a:lumOff val="7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hyperlink" Target="#CONTENIDO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'6'!A1"/><Relationship Id="rId13" Type="http://schemas.openxmlformats.org/officeDocument/2006/relationships/image" Target="../media/image11.png"/><Relationship Id="rId18" Type="http://schemas.openxmlformats.org/officeDocument/2006/relationships/image" Target="../media/image16.png"/><Relationship Id="rId26" Type="http://schemas.openxmlformats.org/officeDocument/2006/relationships/image" Target="../media/image18.png"/><Relationship Id="rId3" Type="http://schemas.openxmlformats.org/officeDocument/2006/relationships/image" Target="../media/image7.jpeg"/><Relationship Id="rId21" Type="http://schemas.openxmlformats.org/officeDocument/2006/relationships/hyperlink" Target="#'11'!A1"/><Relationship Id="rId7" Type="http://schemas.openxmlformats.org/officeDocument/2006/relationships/hyperlink" Target="#'5'!A1"/><Relationship Id="rId12" Type="http://schemas.openxmlformats.org/officeDocument/2006/relationships/image" Target="../media/image10.jpeg"/><Relationship Id="rId17" Type="http://schemas.openxmlformats.org/officeDocument/2006/relationships/image" Target="../media/image15.png"/><Relationship Id="rId25" Type="http://schemas.openxmlformats.org/officeDocument/2006/relationships/image" Target="../media/image17.jpeg"/><Relationship Id="rId2" Type="http://schemas.openxmlformats.org/officeDocument/2006/relationships/image" Target="../media/image6.png"/><Relationship Id="rId16" Type="http://schemas.openxmlformats.org/officeDocument/2006/relationships/image" Target="../media/image14.png"/><Relationship Id="rId20" Type="http://schemas.openxmlformats.org/officeDocument/2006/relationships/hyperlink" Target="#resumen!A1"/><Relationship Id="rId1" Type="http://schemas.openxmlformats.org/officeDocument/2006/relationships/image" Target="../media/image5.png"/><Relationship Id="rId6" Type="http://schemas.openxmlformats.org/officeDocument/2006/relationships/hyperlink" Target="#'4'!A1"/><Relationship Id="rId11" Type="http://schemas.openxmlformats.org/officeDocument/2006/relationships/image" Target="../media/image9.png"/><Relationship Id="rId24" Type="http://schemas.openxmlformats.org/officeDocument/2006/relationships/hyperlink" Target="#'8'!A1"/><Relationship Id="rId5" Type="http://schemas.openxmlformats.org/officeDocument/2006/relationships/hyperlink" Target="#INTRUCCIONES!A1"/><Relationship Id="rId15" Type="http://schemas.openxmlformats.org/officeDocument/2006/relationships/image" Target="../media/image13.png"/><Relationship Id="rId23" Type="http://schemas.openxmlformats.org/officeDocument/2006/relationships/hyperlink" Target="#'10'!A1"/><Relationship Id="rId10" Type="http://schemas.openxmlformats.org/officeDocument/2006/relationships/hyperlink" Target="#'3'!A1"/><Relationship Id="rId19" Type="http://schemas.openxmlformats.org/officeDocument/2006/relationships/hyperlink" Target="#'7'!A1"/><Relationship Id="rId4" Type="http://schemas.openxmlformats.org/officeDocument/2006/relationships/image" Target="../media/image8.jpeg"/><Relationship Id="rId9" Type="http://schemas.openxmlformats.org/officeDocument/2006/relationships/hyperlink" Target="#'MARCO METODOLOGICO'!A1"/><Relationship Id="rId14" Type="http://schemas.openxmlformats.org/officeDocument/2006/relationships/image" Target="../media/image12.png"/><Relationship Id="rId22" Type="http://schemas.openxmlformats.org/officeDocument/2006/relationships/hyperlink" Target="#'9'!A1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png"/><Relationship Id="rId13" Type="http://schemas.openxmlformats.org/officeDocument/2006/relationships/image" Target="../media/image28.png"/><Relationship Id="rId3" Type="http://schemas.openxmlformats.org/officeDocument/2006/relationships/image" Target="../media/image20.png"/><Relationship Id="rId7" Type="http://schemas.openxmlformats.org/officeDocument/2006/relationships/image" Target="../media/image24.png"/><Relationship Id="rId12" Type="http://schemas.openxmlformats.org/officeDocument/2006/relationships/image" Target="../media/image1.png"/><Relationship Id="rId2" Type="http://schemas.openxmlformats.org/officeDocument/2006/relationships/image" Target="../media/image19.png"/><Relationship Id="rId1" Type="http://schemas.openxmlformats.org/officeDocument/2006/relationships/hyperlink" Target="SIMULADOR%20novacero.xlsx#INDICE!A1" TargetMode="External"/><Relationship Id="rId6" Type="http://schemas.openxmlformats.org/officeDocument/2006/relationships/image" Target="../media/image23.png"/><Relationship Id="rId11" Type="http://schemas.openxmlformats.org/officeDocument/2006/relationships/image" Target="../media/image27.png"/><Relationship Id="rId5" Type="http://schemas.openxmlformats.org/officeDocument/2006/relationships/image" Target="../media/image22.png"/><Relationship Id="rId15" Type="http://schemas.openxmlformats.org/officeDocument/2006/relationships/image" Target="../media/image4.png"/><Relationship Id="rId10" Type="http://schemas.openxmlformats.org/officeDocument/2006/relationships/hyperlink" Target="#CONTENIDO!A1"/><Relationship Id="rId4" Type="http://schemas.openxmlformats.org/officeDocument/2006/relationships/image" Target="../media/image21.png"/><Relationship Id="rId9" Type="http://schemas.openxmlformats.org/officeDocument/2006/relationships/image" Target="../media/image26.png"/><Relationship Id="rId14" Type="http://schemas.openxmlformats.org/officeDocument/2006/relationships/hyperlink" Target="#'MARCO METODOLOGICO'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INTRUCCIONES!A1"/><Relationship Id="rId3" Type="http://schemas.openxmlformats.org/officeDocument/2006/relationships/image" Target="../media/image3.png"/><Relationship Id="rId7" Type="http://schemas.openxmlformats.org/officeDocument/2006/relationships/image" Target="../media/image4.png"/><Relationship Id="rId2" Type="http://schemas.openxmlformats.org/officeDocument/2006/relationships/image" Target="../media/image29.png"/><Relationship Id="rId1" Type="http://schemas.openxmlformats.org/officeDocument/2006/relationships/image" Target="../media/image5.png"/><Relationship Id="rId6" Type="http://schemas.openxmlformats.org/officeDocument/2006/relationships/hyperlink" Target="#'3'!A1"/><Relationship Id="rId5" Type="http://schemas.openxmlformats.org/officeDocument/2006/relationships/image" Target="../media/image27.png"/><Relationship Id="rId4" Type="http://schemas.openxmlformats.org/officeDocument/2006/relationships/hyperlink" Target="#CONTENIDO!A1"/><Relationship Id="rId9" Type="http://schemas.openxmlformats.org/officeDocument/2006/relationships/image" Target="../media/image30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png"/><Relationship Id="rId3" Type="http://schemas.openxmlformats.org/officeDocument/2006/relationships/hyperlink" Target="#CONTENIDO!A1"/><Relationship Id="rId7" Type="http://schemas.openxmlformats.org/officeDocument/2006/relationships/hyperlink" Target="#'MARCO METODOLOGICO'!A1"/><Relationship Id="rId2" Type="http://schemas.openxmlformats.org/officeDocument/2006/relationships/image" Target="../media/image32.jpeg"/><Relationship Id="rId1" Type="http://schemas.openxmlformats.org/officeDocument/2006/relationships/image" Target="../media/image31.png"/><Relationship Id="rId6" Type="http://schemas.openxmlformats.org/officeDocument/2006/relationships/image" Target="../media/image4.png"/><Relationship Id="rId5" Type="http://schemas.openxmlformats.org/officeDocument/2006/relationships/hyperlink" Target="#'4'!A1"/><Relationship Id="rId4" Type="http://schemas.openxmlformats.org/officeDocument/2006/relationships/image" Target="../media/image33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png"/><Relationship Id="rId13" Type="http://schemas.openxmlformats.org/officeDocument/2006/relationships/image" Target="../media/image37.png"/><Relationship Id="rId3" Type="http://schemas.openxmlformats.org/officeDocument/2006/relationships/chart" Target="../charts/chart3.xml"/><Relationship Id="rId7" Type="http://schemas.openxmlformats.org/officeDocument/2006/relationships/hyperlink" Target="#CONTENIDO!A1"/><Relationship Id="rId12" Type="http://schemas.openxmlformats.org/officeDocument/2006/relationships/image" Target="../media/image36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4.xml"/><Relationship Id="rId11" Type="http://schemas.openxmlformats.org/officeDocument/2006/relationships/hyperlink" Target="#'3'!A1"/><Relationship Id="rId5" Type="http://schemas.openxmlformats.org/officeDocument/2006/relationships/image" Target="../media/image29.png"/><Relationship Id="rId10" Type="http://schemas.openxmlformats.org/officeDocument/2006/relationships/image" Target="../media/image4.png"/><Relationship Id="rId4" Type="http://schemas.openxmlformats.org/officeDocument/2006/relationships/image" Target="../media/image35.jpeg"/><Relationship Id="rId9" Type="http://schemas.openxmlformats.org/officeDocument/2006/relationships/hyperlink" Target="#'5'!A1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40.png"/><Relationship Id="rId13" Type="http://schemas.openxmlformats.org/officeDocument/2006/relationships/image" Target="../media/image42.png"/><Relationship Id="rId3" Type="http://schemas.openxmlformats.org/officeDocument/2006/relationships/chart" Target="../charts/chart7.xml"/><Relationship Id="rId7" Type="http://schemas.openxmlformats.org/officeDocument/2006/relationships/hyperlink" Target="#CONTENIDO!A1"/><Relationship Id="rId12" Type="http://schemas.openxmlformats.org/officeDocument/2006/relationships/hyperlink" Target="#'4'!A1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39.png"/><Relationship Id="rId11" Type="http://schemas.openxmlformats.org/officeDocument/2006/relationships/image" Target="../media/image4.png"/><Relationship Id="rId5" Type="http://schemas.openxmlformats.org/officeDocument/2006/relationships/image" Target="../media/image38.jpeg"/><Relationship Id="rId10" Type="http://schemas.openxmlformats.org/officeDocument/2006/relationships/hyperlink" Target="#'6'!A1"/><Relationship Id="rId4" Type="http://schemas.openxmlformats.org/officeDocument/2006/relationships/chart" Target="../charts/chart8.xml"/><Relationship Id="rId9" Type="http://schemas.openxmlformats.org/officeDocument/2006/relationships/image" Target="../media/image41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hyperlink" Target="#resumen!A1"/><Relationship Id="rId13" Type="http://schemas.openxmlformats.org/officeDocument/2006/relationships/image" Target="../media/image47.png"/><Relationship Id="rId3" Type="http://schemas.openxmlformats.org/officeDocument/2006/relationships/chart" Target="../charts/chart11.xml"/><Relationship Id="rId7" Type="http://schemas.openxmlformats.org/officeDocument/2006/relationships/image" Target="../media/image44.png"/><Relationship Id="rId12" Type="http://schemas.openxmlformats.org/officeDocument/2006/relationships/image" Target="../media/image46.png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hyperlink" Target="#CONTENIDO!A1"/><Relationship Id="rId11" Type="http://schemas.openxmlformats.org/officeDocument/2006/relationships/image" Target="../media/image45.png"/><Relationship Id="rId5" Type="http://schemas.openxmlformats.org/officeDocument/2006/relationships/image" Target="../media/image43.png"/><Relationship Id="rId10" Type="http://schemas.openxmlformats.org/officeDocument/2006/relationships/hyperlink" Target="#'5'!A1"/><Relationship Id="rId4" Type="http://schemas.openxmlformats.org/officeDocument/2006/relationships/chart" Target="../charts/chart12.xml"/><Relationship Id="rId9" Type="http://schemas.openxmlformats.org/officeDocument/2006/relationships/image" Target="../media/image4.png"/><Relationship Id="rId14" Type="http://schemas.openxmlformats.org/officeDocument/2006/relationships/image" Target="../media/image48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microsoft.com/office/2007/relationships/hdphoto" Target="../media/hdphoto1.wdp"/><Relationship Id="rId7" Type="http://schemas.openxmlformats.org/officeDocument/2006/relationships/hyperlink" Target="#'7'!A1"/><Relationship Id="rId2" Type="http://schemas.openxmlformats.org/officeDocument/2006/relationships/image" Target="../media/image49.png"/><Relationship Id="rId1" Type="http://schemas.openxmlformats.org/officeDocument/2006/relationships/image" Target="../media/image19.png"/><Relationship Id="rId6" Type="http://schemas.openxmlformats.org/officeDocument/2006/relationships/image" Target="../media/image51.png"/><Relationship Id="rId11" Type="http://schemas.openxmlformats.org/officeDocument/2006/relationships/image" Target="../media/image5.png"/><Relationship Id="rId5" Type="http://schemas.openxmlformats.org/officeDocument/2006/relationships/image" Target="../media/image50.png"/><Relationship Id="rId10" Type="http://schemas.openxmlformats.org/officeDocument/2006/relationships/image" Target="../media/image52.png"/><Relationship Id="rId4" Type="http://schemas.openxmlformats.org/officeDocument/2006/relationships/hyperlink" Target="#CONTENIDO!A1"/><Relationship Id="rId9" Type="http://schemas.openxmlformats.org/officeDocument/2006/relationships/hyperlink" Target="#'6'!A1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png"/><Relationship Id="rId3" Type="http://schemas.openxmlformats.org/officeDocument/2006/relationships/hyperlink" Target="#CONTENIDO!A1"/><Relationship Id="rId7" Type="http://schemas.openxmlformats.org/officeDocument/2006/relationships/hyperlink" Target="#resumen!A1"/><Relationship Id="rId2" Type="http://schemas.openxmlformats.org/officeDocument/2006/relationships/image" Target="../media/image54.jpeg"/><Relationship Id="rId1" Type="http://schemas.openxmlformats.org/officeDocument/2006/relationships/image" Target="../media/image53.png"/><Relationship Id="rId6" Type="http://schemas.openxmlformats.org/officeDocument/2006/relationships/image" Target="../media/image4.png"/><Relationship Id="rId5" Type="http://schemas.openxmlformats.org/officeDocument/2006/relationships/hyperlink" Target="#'8'!A1"/><Relationship Id="rId4" Type="http://schemas.openxmlformats.org/officeDocument/2006/relationships/image" Target="../media/image55.png"/><Relationship Id="rId9" Type="http://schemas.openxmlformats.org/officeDocument/2006/relationships/image" Target="../media/image56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9.png"/><Relationship Id="rId3" Type="http://schemas.openxmlformats.org/officeDocument/2006/relationships/hyperlink" Target="#CONTENIDO!A1"/><Relationship Id="rId7" Type="http://schemas.openxmlformats.org/officeDocument/2006/relationships/hyperlink" Target="#'7'!A1"/><Relationship Id="rId2" Type="http://schemas.openxmlformats.org/officeDocument/2006/relationships/image" Target="../media/image57.jpeg"/><Relationship Id="rId1" Type="http://schemas.openxmlformats.org/officeDocument/2006/relationships/image" Target="../media/image53.png"/><Relationship Id="rId6" Type="http://schemas.openxmlformats.org/officeDocument/2006/relationships/image" Target="../media/image4.png"/><Relationship Id="rId5" Type="http://schemas.openxmlformats.org/officeDocument/2006/relationships/hyperlink" Target="#'9'!A1"/><Relationship Id="rId4" Type="http://schemas.openxmlformats.org/officeDocument/2006/relationships/image" Target="../media/image58.png"/><Relationship Id="rId9" Type="http://schemas.openxmlformats.org/officeDocument/2006/relationships/image" Target="../media/image60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2.png"/><Relationship Id="rId13" Type="http://schemas.openxmlformats.org/officeDocument/2006/relationships/image" Target="../media/image64.png"/><Relationship Id="rId3" Type="http://schemas.openxmlformats.org/officeDocument/2006/relationships/chart" Target="../charts/chart15.xml"/><Relationship Id="rId7" Type="http://schemas.openxmlformats.org/officeDocument/2006/relationships/hyperlink" Target="#CONTENIDO!A1"/><Relationship Id="rId12" Type="http://schemas.openxmlformats.org/officeDocument/2006/relationships/hyperlink" Target="#'8'!A1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image" Target="../media/image61.jpeg"/><Relationship Id="rId11" Type="http://schemas.openxmlformats.org/officeDocument/2006/relationships/image" Target="../media/image4.png"/><Relationship Id="rId5" Type="http://schemas.openxmlformats.org/officeDocument/2006/relationships/image" Target="../media/image53.png"/><Relationship Id="rId10" Type="http://schemas.openxmlformats.org/officeDocument/2006/relationships/hyperlink" Target="#'10'!A1"/><Relationship Id="rId4" Type="http://schemas.openxmlformats.org/officeDocument/2006/relationships/chart" Target="../charts/chart16.xml"/><Relationship Id="rId9" Type="http://schemas.openxmlformats.org/officeDocument/2006/relationships/image" Target="../media/image63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9.png"/><Relationship Id="rId3" Type="http://schemas.openxmlformats.org/officeDocument/2006/relationships/hyperlink" Target="#CONTENIDO!A1"/><Relationship Id="rId7" Type="http://schemas.openxmlformats.org/officeDocument/2006/relationships/image" Target="../media/image68.png"/><Relationship Id="rId2" Type="http://schemas.openxmlformats.org/officeDocument/2006/relationships/image" Target="../media/image66.jpeg"/><Relationship Id="rId1" Type="http://schemas.openxmlformats.org/officeDocument/2006/relationships/image" Target="../media/image65.png"/><Relationship Id="rId6" Type="http://schemas.openxmlformats.org/officeDocument/2006/relationships/image" Target="../media/image4.png"/><Relationship Id="rId5" Type="http://schemas.openxmlformats.org/officeDocument/2006/relationships/hyperlink" Target="#'10'!A1"/><Relationship Id="rId4" Type="http://schemas.openxmlformats.org/officeDocument/2006/relationships/image" Target="../media/image67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hyperlink" Target="#'9'!A1"/><Relationship Id="rId3" Type="http://schemas.openxmlformats.org/officeDocument/2006/relationships/hyperlink" Target="#CONTENIDO!A1"/><Relationship Id="rId7" Type="http://schemas.openxmlformats.org/officeDocument/2006/relationships/image" Target="../media/image4.png"/><Relationship Id="rId2" Type="http://schemas.openxmlformats.org/officeDocument/2006/relationships/image" Target="../media/image71.jpeg"/><Relationship Id="rId1" Type="http://schemas.openxmlformats.org/officeDocument/2006/relationships/image" Target="../media/image70.png"/><Relationship Id="rId6" Type="http://schemas.openxmlformats.org/officeDocument/2006/relationships/hyperlink" Target="#'11'!A1"/><Relationship Id="rId5" Type="http://schemas.openxmlformats.org/officeDocument/2006/relationships/image" Target="../media/image73.png"/><Relationship Id="rId4" Type="http://schemas.openxmlformats.org/officeDocument/2006/relationships/image" Target="../media/image72.png"/><Relationship Id="rId9" Type="http://schemas.openxmlformats.org/officeDocument/2006/relationships/image" Target="../media/image7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301038</xdr:colOff>
      <xdr:row>8</xdr:row>
      <xdr:rowOff>194520</xdr:rowOff>
    </xdr:from>
    <xdr:to>
      <xdr:col>10</xdr:col>
      <xdr:colOff>649113</xdr:colOff>
      <xdr:row>1048576</xdr:row>
      <xdr:rowOff>169775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15AF65E-0115-88CB-D593-9E28E4270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890" y="1756150"/>
          <a:ext cx="5879630" cy="4201909"/>
        </a:xfrm>
        <a:prstGeom prst="rect">
          <a:avLst/>
        </a:prstGeom>
      </xdr:spPr>
    </xdr:pic>
    <xdr:clientData/>
  </xdr:twoCellAnchor>
  <xdr:oneCellAnchor>
    <xdr:from>
      <xdr:col>1</xdr:col>
      <xdr:colOff>118551</xdr:colOff>
      <xdr:row>1</xdr:row>
      <xdr:rowOff>110526</xdr:rowOff>
    </xdr:from>
    <xdr:ext cx="6232997" cy="1482255"/>
    <xdr:pic>
      <xdr:nvPicPr>
        <xdr:cNvPr id="2" name="Imagen 1" descr="ESPE | Sede Latacung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8" y="289267"/>
          <a:ext cx="6232997" cy="14822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605847</xdr:colOff>
      <xdr:row>1</xdr:row>
      <xdr:rowOff>27380</xdr:rowOff>
    </xdr:from>
    <xdr:ext cx="1757630" cy="1719120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73254" y="215528"/>
          <a:ext cx="1757630" cy="1719120"/>
        </a:xfrm>
        <a:prstGeom prst="rect">
          <a:avLst/>
        </a:prstGeom>
      </xdr:spPr>
    </xdr:pic>
    <xdr:clientData/>
  </xdr:oneCellAnchor>
  <xdr:twoCellAnchor editAs="oneCell">
    <xdr:from>
      <xdr:col>14</xdr:col>
      <xdr:colOff>18822</xdr:colOff>
      <xdr:row>1</xdr:row>
      <xdr:rowOff>131699</xdr:rowOff>
    </xdr:from>
    <xdr:to>
      <xdr:col>14</xdr:col>
      <xdr:colOff>752594</xdr:colOff>
      <xdr:row>5</xdr:row>
      <xdr:rowOff>86543</xdr:rowOff>
    </xdr:to>
    <xdr:pic>
      <xdr:nvPicPr>
        <xdr:cNvPr id="6" name="Imag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E2FE81C-8584-FD9B-38D1-10F3CDD51F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43" t="14142" r="18990" b="20202"/>
        <a:stretch/>
      </xdr:blipFill>
      <xdr:spPr>
        <a:xfrm rot="16200000">
          <a:off x="9467619" y="316087"/>
          <a:ext cx="745066" cy="7337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762000</xdr:colOff>
      <xdr:row>0</xdr:row>
      <xdr:rowOff>0</xdr:rowOff>
    </xdr:from>
    <xdr:to>
      <xdr:col>11</xdr:col>
      <xdr:colOff>352425</xdr:colOff>
      <xdr:row>30</xdr:row>
      <xdr:rowOff>0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8CFE9CEB-1635-4741-8871-A942D2DD6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3650" y="0"/>
          <a:ext cx="6524625" cy="6181725"/>
        </a:xfrm>
        <a:prstGeom prst="rect">
          <a:avLst/>
        </a:prstGeom>
      </xdr:spPr>
    </xdr:pic>
    <xdr:clientData/>
  </xdr:twoCellAnchor>
  <xdr:twoCellAnchor>
    <xdr:from>
      <xdr:col>5</xdr:col>
      <xdr:colOff>554832</xdr:colOff>
      <xdr:row>2</xdr:row>
      <xdr:rowOff>188119</xdr:rowOff>
    </xdr:from>
    <xdr:to>
      <xdr:col>9</xdr:col>
      <xdr:colOff>285750</xdr:colOff>
      <xdr:row>5</xdr:row>
      <xdr:rowOff>102394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602957" y="921544"/>
          <a:ext cx="2893218" cy="504825"/>
        </a:xfrm>
        <a:prstGeom prst="rect">
          <a:avLst/>
        </a:prstGeom>
        <a:solidFill>
          <a:srgbClr val="D6CE8B"/>
        </a:solidFill>
        <a:ln w="9525" cmpd="sng"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2400">
              <a:solidFill>
                <a:schemeClr val="bg1"/>
              </a:solidFill>
              <a:latin typeface="Arial Black" panose="020B0A04020102020204" pitchFamily="34" charset="0"/>
            </a:rPr>
            <a:t>CONTENIDO</a:t>
          </a:r>
        </a:p>
      </xdr:txBody>
    </xdr:sp>
    <xdr:clientData/>
  </xdr:twoCellAnchor>
  <xdr:oneCellAnchor>
    <xdr:from>
      <xdr:col>1</xdr:col>
      <xdr:colOff>85726</xdr:colOff>
      <xdr:row>8</xdr:row>
      <xdr:rowOff>19050</xdr:rowOff>
    </xdr:from>
    <xdr:ext cx="600074" cy="371474"/>
    <xdr:pic>
      <xdr:nvPicPr>
        <xdr:cNvPr id="4" name="Imagen 3" descr="Señal / Cartel Obligatorio seguir instrucciones uso - SERIOR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6" y="1352550"/>
          <a:ext cx="600074" cy="371474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14</xdr:row>
      <xdr:rowOff>38100</xdr:rowOff>
    </xdr:from>
    <xdr:ext cx="609600" cy="361950"/>
    <xdr:pic>
      <xdr:nvPicPr>
        <xdr:cNvPr id="5" name="Imagen 4" descr="Tipos de estados financieros de una empresa | Ecuacion Contable | CONDUCE  TU EMPRESA | Emprendimiento, Negocios e Inversio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2514600"/>
          <a:ext cx="609600" cy="36195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53975</xdr:colOff>
      <xdr:row>11</xdr:row>
      <xdr:rowOff>76200</xdr:rowOff>
    </xdr:from>
    <xdr:ext cx="592667" cy="333375"/>
    <xdr:pic>
      <xdr:nvPicPr>
        <xdr:cNvPr id="6" name="Imagen 5" descr="Tipos de indicadores financieros que debes conocer - Druir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975" y="1981200"/>
          <a:ext cx="592667" cy="333375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152399</xdr:colOff>
      <xdr:row>7</xdr:row>
      <xdr:rowOff>85725</xdr:rowOff>
    </xdr:from>
    <xdr:to>
      <xdr:col>6</xdr:col>
      <xdr:colOff>35719</xdr:colOff>
      <xdr:row>10</xdr:row>
      <xdr:rowOff>28575</xdr:rowOff>
    </xdr:to>
    <xdr:sp macro="" textlink="">
      <xdr:nvSpPr>
        <xdr:cNvPr id="7" name="Elips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057649" y="1145381"/>
          <a:ext cx="645320" cy="633413"/>
        </a:xfrm>
        <a:prstGeom prst="ellipse">
          <a:avLst/>
        </a:prstGeom>
        <a:solidFill>
          <a:srgbClr val="2C100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>
              <a:latin typeface="Verdana" panose="020B0604030504040204" pitchFamily="34" charset="0"/>
              <a:ea typeface="Verdana" panose="020B0604030504040204" pitchFamily="34" charset="0"/>
            </a:rPr>
            <a:t>1</a:t>
          </a:r>
        </a:p>
      </xdr:txBody>
    </xdr:sp>
    <xdr:clientData/>
  </xdr:twoCellAnchor>
  <xdr:twoCellAnchor>
    <xdr:from>
      <xdr:col>5</xdr:col>
      <xdr:colOff>152400</xdr:colOff>
      <xdr:row>16</xdr:row>
      <xdr:rowOff>171450</xdr:rowOff>
    </xdr:from>
    <xdr:to>
      <xdr:col>5</xdr:col>
      <xdr:colOff>778668</xdr:colOff>
      <xdr:row>19</xdr:row>
      <xdr:rowOff>38101</xdr:rowOff>
    </xdr:to>
    <xdr:sp macro="" textlink="">
      <xdr:nvSpPr>
        <xdr:cNvPr id="8" name="Elipse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4200525" y="3495675"/>
          <a:ext cx="626268" cy="438151"/>
        </a:xfrm>
        <a:prstGeom prst="ellipse">
          <a:avLst/>
        </a:prstGeom>
        <a:solidFill>
          <a:srgbClr val="2C100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>
              <a:latin typeface="Verdana" panose="020B0604030504040204" pitchFamily="34" charset="0"/>
              <a:ea typeface="Verdana" panose="020B0604030504040204" pitchFamily="34" charset="0"/>
            </a:rPr>
            <a:t>4</a:t>
          </a:r>
        </a:p>
      </xdr:txBody>
    </xdr:sp>
    <xdr:clientData/>
  </xdr:twoCellAnchor>
  <xdr:twoCellAnchor>
    <xdr:from>
      <xdr:col>5</xdr:col>
      <xdr:colOff>138111</xdr:colOff>
      <xdr:row>19</xdr:row>
      <xdr:rowOff>189071</xdr:rowOff>
    </xdr:from>
    <xdr:to>
      <xdr:col>6</xdr:col>
      <xdr:colOff>4762</xdr:colOff>
      <xdr:row>22</xdr:row>
      <xdr:rowOff>19050</xdr:rowOff>
    </xdr:to>
    <xdr:sp macro="" textlink="">
      <xdr:nvSpPr>
        <xdr:cNvPr id="9" name="Elipse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4186236" y="4084796"/>
          <a:ext cx="657226" cy="401479"/>
        </a:xfrm>
        <a:prstGeom prst="ellipse">
          <a:avLst/>
        </a:prstGeom>
        <a:solidFill>
          <a:srgbClr val="2C100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>
              <a:latin typeface="Verdana" panose="020B0604030504040204" pitchFamily="34" charset="0"/>
              <a:ea typeface="Verdana" panose="020B0604030504040204" pitchFamily="34" charset="0"/>
            </a:rPr>
            <a:t>5</a:t>
          </a:r>
        </a:p>
      </xdr:txBody>
    </xdr:sp>
    <xdr:clientData/>
  </xdr:twoCellAnchor>
  <xdr:twoCellAnchor>
    <xdr:from>
      <xdr:col>5</xdr:col>
      <xdr:colOff>185737</xdr:colOff>
      <xdr:row>22</xdr:row>
      <xdr:rowOff>171449</xdr:rowOff>
    </xdr:from>
    <xdr:to>
      <xdr:col>6</xdr:col>
      <xdr:colOff>66675</xdr:colOff>
      <xdr:row>25</xdr:row>
      <xdr:rowOff>76199</xdr:rowOff>
    </xdr:to>
    <xdr:sp macro="" textlink="">
      <xdr:nvSpPr>
        <xdr:cNvPr id="10" name="Elipse 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233862" y="4638674"/>
          <a:ext cx="671513" cy="476250"/>
        </a:xfrm>
        <a:prstGeom prst="ellipse">
          <a:avLst/>
        </a:prstGeom>
        <a:solidFill>
          <a:srgbClr val="2C100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>
              <a:latin typeface="Verdana" panose="020B0604030504040204" pitchFamily="34" charset="0"/>
              <a:ea typeface="Verdana" panose="020B0604030504040204" pitchFamily="34" charset="0"/>
            </a:rPr>
            <a:t>6</a:t>
          </a:r>
        </a:p>
      </xdr:txBody>
    </xdr:sp>
    <xdr:clientData/>
  </xdr:twoCellAnchor>
  <xdr:twoCellAnchor>
    <xdr:from>
      <xdr:col>5</xdr:col>
      <xdr:colOff>159545</xdr:colOff>
      <xdr:row>10</xdr:row>
      <xdr:rowOff>83344</xdr:rowOff>
    </xdr:from>
    <xdr:to>
      <xdr:col>6</xdr:col>
      <xdr:colOff>28575</xdr:colOff>
      <xdr:row>13</xdr:row>
      <xdr:rowOff>23813</xdr:rowOff>
    </xdr:to>
    <xdr:sp macro="" textlink="">
      <xdr:nvSpPr>
        <xdr:cNvPr id="11" name="Elipse 1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4207670" y="2264569"/>
          <a:ext cx="659605" cy="511969"/>
        </a:xfrm>
        <a:prstGeom prst="ellipse">
          <a:avLst/>
        </a:prstGeom>
        <a:solidFill>
          <a:srgbClr val="2C100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>
              <a:latin typeface="Verdana" panose="020B0604030504040204" pitchFamily="34" charset="0"/>
              <a:ea typeface="Verdana" panose="020B0604030504040204" pitchFamily="34" charset="0"/>
            </a:rPr>
            <a:t>2</a:t>
          </a:r>
        </a:p>
      </xdr:txBody>
    </xdr:sp>
    <xdr:clientData/>
  </xdr:twoCellAnchor>
  <xdr:twoCellAnchor>
    <xdr:from>
      <xdr:col>5</xdr:col>
      <xdr:colOff>164306</xdr:colOff>
      <xdr:row>13</xdr:row>
      <xdr:rowOff>133350</xdr:rowOff>
    </xdr:from>
    <xdr:to>
      <xdr:col>6</xdr:col>
      <xdr:colOff>16669</xdr:colOff>
      <xdr:row>16</xdr:row>
      <xdr:rowOff>26194</xdr:rowOff>
    </xdr:to>
    <xdr:sp macro="" textlink="">
      <xdr:nvSpPr>
        <xdr:cNvPr id="12" name="Elipse 1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4212431" y="2886075"/>
          <a:ext cx="642938" cy="464344"/>
        </a:xfrm>
        <a:prstGeom prst="ellipse">
          <a:avLst/>
        </a:prstGeom>
        <a:solidFill>
          <a:srgbClr val="2C100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>
              <a:latin typeface="Verdana" panose="020B0604030504040204" pitchFamily="34" charset="0"/>
              <a:ea typeface="Verdana" panose="020B0604030504040204" pitchFamily="34" charset="0"/>
            </a:rPr>
            <a:t>3</a:t>
          </a:r>
        </a:p>
      </xdr:txBody>
    </xdr:sp>
    <xdr:clientData/>
  </xdr:twoCellAnchor>
  <xdr:oneCellAnchor>
    <xdr:from>
      <xdr:col>1</xdr:col>
      <xdr:colOff>28575</xdr:colOff>
      <xdr:row>16</xdr:row>
      <xdr:rowOff>190500</xdr:rowOff>
    </xdr:from>
    <xdr:ext cx="619126" cy="400050"/>
    <xdr:pic>
      <xdr:nvPicPr>
        <xdr:cNvPr id="13" name="Imagen 12" descr="Información financiera - Iconos gratis de negocios y finanzas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3048000"/>
          <a:ext cx="619126" cy="40005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67122</xdr:colOff>
      <xdr:row>22</xdr:row>
      <xdr:rowOff>211930</xdr:rowOff>
    </xdr:from>
    <xdr:ext cx="604392" cy="438151"/>
    <xdr:pic>
      <xdr:nvPicPr>
        <xdr:cNvPr id="14" name="Imagen 13" descr="Indicadores Del Valor Del Dólar Ilustración del Vector - Ilustración de  muestra, flecha: 8669494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122" y="4736305"/>
          <a:ext cx="604392" cy="438151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571503</xdr:colOff>
      <xdr:row>14</xdr:row>
      <xdr:rowOff>0</xdr:rowOff>
    </xdr:from>
    <xdr:to>
      <xdr:col>8</xdr:col>
      <xdr:colOff>597820</xdr:colOff>
      <xdr:row>16</xdr:row>
      <xdr:rowOff>23812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167441" y="2762250"/>
          <a:ext cx="788317" cy="404812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7</xdr:col>
      <xdr:colOff>608962</xdr:colOff>
      <xdr:row>16</xdr:row>
      <xdr:rowOff>178594</xdr:rowOff>
    </xdr:from>
    <xdr:to>
      <xdr:col>8</xdr:col>
      <xdr:colOff>631032</xdr:colOff>
      <xdr:row>19</xdr:row>
      <xdr:rowOff>23813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204900" y="3381375"/>
          <a:ext cx="784070" cy="42862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7</xdr:col>
      <xdr:colOff>595313</xdr:colOff>
      <xdr:row>20</xdr:row>
      <xdr:rowOff>1905</xdr:rowOff>
    </xdr:from>
    <xdr:to>
      <xdr:col>8</xdr:col>
      <xdr:colOff>595312</xdr:colOff>
      <xdr:row>22</xdr:row>
      <xdr:rowOff>50721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224588" y="4088130"/>
          <a:ext cx="790574" cy="42981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7</xdr:col>
      <xdr:colOff>566208</xdr:colOff>
      <xdr:row>10</xdr:row>
      <xdr:rowOff>178592</xdr:rowOff>
    </xdr:from>
    <xdr:to>
      <xdr:col>8</xdr:col>
      <xdr:colOff>587374</xdr:colOff>
      <xdr:row>13</xdr:row>
      <xdr:rowOff>35716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162146" y="2143123"/>
          <a:ext cx="783166" cy="440531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7</xdr:col>
      <xdr:colOff>547688</xdr:colOff>
      <xdr:row>7</xdr:row>
      <xdr:rowOff>178593</xdr:rowOff>
    </xdr:from>
    <xdr:to>
      <xdr:col>8</xdr:col>
      <xdr:colOff>559594</xdr:colOff>
      <xdr:row>10</xdr:row>
      <xdr:rowOff>30956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6143626" y="1547812"/>
          <a:ext cx="773906" cy="435769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</xdr:col>
      <xdr:colOff>47625</xdr:colOff>
      <xdr:row>19</xdr:row>
      <xdr:rowOff>219551</xdr:rowOff>
    </xdr:from>
    <xdr:to>
      <xdr:col>1</xdr:col>
      <xdr:colOff>690562</xdr:colOff>
      <xdr:row>22</xdr:row>
      <xdr:rowOff>45721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09625" y="4017645"/>
          <a:ext cx="642937" cy="440055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13</xdr:col>
      <xdr:colOff>95249</xdr:colOff>
      <xdr:row>10</xdr:row>
      <xdr:rowOff>166687</xdr:rowOff>
    </xdr:from>
    <xdr:to>
      <xdr:col>13</xdr:col>
      <xdr:colOff>738187</xdr:colOff>
      <xdr:row>13</xdr:row>
      <xdr:rowOff>47623</xdr:rowOff>
    </xdr:to>
    <xdr:sp macro="" textlink="">
      <xdr:nvSpPr>
        <xdr:cNvPr id="30" name="Elipse 29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10417968" y="1916906"/>
          <a:ext cx="642938" cy="535780"/>
        </a:xfrm>
        <a:prstGeom prst="ellipse">
          <a:avLst/>
        </a:prstGeom>
        <a:solidFill>
          <a:srgbClr val="2C100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>
              <a:latin typeface="Verdana" panose="020B0604030504040204" pitchFamily="34" charset="0"/>
              <a:ea typeface="Verdana" panose="020B0604030504040204" pitchFamily="34" charset="0"/>
            </a:rPr>
            <a:t>7</a:t>
          </a:r>
        </a:p>
      </xdr:txBody>
    </xdr:sp>
    <xdr:clientData/>
  </xdr:twoCellAnchor>
  <xdr:twoCellAnchor>
    <xdr:from>
      <xdr:col>13</xdr:col>
      <xdr:colOff>80962</xdr:colOff>
      <xdr:row>7</xdr:row>
      <xdr:rowOff>133350</xdr:rowOff>
    </xdr:from>
    <xdr:to>
      <xdr:col>14</xdr:col>
      <xdr:colOff>545305</xdr:colOff>
      <xdr:row>10</xdr:row>
      <xdr:rowOff>61912</xdr:rowOff>
    </xdr:to>
    <xdr:sp macro="" textlink="">
      <xdr:nvSpPr>
        <xdr:cNvPr id="15" name="Flecha derecha 1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10777537" y="1743075"/>
          <a:ext cx="1254918" cy="500062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 b="1">
              <a:latin typeface="Verdana" panose="020B0604030504040204" pitchFamily="34" charset="0"/>
              <a:ea typeface="Verdana" panose="020B0604030504040204" pitchFamily="34" charset="0"/>
            </a:rPr>
            <a:t>RESUMEN</a:t>
          </a:r>
        </a:p>
      </xdr:txBody>
    </xdr:sp>
    <xdr:clientData/>
  </xdr:twoCellAnchor>
  <xdr:twoCellAnchor>
    <xdr:from>
      <xdr:col>13</xdr:col>
      <xdr:colOff>73820</xdr:colOff>
      <xdr:row>22</xdr:row>
      <xdr:rowOff>183355</xdr:rowOff>
    </xdr:from>
    <xdr:to>
      <xdr:col>14</xdr:col>
      <xdr:colOff>383382</xdr:colOff>
      <xdr:row>25</xdr:row>
      <xdr:rowOff>64293</xdr:rowOff>
    </xdr:to>
    <xdr:sp macro="" textlink="">
      <xdr:nvSpPr>
        <xdr:cNvPr id="34" name="Flecha derecha 33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10770395" y="4650580"/>
          <a:ext cx="1100137" cy="452438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 b="1">
              <a:latin typeface="Verdana" panose="020B0604030504040204" pitchFamily="34" charset="0"/>
              <a:ea typeface="Verdana" panose="020B0604030504040204" pitchFamily="34" charset="0"/>
            </a:rPr>
            <a:t>RESUMEN</a:t>
          </a:r>
        </a:p>
      </xdr:txBody>
    </xdr:sp>
    <xdr:clientData/>
  </xdr:twoCellAnchor>
  <xdr:twoCellAnchor>
    <xdr:from>
      <xdr:col>13</xdr:col>
      <xdr:colOff>114298</xdr:colOff>
      <xdr:row>17</xdr:row>
      <xdr:rowOff>0</xdr:rowOff>
    </xdr:from>
    <xdr:to>
      <xdr:col>13</xdr:col>
      <xdr:colOff>714375</xdr:colOff>
      <xdr:row>19</xdr:row>
      <xdr:rowOff>30955</xdr:rowOff>
    </xdr:to>
    <xdr:sp macro="" textlink="">
      <xdr:nvSpPr>
        <xdr:cNvPr id="36" name="Elipse 35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10810873" y="3514725"/>
          <a:ext cx="600077" cy="411955"/>
        </a:xfrm>
        <a:prstGeom prst="ellipse">
          <a:avLst/>
        </a:prstGeom>
        <a:solidFill>
          <a:srgbClr val="2C100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>
              <a:latin typeface="Verdana" panose="020B0604030504040204" pitchFamily="34" charset="0"/>
              <a:ea typeface="Verdana" panose="020B0604030504040204" pitchFamily="34" charset="0"/>
            </a:rPr>
            <a:t>9</a:t>
          </a:r>
        </a:p>
      </xdr:txBody>
    </xdr:sp>
    <xdr:clientData/>
  </xdr:twoCellAnchor>
  <xdr:twoCellAnchor>
    <xdr:from>
      <xdr:col>13</xdr:col>
      <xdr:colOff>147637</xdr:colOff>
      <xdr:row>20</xdr:row>
      <xdr:rowOff>42860</xdr:rowOff>
    </xdr:from>
    <xdr:to>
      <xdr:col>14</xdr:col>
      <xdr:colOff>85725</xdr:colOff>
      <xdr:row>22</xdr:row>
      <xdr:rowOff>133349</xdr:rowOff>
    </xdr:to>
    <xdr:sp macro="" textlink="">
      <xdr:nvSpPr>
        <xdr:cNvPr id="37" name="Elipse 36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10844212" y="4129085"/>
          <a:ext cx="728663" cy="471489"/>
        </a:xfrm>
        <a:prstGeom prst="ellipse">
          <a:avLst/>
        </a:prstGeom>
        <a:solidFill>
          <a:srgbClr val="2C100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>
              <a:latin typeface="Verdana" panose="020B0604030504040204" pitchFamily="34" charset="0"/>
              <a:ea typeface="Verdana" panose="020B0604030504040204" pitchFamily="34" charset="0"/>
            </a:rPr>
            <a:t>10</a:t>
          </a:r>
        </a:p>
      </xdr:txBody>
    </xdr:sp>
    <xdr:clientData/>
  </xdr:twoCellAnchor>
  <xdr:twoCellAnchor>
    <xdr:from>
      <xdr:col>13</xdr:col>
      <xdr:colOff>123825</xdr:colOff>
      <xdr:row>13</xdr:row>
      <xdr:rowOff>126205</xdr:rowOff>
    </xdr:from>
    <xdr:to>
      <xdr:col>13</xdr:col>
      <xdr:colOff>704851</xdr:colOff>
      <xdr:row>15</xdr:row>
      <xdr:rowOff>187640</xdr:rowOff>
    </xdr:to>
    <xdr:sp macro="" textlink="">
      <xdr:nvSpPr>
        <xdr:cNvPr id="38" name="Elipse 37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10820400" y="2878930"/>
          <a:ext cx="581026" cy="442435"/>
        </a:xfrm>
        <a:prstGeom prst="ellipse">
          <a:avLst/>
        </a:prstGeom>
        <a:solidFill>
          <a:srgbClr val="2C100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>
              <a:latin typeface="Verdana" panose="020B0604030504040204" pitchFamily="34" charset="0"/>
              <a:ea typeface="Verdana" panose="020B0604030504040204" pitchFamily="34" charset="0"/>
            </a:rPr>
            <a:t>8</a:t>
          </a:r>
        </a:p>
      </xdr:txBody>
    </xdr:sp>
    <xdr:clientData/>
  </xdr:twoCellAnchor>
  <xdr:twoCellAnchor editAs="oneCell">
    <xdr:from>
      <xdr:col>7</xdr:col>
      <xdr:colOff>595312</xdr:colOff>
      <xdr:row>22</xdr:row>
      <xdr:rowOff>236006</xdr:rowOff>
    </xdr:from>
    <xdr:to>
      <xdr:col>8</xdr:col>
      <xdr:colOff>642937</xdr:colOff>
      <xdr:row>25</xdr:row>
      <xdr:rowOff>28099</xdr:rowOff>
    </xdr:to>
    <xdr:pic>
      <xdr:nvPicPr>
        <xdr:cNvPr id="39" name="Imagen 38" descr="Auditoría Externa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1187" y="4450819"/>
          <a:ext cx="809625" cy="44265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180975</xdr:colOff>
      <xdr:row>0</xdr:row>
      <xdr:rowOff>76200</xdr:rowOff>
    </xdr:from>
    <xdr:to>
      <xdr:col>3</xdr:col>
      <xdr:colOff>76200</xdr:colOff>
      <xdr:row>1</xdr:row>
      <xdr:rowOff>7570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3F18E63-FC9A-1A35-E182-86C5FEB17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76200"/>
          <a:ext cx="1666875" cy="5885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332581</xdr:colOff>
      <xdr:row>0</xdr:row>
      <xdr:rowOff>0</xdr:rowOff>
    </xdr:from>
    <xdr:to>
      <xdr:col>8</xdr:col>
      <xdr:colOff>111522</xdr:colOff>
      <xdr:row>0</xdr:row>
      <xdr:rowOff>0</xdr:rowOff>
    </xdr:to>
    <xdr:sp macro="" textlink="">
      <xdr:nvSpPr>
        <xdr:cNvPr id="2" name="Rectángulo redondeado 1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856581" y="0"/>
          <a:ext cx="4350941" cy="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EC" sz="10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RESEÑA</a:t>
          </a:r>
          <a:r>
            <a:rPr lang="es-EC" sz="10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HISTORICA </a:t>
          </a:r>
        </a:p>
        <a:p>
          <a:pPr algn="ctr"/>
          <a:endParaRPr lang="es-EC" sz="1000" b="1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endParaRPr lang="es-EC" sz="1000" b="1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endParaRPr lang="es-EC" sz="1000" b="1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s-EC" sz="1000" b="1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s-EC" sz="1000" b="1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s-EC" sz="1000" b="1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s-EC" sz="1000" b="1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s-EC" sz="10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Razón social: </a:t>
          </a:r>
          <a:r>
            <a:rPr lang="es-EC" sz="1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NOVACERO S.A. Esta   empresa   que   nace   de   la   fusión   de   dos   empresas, NOVACERO   S.A.,   y ACEROPAXI  S.A. se dedicaba  a la  fabricación  y  comercialización  de  productos  de acero desde el 2001 como empresa fusionada sin embargo estas dos empresas tienen sus inicios 1972 y 1983 respectivamente. </a:t>
          </a:r>
        </a:p>
        <a:p>
          <a:r>
            <a:rPr lang="es-EC" sz="1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La sede principal está  en Quito, teniendo plantas en las ciudades de Guayaquil, Lasso  y  Quito, también cuenta con oficinas de ventas y asesoría técnica en Cuenca, Guayaquil y Quito. </a:t>
          </a:r>
        </a:p>
        <a:p>
          <a:r>
            <a:rPr lang="es-EC" sz="1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La  sede  principal  en  Quito  se  encuentra  en  la  avenida  de  los  Shyris  y  Río  Coca,  mientras  que  la  oficina  en  Guayaquil  se  encuentra  en  calle  6  de  Marzo  y  Camilo Destruye.</a:t>
          </a:r>
        </a:p>
      </xdr:txBody>
    </xdr:sp>
    <xdr:clientData/>
  </xdr:twoCellAnchor>
  <xdr:twoCellAnchor>
    <xdr:from>
      <xdr:col>5</xdr:col>
      <xdr:colOff>342900</xdr:colOff>
      <xdr:row>0</xdr:row>
      <xdr:rowOff>0</xdr:rowOff>
    </xdr:from>
    <xdr:to>
      <xdr:col>7</xdr:col>
      <xdr:colOff>257175</xdr:colOff>
      <xdr:row>0</xdr:row>
      <xdr:rowOff>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4152900" y="0"/>
          <a:ext cx="1438275" cy="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C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Ser reconocida  como una empresa innovadora,  en  constante  crecimiento  en la industria del acero en el Ecuador.</a:t>
          </a:r>
        </a:p>
        <a:p>
          <a:endParaRPr lang="es-EC" sz="1100"/>
        </a:p>
      </xdr:txBody>
    </xdr:sp>
    <xdr:clientData/>
  </xdr:twoCellAnchor>
  <xdr:twoCellAnchor>
    <xdr:from>
      <xdr:col>3</xdr:col>
      <xdr:colOff>79375</xdr:colOff>
      <xdr:row>0</xdr:row>
      <xdr:rowOff>0</xdr:rowOff>
    </xdr:from>
    <xdr:to>
      <xdr:col>4</xdr:col>
      <xdr:colOff>347265</xdr:colOff>
      <xdr:row>0</xdr:row>
      <xdr:rowOff>0</xdr:rowOff>
    </xdr:to>
    <xdr:sp macro="" textlink="">
      <xdr:nvSpPr>
        <xdr:cNvPr id="4" name="Flecha izquierda 25">
          <a:hlinkClick xmlns:r="http://schemas.openxmlformats.org/officeDocument/2006/relationships" r:id="rId1" tooltip="Traslada al Indice 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2365375" y="0"/>
          <a:ext cx="1029890" cy="0"/>
        </a:xfrm>
        <a:prstGeom prst="leftArrow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EC" sz="1400" b="1" i="1"/>
            <a:t>INDICE</a:t>
          </a:r>
          <a:r>
            <a:rPr lang="es-EC" sz="1400" b="1" i="1" baseline="0"/>
            <a:t> </a:t>
          </a:r>
          <a:endParaRPr lang="es-EC" sz="1400" b="1" i="1"/>
        </a:p>
      </xdr:txBody>
    </xdr:sp>
    <xdr:clientData/>
  </xdr:twoCellAnchor>
  <xdr:twoCellAnchor>
    <xdr:from>
      <xdr:col>6</xdr:col>
      <xdr:colOff>2614</xdr:colOff>
      <xdr:row>2</xdr:row>
      <xdr:rowOff>112057</xdr:rowOff>
    </xdr:from>
    <xdr:to>
      <xdr:col>10</xdr:col>
      <xdr:colOff>166921</xdr:colOff>
      <xdr:row>6</xdr:row>
      <xdr:rowOff>15408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4064746" y="308160"/>
          <a:ext cx="3189896" cy="687763"/>
        </a:xfrm>
        <a:prstGeom prst="rect">
          <a:avLst/>
        </a:prstGeom>
        <a:solidFill>
          <a:srgbClr val="D6CE8B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400" b="1" i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INSTRUCCIONES</a:t>
          </a:r>
        </a:p>
      </xdr:txBody>
    </xdr:sp>
    <xdr:clientData/>
  </xdr:twoCellAnchor>
  <xdr:oneCellAnchor>
    <xdr:from>
      <xdr:col>1</xdr:col>
      <xdr:colOff>65315</xdr:colOff>
      <xdr:row>2</xdr:row>
      <xdr:rowOff>76200</xdr:rowOff>
    </xdr:from>
    <xdr:ext cx="3554127" cy="784943"/>
    <xdr:pic>
      <xdr:nvPicPr>
        <xdr:cNvPr id="10" name="Imagen 9" descr="ESPE | Sede Latacunga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180" y="271585"/>
          <a:ext cx="3554127" cy="7849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180042</xdr:colOff>
      <xdr:row>19</xdr:row>
      <xdr:rowOff>51088</xdr:rowOff>
    </xdr:from>
    <xdr:to>
      <xdr:col>1</xdr:col>
      <xdr:colOff>644769</xdr:colOff>
      <xdr:row>20</xdr:row>
      <xdr:rowOff>302847</xdr:rowOff>
    </xdr:to>
    <xdr:sp macro="" textlink="">
      <xdr:nvSpPr>
        <xdr:cNvPr id="17" name="Rectángulo redondeado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375427" y="6039626"/>
          <a:ext cx="464727" cy="427606"/>
        </a:xfrm>
        <a:prstGeom prst="roundRect">
          <a:avLst/>
        </a:prstGeom>
        <a:solidFill>
          <a:srgbClr val="D6CE8B"/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1</a:t>
          </a:r>
        </a:p>
      </xdr:txBody>
    </xdr:sp>
    <xdr:clientData/>
  </xdr:twoCellAnchor>
  <xdr:twoCellAnchor>
    <xdr:from>
      <xdr:col>1</xdr:col>
      <xdr:colOff>173752</xdr:colOff>
      <xdr:row>39</xdr:row>
      <xdr:rowOff>159797</xdr:rowOff>
    </xdr:from>
    <xdr:to>
      <xdr:col>1</xdr:col>
      <xdr:colOff>635000</xdr:colOff>
      <xdr:row>41</xdr:row>
      <xdr:rowOff>253999</xdr:rowOff>
    </xdr:to>
    <xdr:sp macro="" textlink="">
      <xdr:nvSpPr>
        <xdr:cNvPr id="18" name="Rectángulo redondeado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>
          <a:off x="369137" y="9811797"/>
          <a:ext cx="461248" cy="465433"/>
        </a:xfrm>
        <a:prstGeom prst="roundRect">
          <a:avLst/>
        </a:prstGeom>
        <a:solidFill>
          <a:srgbClr val="D6CE8B"/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indent="0" algn="ctr"/>
          <a:r>
            <a:rPr lang="es-ES" sz="1800" b="1">
              <a:solidFill>
                <a:schemeClr val="dk1"/>
              </a:solidFill>
              <a:latin typeface="+mn-lt"/>
              <a:ea typeface="+mn-ea"/>
              <a:cs typeface="+mn-cs"/>
            </a:rPr>
            <a:t>2</a:t>
          </a:r>
        </a:p>
      </xdr:txBody>
    </xdr:sp>
    <xdr:clientData/>
  </xdr:twoCellAnchor>
  <xdr:twoCellAnchor editAs="oneCell">
    <xdr:from>
      <xdr:col>2</xdr:col>
      <xdr:colOff>294514</xdr:colOff>
      <xdr:row>23</xdr:row>
      <xdr:rowOff>123309</xdr:rowOff>
    </xdr:from>
    <xdr:to>
      <xdr:col>7</xdr:col>
      <xdr:colOff>190420</xdr:colOff>
      <xdr:row>36</xdr:row>
      <xdr:rowOff>111036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5177" t="39202" r="4335" b="16440"/>
        <a:stretch/>
      </xdr:blipFill>
      <xdr:spPr>
        <a:xfrm>
          <a:off x="1271437" y="6961771"/>
          <a:ext cx="3803598" cy="2273727"/>
        </a:xfrm>
        <a:prstGeom prst="rect">
          <a:avLst/>
        </a:prstGeom>
      </xdr:spPr>
    </xdr:pic>
    <xdr:clientData/>
  </xdr:twoCellAnchor>
  <xdr:twoCellAnchor>
    <xdr:from>
      <xdr:col>4</xdr:col>
      <xdr:colOff>129152</xdr:colOff>
      <xdr:row>27</xdr:row>
      <xdr:rowOff>145296</xdr:rowOff>
    </xdr:from>
    <xdr:to>
      <xdr:col>6</xdr:col>
      <xdr:colOff>242161</xdr:colOff>
      <xdr:row>32</xdr:row>
      <xdr:rowOff>113011</xdr:rowOff>
    </xdr:to>
    <xdr:cxnSp macro="">
      <xdr:nvCxnSpPr>
        <xdr:cNvPr id="7" name="Conector recto de flecha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 flipV="1">
          <a:off x="2669152" y="7687142"/>
          <a:ext cx="1676086" cy="84694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520337</xdr:colOff>
      <xdr:row>23</xdr:row>
      <xdr:rowOff>84115</xdr:rowOff>
    </xdr:from>
    <xdr:to>
      <xdr:col>12</xdr:col>
      <xdr:colOff>13247</xdr:colOff>
      <xdr:row>37</xdr:row>
      <xdr:rowOff>5133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9235" t="47455" r="55326" b="19658"/>
        <a:stretch/>
      </xdr:blipFill>
      <xdr:spPr>
        <a:xfrm>
          <a:off x="5404952" y="6922577"/>
          <a:ext cx="3400603" cy="2382864"/>
        </a:xfrm>
        <a:prstGeom prst="rect">
          <a:avLst/>
        </a:prstGeom>
      </xdr:spPr>
    </xdr:pic>
    <xdr:clientData/>
  </xdr:twoCellAnchor>
  <xdr:twoCellAnchor editAs="oneCell">
    <xdr:from>
      <xdr:col>3</xdr:col>
      <xdr:colOff>40471</xdr:colOff>
      <xdr:row>42</xdr:row>
      <xdr:rowOff>171742</xdr:rowOff>
    </xdr:from>
    <xdr:to>
      <xdr:col>7</xdr:col>
      <xdr:colOff>675472</xdr:colOff>
      <xdr:row>47</xdr:row>
      <xdr:rowOff>12559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9823" t="35919" r="16245" b="14710"/>
        <a:stretch/>
      </xdr:blipFill>
      <xdr:spPr>
        <a:xfrm>
          <a:off x="1798933" y="10585742"/>
          <a:ext cx="3761154" cy="1609048"/>
        </a:xfrm>
        <a:prstGeom prst="rect">
          <a:avLst/>
        </a:prstGeom>
      </xdr:spPr>
    </xdr:pic>
    <xdr:clientData/>
  </xdr:twoCellAnchor>
  <xdr:twoCellAnchor editAs="oneCell">
    <xdr:from>
      <xdr:col>8</xdr:col>
      <xdr:colOff>444499</xdr:colOff>
      <xdr:row>42</xdr:row>
      <xdr:rowOff>92809</xdr:rowOff>
    </xdr:from>
    <xdr:to>
      <xdr:col>10</xdr:col>
      <xdr:colOff>695708</xdr:colOff>
      <xdr:row>47</xdr:row>
      <xdr:rowOff>187011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49562" t="45937" r="36760" b="22437"/>
        <a:stretch/>
      </xdr:blipFill>
      <xdr:spPr>
        <a:xfrm>
          <a:off x="6110653" y="10506809"/>
          <a:ext cx="1814286" cy="1862433"/>
        </a:xfrm>
        <a:prstGeom prst="rect">
          <a:avLst/>
        </a:prstGeom>
      </xdr:spPr>
    </xdr:pic>
    <xdr:clientData/>
  </xdr:twoCellAnchor>
  <xdr:twoCellAnchor>
    <xdr:from>
      <xdr:col>1</xdr:col>
      <xdr:colOff>194267</xdr:colOff>
      <xdr:row>49</xdr:row>
      <xdr:rowOff>58199</xdr:rowOff>
    </xdr:from>
    <xdr:to>
      <xdr:col>1</xdr:col>
      <xdr:colOff>664307</xdr:colOff>
      <xdr:row>50</xdr:row>
      <xdr:rowOff>334946</xdr:rowOff>
    </xdr:to>
    <xdr:sp macro="" textlink="">
      <xdr:nvSpPr>
        <xdr:cNvPr id="42" name="Rectángulo redondeado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/>
      </xdr:nvSpPr>
      <xdr:spPr>
        <a:xfrm>
          <a:off x="389652" y="12650737"/>
          <a:ext cx="470040" cy="481901"/>
        </a:xfrm>
        <a:prstGeom prst="roundRect">
          <a:avLst/>
        </a:prstGeom>
        <a:solidFill>
          <a:srgbClr val="D6CE8B"/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indent="0" algn="ctr"/>
          <a:r>
            <a:rPr lang="es-ES" sz="1800" b="1">
              <a:solidFill>
                <a:schemeClr val="dk1"/>
              </a:solidFill>
              <a:latin typeface="+mn-lt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1</xdr:col>
      <xdr:colOff>199381</xdr:colOff>
      <xdr:row>52</xdr:row>
      <xdr:rowOff>96209</xdr:rowOff>
    </xdr:from>
    <xdr:to>
      <xdr:col>1</xdr:col>
      <xdr:colOff>674077</xdr:colOff>
      <xdr:row>53</xdr:row>
      <xdr:rowOff>341923</xdr:rowOff>
    </xdr:to>
    <xdr:sp macro="" textlink="">
      <xdr:nvSpPr>
        <xdr:cNvPr id="45" name="Rectángulo redondeado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/>
      </xdr:nvSpPr>
      <xdr:spPr>
        <a:xfrm>
          <a:off x="394766" y="13655901"/>
          <a:ext cx="474696" cy="450868"/>
        </a:xfrm>
        <a:prstGeom prst="roundRect">
          <a:avLst/>
        </a:prstGeom>
        <a:solidFill>
          <a:srgbClr val="D6CE8B"/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indent="0" algn="ctr"/>
          <a:r>
            <a:rPr lang="es-ES" sz="1800" b="1">
              <a:solidFill>
                <a:schemeClr val="dk1"/>
              </a:solidFill>
              <a:latin typeface="+mn-lt"/>
              <a:ea typeface="+mn-ea"/>
              <a:cs typeface="+mn-cs"/>
            </a:rPr>
            <a:t>4</a:t>
          </a:r>
        </a:p>
      </xdr:txBody>
    </xdr:sp>
    <xdr:clientData/>
  </xdr:twoCellAnchor>
  <xdr:twoCellAnchor>
    <xdr:from>
      <xdr:col>1</xdr:col>
      <xdr:colOff>198105</xdr:colOff>
      <xdr:row>69</xdr:row>
      <xdr:rowOff>17587</xdr:rowOff>
    </xdr:from>
    <xdr:to>
      <xdr:col>1</xdr:col>
      <xdr:colOff>644769</xdr:colOff>
      <xdr:row>71</xdr:row>
      <xdr:rowOff>131736</xdr:rowOff>
    </xdr:to>
    <xdr:sp macro="" textlink="">
      <xdr:nvSpPr>
        <xdr:cNvPr id="46" name="Rectángulo redondeado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/>
      </xdr:nvSpPr>
      <xdr:spPr>
        <a:xfrm>
          <a:off x="393490" y="17143049"/>
          <a:ext cx="446664" cy="465841"/>
        </a:xfrm>
        <a:prstGeom prst="roundRect">
          <a:avLst/>
        </a:prstGeom>
        <a:solidFill>
          <a:srgbClr val="D6CE8B"/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indent="0" algn="ctr"/>
          <a:r>
            <a:rPr lang="es-ES" sz="1800" b="1">
              <a:solidFill>
                <a:schemeClr val="dk1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twoCellAnchor>
  <xdr:twoCellAnchor editAs="oneCell">
    <xdr:from>
      <xdr:col>8</xdr:col>
      <xdr:colOff>111542</xdr:colOff>
      <xdr:row>57</xdr:row>
      <xdr:rowOff>208699</xdr:rowOff>
    </xdr:from>
    <xdr:to>
      <xdr:col>12</xdr:col>
      <xdr:colOff>320309</xdr:colOff>
      <xdr:row>67</xdr:row>
      <xdr:rowOff>52125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5918" t="39782" r="37115" b="42201"/>
        <a:stretch/>
      </xdr:blipFill>
      <xdr:spPr>
        <a:xfrm>
          <a:off x="5777696" y="15077468"/>
          <a:ext cx="3334921" cy="1748426"/>
        </a:xfrm>
        <a:prstGeom prst="rect">
          <a:avLst/>
        </a:prstGeom>
      </xdr:spPr>
    </xdr:pic>
    <xdr:clientData/>
  </xdr:twoCellAnchor>
  <xdr:twoCellAnchor editAs="oneCell">
    <xdr:from>
      <xdr:col>2</xdr:col>
      <xdr:colOff>287856</xdr:colOff>
      <xdr:row>57</xdr:row>
      <xdr:rowOff>192440</xdr:rowOff>
    </xdr:from>
    <xdr:to>
      <xdr:col>7</xdr:col>
      <xdr:colOff>587995</xdr:colOff>
      <xdr:row>67</xdr:row>
      <xdr:rowOff>22818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5516" t="39781" r="42932" b="19546"/>
        <a:stretch/>
      </xdr:blipFill>
      <xdr:spPr>
        <a:xfrm>
          <a:off x="1264779" y="15061209"/>
          <a:ext cx="4207831" cy="1735378"/>
        </a:xfrm>
        <a:prstGeom prst="rect">
          <a:avLst/>
        </a:prstGeom>
      </xdr:spPr>
    </xdr:pic>
    <xdr:clientData/>
  </xdr:twoCellAnchor>
  <xdr:twoCellAnchor>
    <xdr:from>
      <xdr:col>1</xdr:col>
      <xdr:colOff>212549</xdr:colOff>
      <xdr:row>55</xdr:row>
      <xdr:rowOff>16</xdr:rowOff>
    </xdr:from>
    <xdr:to>
      <xdr:col>1</xdr:col>
      <xdr:colOff>683845</xdr:colOff>
      <xdr:row>56</xdr:row>
      <xdr:rowOff>205154</xdr:rowOff>
    </xdr:to>
    <xdr:sp macro="" textlink="">
      <xdr:nvSpPr>
        <xdr:cNvPr id="49" name="Rectángulo redondeado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/>
      </xdr:nvSpPr>
      <xdr:spPr>
        <a:xfrm>
          <a:off x="407934" y="14380324"/>
          <a:ext cx="471296" cy="449368"/>
        </a:xfrm>
        <a:prstGeom prst="roundRect">
          <a:avLst/>
        </a:prstGeom>
        <a:solidFill>
          <a:srgbClr val="D6CE8B"/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indent="0" algn="ctr"/>
          <a:r>
            <a:rPr lang="es-ES" sz="1800" b="1">
              <a:solidFill>
                <a:schemeClr val="dk1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twoCellAnchor>
  <xdr:twoCellAnchor editAs="oneCell">
    <xdr:from>
      <xdr:col>4</xdr:col>
      <xdr:colOff>491808</xdr:colOff>
      <xdr:row>72</xdr:row>
      <xdr:rowOff>165842</xdr:rowOff>
    </xdr:from>
    <xdr:to>
      <xdr:col>9</xdr:col>
      <xdr:colOff>609239</xdr:colOff>
      <xdr:row>83</xdr:row>
      <xdr:rowOff>131123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2808" t="34964" r="40124" b="13659"/>
        <a:stretch/>
      </xdr:blipFill>
      <xdr:spPr>
        <a:xfrm>
          <a:off x="3031808" y="17818842"/>
          <a:ext cx="4025123" cy="1899589"/>
        </a:xfrm>
        <a:prstGeom prst="rect">
          <a:avLst/>
        </a:prstGeom>
      </xdr:spPr>
    </xdr:pic>
    <xdr:clientData/>
  </xdr:twoCellAnchor>
  <xdr:twoCellAnchor>
    <xdr:from>
      <xdr:col>6</xdr:col>
      <xdr:colOff>613253</xdr:colOff>
      <xdr:row>80</xdr:row>
      <xdr:rowOff>78288</xdr:rowOff>
    </xdr:from>
    <xdr:to>
      <xdr:col>9</xdr:col>
      <xdr:colOff>52192</xdr:colOff>
      <xdr:row>82</xdr:row>
      <xdr:rowOff>13048</xdr:rowOff>
    </xdr:to>
    <xdr:cxnSp macro="">
      <xdr:nvCxnSpPr>
        <xdr:cNvPr id="51" name="Conector recto de flecha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 flipH="1" flipV="1">
          <a:off x="4671164" y="18306267"/>
          <a:ext cx="1709281" cy="30010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195385</xdr:colOff>
      <xdr:row>86</xdr:row>
      <xdr:rowOff>160151</xdr:rowOff>
    </xdr:from>
    <xdr:to>
      <xdr:col>1</xdr:col>
      <xdr:colOff>635000</xdr:colOff>
      <xdr:row>88</xdr:row>
      <xdr:rowOff>267475</xdr:rowOff>
    </xdr:to>
    <xdr:sp macro="" textlink="">
      <xdr:nvSpPr>
        <xdr:cNvPr id="53" name="Rectángulo redondeado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/>
      </xdr:nvSpPr>
      <xdr:spPr>
        <a:xfrm>
          <a:off x="390770" y="20274997"/>
          <a:ext cx="439615" cy="459016"/>
        </a:xfrm>
        <a:prstGeom prst="roundRect">
          <a:avLst/>
        </a:prstGeom>
        <a:solidFill>
          <a:srgbClr val="D6CE8B"/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indent="0" algn="ctr"/>
          <a:r>
            <a:rPr lang="es-ES" sz="1800" b="1">
              <a:solidFill>
                <a:schemeClr val="dk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1</xdr:col>
      <xdr:colOff>185456</xdr:colOff>
      <xdr:row>89</xdr:row>
      <xdr:rowOff>395361</xdr:rowOff>
    </xdr:from>
    <xdr:to>
      <xdr:col>1</xdr:col>
      <xdr:colOff>654538</xdr:colOff>
      <xdr:row>90</xdr:row>
      <xdr:rowOff>418180</xdr:rowOff>
    </xdr:to>
    <xdr:sp macro="" textlink="">
      <xdr:nvSpPr>
        <xdr:cNvPr id="54" name="Rectángulo redondeado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/>
      </xdr:nvSpPr>
      <xdr:spPr>
        <a:xfrm>
          <a:off x="380841" y="21321053"/>
          <a:ext cx="469082" cy="481973"/>
        </a:xfrm>
        <a:prstGeom prst="roundRect">
          <a:avLst/>
        </a:prstGeom>
        <a:solidFill>
          <a:srgbClr val="D6CE8B"/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indent="0" algn="ctr"/>
          <a:r>
            <a:rPr lang="es-ES" sz="1800" b="1">
              <a:solidFill>
                <a:schemeClr val="dk1"/>
              </a:solidFill>
              <a:latin typeface="+mn-lt"/>
              <a:ea typeface="+mn-ea"/>
              <a:cs typeface="+mn-cs"/>
            </a:rPr>
            <a:t>8</a:t>
          </a:r>
        </a:p>
      </xdr:txBody>
    </xdr:sp>
    <xdr:clientData/>
  </xdr:twoCellAnchor>
  <xdr:twoCellAnchor editAs="oneCell">
    <xdr:from>
      <xdr:col>12</xdr:col>
      <xdr:colOff>15750</xdr:colOff>
      <xdr:row>1</xdr:row>
      <xdr:rowOff>180922</xdr:rowOff>
    </xdr:from>
    <xdr:to>
      <xdr:col>13</xdr:col>
      <xdr:colOff>31302</xdr:colOff>
      <xdr:row>6</xdr:row>
      <xdr:rowOff>43121</xdr:rowOff>
    </xdr:to>
    <xdr:pic>
      <xdr:nvPicPr>
        <xdr:cNvPr id="6" name="Imagen 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B9F56680-08AF-4442-AF80-3E1B085B55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54" r="22964"/>
        <a:stretch/>
      </xdr:blipFill>
      <xdr:spPr>
        <a:xfrm>
          <a:off x="8808058" y="835460"/>
          <a:ext cx="797090" cy="770738"/>
        </a:xfrm>
        <a:prstGeom prst="rect">
          <a:avLst/>
        </a:prstGeom>
      </xdr:spPr>
    </xdr:pic>
    <xdr:clientData/>
  </xdr:twoCellAnchor>
  <xdr:twoCellAnchor editAs="oneCell">
    <xdr:from>
      <xdr:col>3</xdr:col>
      <xdr:colOff>417487</xdr:colOff>
      <xdr:row>8</xdr:row>
      <xdr:rowOff>143947</xdr:rowOff>
    </xdr:from>
    <xdr:to>
      <xdr:col>11</xdr:col>
      <xdr:colOff>18293</xdr:colOff>
      <xdr:row>20</xdr:row>
      <xdr:rowOff>271487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ED10D0A-2627-4CAA-A62A-61E79AA93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alphaModFix amt="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5949" y="2234562"/>
          <a:ext cx="5853113" cy="4201310"/>
        </a:xfrm>
        <a:prstGeom prst="rect">
          <a:avLst/>
        </a:prstGeom>
      </xdr:spPr>
    </xdr:pic>
    <xdr:clientData/>
  </xdr:twoCellAnchor>
  <xdr:twoCellAnchor editAs="oneCell">
    <xdr:from>
      <xdr:col>1</xdr:col>
      <xdr:colOff>668694</xdr:colOff>
      <xdr:row>0</xdr:row>
      <xdr:rowOff>38878</xdr:rowOff>
    </xdr:from>
    <xdr:to>
      <xdr:col>3</xdr:col>
      <xdr:colOff>764916</xdr:colOff>
      <xdr:row>0</xdr:row>
      <xdr:rowOff>627473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CB64941-983D-4E89-8E77-9BBD41F05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694" y="38878"/>
          <a:ext cx="1666875" cy="588595"/>
        </a:xfrm>
        <a:prstGeom prst="rect">
          <a:avLst/>
        </a:prstGeom>
      </xdr:spPr>
    </xdr:pic>
    <xdr:clientData/>
  </xdr:twoCellAnchor>
  <xdr:twoCellAnchor editAs="oneCell">
    <xdr:from>
      <xdr:col>12</xdr:col>
      <xdr:colOff>742461</xdr:colOff>
      <xdr:row>1</xdr:row>
      <xdr:rowOff>107462</xdr:rowOff>
    </xdr:from>
    <xdr:to>
      <xdr:col>14</xdr:col>
      <xdr:colOff>110718</xdr:colOff>
      <xdr:row>6</xdr:row>
      <xdr:rowOff>130257</xdr:rowOff>
    </xdr:to>
    <xdr:pic>
      <xdr:nvPicPr>
        <xdr:cNvPr id="12" name="Imagen 1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99E2B3F-83DB-4D87-B6D2-E1F7A0E43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534769" y="762000"/>
          <a:ext cx="931334" cy="9313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1219871</xdr:colOff>
      <xdr:row>11</xdr:row>
      <xdr:rowOff>970936</xdr:rowOff>
    </xdr:from>
    <xdr:to>
      <xdr:col>7</xdr:col>
      <xdr:colOff>639097</xdr:colOff>
      <xdr:row>16</xdr:row>
      <xdr:rowOff>245807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A67ACDB-2779-2F50-1C2D-4B3F3C2056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alphaModFix amt="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338" b="19072"/>
        <a:stretch/>
      </xdr:blipFill>
      <xdr:spPr>
        <a:xfrm>
          <a:off x="1760645" y="3859162"/>
          <a:ext cx="11881613" cy="7374193"/>
        </a:xfrm>
        <a:prstGeom prst="rect">
          <a:avLst/>
        </a:prstGeom>
      </xdr:spPr>
    </xdr:pic>
    <xdr:clientData/>
  </xdr:twoCellAnchor>
  <xdr:twoCellAnchor>
    <xdr:from>
      <xdr:col>4</xdr:col>
      <xdr:colOff>1125091</xdr:colOff>
      <xdr:row>7</xdr:row>
      <xdr:rowOff>103589</xdr:rowOff>
    </xdr:from>
    <xdr:to>
      <xdr:col>5</xdr:col>
      <xdr:colOff>1081549</xdr:colOff>
      <xdr:row>9</xdr:row>
      <xdr:rowOff>362465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3730639" y="1996299"/>
          <a:ext cx="6445749" cy="676747"/>
        </a:xfrm>
        <a:prstGeom prst="rect">
          <a:avLst/>
        </a:prstGeom>
        <a:solidFill>
          <a:srgbClr val="D6CE8B"/>
        </a:solidFill>
        <a:ln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8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INDICADORES</a:t>
          </a:r>
          <a:r>
            <a:rPr lang="en-US" sz="2800" b="1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 FINANCIEROS</a:t>
          </a:r>
          <a:endParaRPr lang="en-US" sz="2800" b="1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5</xdr:col>
      <xdr:colOff>360830</xdr:colOff>
      <xdr:row>12</xdr:row>
      <xdr:rowOff>779369</xdr:rowOff>
    </xdr:from>
    <xdr:to>
      <xdr:col>5</xdr:col>
      <xdr:colOff>3285170</xdr:colOff>
      <xdr:row>12</xdr:row>
      <xdr:rowOff>1467273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CuadroTexto 8">
              <a:extLst>
                <a:ext uri="{FF2B5EF4-FFF2-40B4-BE49-F238E27FC236}">
                  <a16:creationId xmlns:a16="http://schemas.microsoft.com/office/drawing/2014/main" id="{00000000-0008-0000-0300-000009000000}"/>
                </a:ext>
              </a:extLst>
            </xdr:cNvPr>
            <xdr:cNvSpPr txBox="1"/>
          </xdr:nvSpPr>
          <xdr:spPr>
            <a:xfrm>
              <a:off x="9241492" y="3230656"/>
              <a:ext cx="2924340" cy="6879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s-EC" sz="16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𝐴𝑐𝑡𝑖𝑣𝑜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𝐶𝑜𝑟𝑟𝑖𝑒𝑛𝑡𝑒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 </m:t>
                        </m:r>
                      </m:num>
                      <m:den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𝑃𝑎𝑠𝑖𝑣𝑜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𝐶𝑜𝑟𝑟𝑖𝑒𝑛𝑡𝑒</m:t>
                        </m:r>
                      </m:den>
                    </m:f>
                  </m:oMath>
                </m:oMathPara>
              </a14:m>
              <a:endParaRPr lang="es-EC" sz="1600">
                <a:latin typeface="Andalus" panose="02020603050405020304" pitchFamily="18" charset="-78"/>
                <a:cs typeface="Andalus" panose="02020603050405020304" pitchFamily="18" charset="-78"/>
              </a:endParaRPr>
            </a:p>
          </xdr:txBody>
        </xdr:sp>
      </mc:Choice>
      <mc:Fallback xmlns="">
        <xdr:sp macro="" textlink="">
          <xdr:nvSpPr>
            <xdr:cNvPr id="9" name="CuadroTexto 8">
              <a:extLst>
                <a:ext uri="{FF2B5EF4-FFF2-40B4-BE49-F238E27FC236}">
                  <a16:creationId xmlns:a16="http://schemas.microsoft.com/office/drawing/2014/main" id="{CD88C919-BD20-4D6F-AA73-7DEB7298B809}"/>
                </a:ext>
              </a:extLst>
            </xdr:cNvPr>
            <xdr:cNvSpPr txBox="1"/>
          </xdr:nvSpPr>
          <xdr:spPr>
            <a:xfrm>
              <a:off x="9241492" y="3230656"/>
              <a:ext cx="2924340" cy="6879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s-EC" sz="1600" i="0">
                  <a:latin typeface="Cambria Math" panose="02040503050406030204" pitchFamily="18" charset="0"/>
                </a:rPr>
                <a:t>(</a:t>
              </a:r>
              <a:r>
                <a:rPr lang="es-EC" sz="1600" b="0" i="0">
                  <a:latin typeface="Cambria Math" panose="02040503050406030204" pitchFamily="18" charset="0"/>
                </a:rPr>
                <a:t>𝐴𝑐𝑡𝑖𝑣𝑜 𝐶𝑜𝑟𝑟𝑖𝑒𝑛𝑡𝑒 )/(𝑃𝑎𝑠𝑖𝑣𝑜 𝐶𝑜𝑟𝑟𝑖𝑒𝑛𝑡𝑒)</a:t>
              </a:r>
              <a:endParaRPr lang="es-EC" sz="1600">
                <a:latin typeface="Andalus" panose="02020603050405020304" pitchFamily="18" charset="-78"/>
                <a:cs typeface="Andalus" panose="02020603050405020304" pitchFamily="18" charset="-78"/>
              </a:endParaRPr>
            </a:p>
          </xdr:txBody>
        </xdr:sp>
      </mc:Fallback>
    </mc:AlternateContent>
    <xdr:clientData/>
  </xdr:twoCellAnchor>
  <xdr:twoCellAnchor>
    <xdr:from>
      <xdr:col>5</xdr:col>
      <xdr:colOff>327314</xdr:colOff>
      <xdr:row>16</xdr:row>
      <xdr:rowOff>630381</xdr:rowOff>
    </xdr:from>
    <xdr:to>
      <xdr:col>5</xdr:col>
      <xdr:colOff>3251654</xdr:colOff>
      <xdr:row>16</xdr:row>
      <xdr:rowOff>1427017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CuadroTexto 10">
              <a:extLst>
                <a:ext uri="{FF2B5EF4-FFF2-40B4-BE49-F238E27FC236}">
                  <a16:creationId xmlns:a16="http://schemas.microsoft.com/office/drawing/2014/main" id="{00000000-0008-0000-0300-00000B000000}"/>
                </a:ext>
              </a:extLst>
            </xdr:cNvPr>
            <xdr:cNvSpPr txBox="1"/>
          </xdr:nvSpPr>
          <xdr:spPr>
            <a:xfrm>
              <a:off x="9485169" y="14928272"/>
              <a:ext cx="2924340" cy="7966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f>
                      <m:fPr>
                        <m:ctrlPr>
                          <a:rPr lang="es-EC" sz="16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MX" sz="1600" b="0" i="1">
                            <a:latin typeface="Cambria Math" panose="02040503050406030204" pitchFamily="18" charset="0"/>
                          </a:rPr>
                          <m:t>𝑇𝑜𝑡𝑎𝑙</m:t>
                        </m:r>
                        <m:r>
                          <a:rPr lang="es-MX" sz="16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MX" sz="1600" b="0" i="1">
                            <a:latin typeface="Cambria Math" panose="02040503050406030204" pitchFamily="18" charset="0"/>
                          </a:rPr>
                          <m:t>𝐴𝑐𝑡𝑖𝑣𝑜𝑠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 </m:t>
                        </m:r>
                      </m:num>
                      <m:den>
                        <m:r>
                          <a:rPr lang="es-MX" sz="1600" b="0" i="1">
                            <a:latin typeface="Cambria Math" panose="02040503050406030204" pitchFamily="18" charset="0"/>
                          </a:rPr>
                          <m:t>𝐴𝑐𝑡𝑖𝑣𝑜</m:t>
                        </m:r>
                        <m:r>
                          <a:rPr lang="es-MX" sz="16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MX" sz="1600" b="0" i="1">
                            <a:latin typeface="Cambria Math" panose="02040503050406030204" pitchFamily="18" charset="0"/>
                          </a:rPr>
                          <m:t>𝐶𝑜𝑟𝑟𝑖𝑒𝑛𝑡𝑒</m:t>
                        </m:r>
                      </m:den>
                    </m:f>
                  </m:oMath>
                </m:oMathPara>
              </a14:m>
              <a:endParaRPr lang="es-EC" sz="1600">
                <a:latin typeface="Andalus" panose="02020603050405020304" pitchFamily="18" charset="-78"/>
                <a:cs typeface="Andalus" panose="02020603050405020304" pitchFamily="18" charset="-78"/>
              </a:endParaRPr>
            </a:p>
          </xdr:txBody>
        </xdr:sp>
      </mc:Choice>
      <mc:Fallback xmlns="">
        <xdr:sp macro="" textlink="">
          <xdr:nvSpPr>
            <xdr:cNvPr id="11" name="CuadroTexto 10">
              <a:extLst>
                <a:ext uri="{FF2B5EF4-FFF2-40B4-BE49-F238E27FC236}">
                  <a16:creationId xmlns:a16="http://schemas.microsoft.com/office/drawing/2014/main" id="{00000000-0008-0000-0300-00000B000000}"/>
                </a:ext>
              </a:extLst>
            </xdr:cNvPr>
            <xdr:cNvSpPr txBox="1"/>
          </xdr:nvSpPr>
          <xdr:spPr>
            <a:xfrm>
              <a:off x="9485169" y="14928272"/>
              <a:ext cx="2924340" cy="7966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s-EC" sz="1600" i="0">
                  <a:latin typeface="Cambria Math" panose="02040503050406030204" pitchFamily="18" charset="0"/>
                </a:rPr>
                <a:t>(</a:t>
              </a:r>
              <a:r>
                <a:rPr lang="es-MX" sz="1600" b="0" i="0">
                  <a:latin typeface="Cambria Math" panose="02040503050406030204" pitchFamily="18" charset="0"/>
                </a:rPr>
                <a:t>𝑇𝑜𝑡𝑎𝑙 𝐴𝑐𝑡𝑖𝑣𝑜𝑠</a:t>
              </a:r>
              <a:r>
                <a:rPr lang="es-EC" sz="1600" b="0" i="0">
                  <a:latin typeface="Cambria Math" panose="02040503050406030204" pitchFamily="18" charset="0"/>
                </a:rPr>
                <a:t> )/(</a:t>
              </a:r>
              <a:r>
                <a:rPr lang="es-MX" sz="1600" b="0" i="0">
                  <a:latin typeface="Cambria Math" panose="02040503050406030204" pitchFamily="18" charset="0"/>
                </a:rPr>
                <a:t>𝐴𝑐𝑡𝑖𝑣𝑜 𝐶𝑜𝑟𝑟𝑖𝑒𝑛𝑡𝑒</a:t>
              </a:r>
              <a:r>
                <a:rPr lang="es-EC" sz="1600" b="0" i="0">
                  <a:latin typeface="Cambria Math" panose="02040503050406030204" pitchFamily="18" charset="0"/>
                </a:rPr>
                <a:t>)</a:t>
              </a:r>
              <a:endParaRPr lang="es-EC" sz="1600">
                <a:latin typeface="Andalus" panose="02020603050405020304" pitchFamily="18" charset="-78"/>
                <a:cs typeface="Andalus" panose="02020603050405020304" pitchFamily="18" charset="-78"/>
              </a:endParaRPr>
            </a:p>
          </xdr:txBody>
        </xdr:sp>
      </mc:Fallback>
    </mc:AlternateContent>
    <xdr:clientData/>
  </xdr:twoCellAnchor>
  <xdr:twoCellAnchor editAs="oneCell">
    <xdr:from>
      <xdr:col>1</xdr:col>
      <xdr:colOff>133350</xdr:colOff>
      <xdr:row>2</xdr:row>
      <xdr:rowOff>168728</xdr:rowOff>
    </xdr:from>
    <xdr:to>
      <xdr:col>4</xdr:col>
      <xdr:colOff>2015110</xdr:colOff>
      <xdr:row>7</xdr:row>
      <xdr:rowOff>2539</xdr:rowOff>
    </xdr:to>
    <xdr:pic>
      <xdr:nvPicPr>
        <xdr:cNvPr id="12" name="Imagen 11" descr="ESPE | Sede Latacunga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350" y="365578"/>
          <a:ext cx="4351910" cy="786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2257979</xdr:colOff>
      <xdr:row>2</xdr:row>
      <xdr:rowOff>38681</xdr:rowOff>
    </xdr:from>
    <xdr:to>
      <xdr:col>5</xdr:col>
      <xdr:colOff>3561701</xdr:colOff>
      <xdr:row>7</xdr:row>
      <xdr:rowOff>57388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352818" y="886713"/>
          <a:ext cx="1303722" cy="1063385"/>
        </a:xfrm>
        <a:prstGeom prst="rect">
          <a:avLst/>
        </a:prstGeom>
      </xdr:spPr>
    </xdr:pic>
    <xdr:clientData/>
  </xdr:twoCellAnchor>
  <xdr:twoCellAnchor editAs="oneCell">
    <xdr:from>
      <xdr:col>5</xdr:col>
      <xdr:colOff>3574472</xdr:colOff>
      <xdr:row>1</xdr:row>
      <xdr:rowOff>193150</xdr:rowOff>
    </xdr:from>
    <xdr:to>
      <xdr:col>7</xdr:col>
      <xdr:colOff>843787</xdr:colOff>
      <xdr:row>7</xdr:row>
      <xdr:rowOff>121000</xdr:rowOff>
    </xdr:to>
    <xdr:pic>
      <xdr:nvPicPr>
        <xdr:cNvPr id="3" name="Imagen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00D1E4D-1EB1-D1BF-ACBF-3CC841E0AC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526" r="23388"/>
        <a:stretch/>
      </xdr:blipFill>
      <xdr:spPr>
        <a:xfrm>
          <a:off x="12676908" y="193150"/>
          <a:ext cx="1163783" cy="1160904"/>
        </a:xfrm>
        <a:prstGeom prst="rect">
          <a:avLst/>
        </a:prstGeom>
      </xdr:spPr>
    </xdr:pic>
    <xdr:clientData/>
  </xdr:twoCellAnchor>
  <xdr:twoCellAnchor>
    <xdr:from>
      <xdr:col>5</xdr:col>
      <xdr:colOff>104075</xdr:colOff>
      <xdr:row>17</xdr:row>
      <xdr:rowOff>797641</xdr:rowOff>
    </xdr:from>
    <xdr:to>
      <xdr:col>5</xdr:col>
      <xdr:colOff>3389779</xdr:colOff>
      <xdr:row>17</xdr:row>
      <xdr:rowOff>1424795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6" name="CuadroTexto 8">
              <a:extLst>
                <a:ext uri="{FF2B5EF4-FFF2-40B4-BE49-F238E27FC236}">
                  <a16:creationId xmlns:a16="http://schemas.microsoft.com/office/drawing/2014/main" id="{F6400582-FEEA-4623-B1A8-9C2C5C1F7361}"/>
                </a:ext>
              </a:extLst>
            </xdr:cNvPr>
            <xdr:cNvSpPr txBox="1"/>
          </xdr:nvSpPr>
          <xdr:spPr>
            <a:xfrm>
              <a:off x="9198914" y="13714770"/>
              <a:ext cx="3285704" cy="62715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s-EC" sz="16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𝑈𝑡𝑖𝑙𝑖𝑑𝑎𝑑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𝑁𝑒𝑡𝑎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 </m:t>
                        </m:r>
                      </m:num>
                      <m:den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𝐴𝑐𝑡𝑖𝑣𝑜𝑠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𝑇𝑜𝑡𝑎𝑙𝑒𝑠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𝑅𝑂𝐴</m:t>
                        </m:r>
                      </m:den>
                    </m:f>
                  </m:oMath>
                </m:oMathPara>
              </a14:m>
              <a:endParaRPr lang="es-EC" sz="1800">
                <a:latin typeface="+mj-lt"/>
                <a:cs typeface="Andalus" panose="02020603050405020304" pitchFamily="18" charset="-78"/>
              </a:endParaRPr>
            </a:p>
          </xdr:txBody>
        </xdr:sp>
      </mc:Choice>
      <mc:Fallback xmlns="">
        <xdr:sp macro="" textlink="">
          <xdr:nvSpPr>
            <xdr:cNvPr id="16" name="CuadroTexto 8">
              <a:extLst>
                <a:ext uri="{FF2B5EF4-FFF2-40B4-BE49-F238E27FC236}">
                  <a16:creationId xmlns:a16="http://schemas.microsoft.com/office/drawing/2014/main" id="{F6400582-FEEA-4623-B1A8-9C2C5C1F7361}"/>
                </a:ext>
              </a:extLst>
            </xdr:cNvPr>
            <xdr:cNvSpPr txBox="1"/>
          </xdr:nvSpPr>
          <xdr:spPr>
            <a:xfrm>
              <a:off x="9198914" y="13714770"/>
              <a:ext cx="3285704" cy="62715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s-EC" sz="1600" i="0">
                  <a:latin typeface="Cambria Math" panose="02040503050406030204" pitchFamily="18" charset="0"/>
                </a:rPr>
                <a:t>(</a:t>
              </a:r>
              <a:r>
                <a:rPr lang="es-EC" sz="1600" b="0" i="0">
                  <a:latin typeface="Cambria Math" panose="02040503050406030204" pitchFamily="18" charset="0"/>
                </a:rPr>
                <a:t>𝑈𝑡𝑖𝑙𝑖𝑑𝑎𝑑 𝑁𝑒𝑡𝑎 )/(𝐴𝑐𝑡𝑖𝑣𝑜𝑠 𝑇𝑜𝑡𝑎𝑙𝑒𝑠 𝑅𝑂𝐴)</a:t>
              </a:r>
              <a:endParaRPr lang="es-EC" sz="1800">
                <a:latin typeface="+mj-lt"/>
                <a:cs typeface="Andalus" panose="02020603050405020304" pitchFamily="18" charset="-78"/>
              </a:endParaRPr>
            </a:p>
          </xdr:txBody>
        </xdr:sp>
      </mc:Fallback>
    </mc:AlternateContent>
    <xdr:clientData/>
  </xdr:twoCellAnchor>
  <xdr:oneCellAnchor>
    <xdr:from>
      <xdr:col>5</xdr:col>
      <xdr:colOff>802699</xdr:colOff>
      <xdr:row>13</xdr:row>
      <xdr:rowOff>777896</xdr:rowOff>
    </xdr:from>
    <xdr:ext cx="1996706" cy="81984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8" name="CuadroTexto 17">
              <a:extLst>
                <a:ext uri="{FF2B5EF4-FFF2-40B4-BE49-F238E27FC236}">
                  <a16:creationId xmlns:a16="http://schemas.microsoft.com/office/drawing/2014/main" id="{F8E25890-39BB-4A3B-B029-A47045CAC0DD}"/>
                </a:ext>
              </a:extLst>
            </xdr:cNvPr>
            <xdr:cNvSpPr txBox="1"/>
          </xdr:nvSpPr>
          <xdr:spPr>
            <a:xfrm>
              <a:off x="9897538" y="6578928"/>
              <a:ext cx="1996706" cy="81984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6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𝑃𝑎𝑠𝑖𝑣𝑜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MX" sz="1600" b="0" i="1">
                            <a:latin typeface="Cambria Math" panose="02040503050406030204" pitchFamily="18" charset="0"/>
                          </a:rPr>
                          <m:t>𝑇𝑜𝑡𝑎𝑙</m:t>
                        </m:r>
                      </m:num>
                      <m:den>
                        <m:r>
                          <a:rPr lang="es-MX" sz="1600" b="0" i="1">
                            <a:latin typeface="Cambria Math" panose="02040503050406030204" pitchFamily="18" charset="0"/>
                          </a:rPr>
                          <m:t>𝐴𝑐𝑡𝑖𝑣𝑜</m:t>
                        </m:r>
                        <m:r>
                          <a:rPr lang="es-MX" sz="16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MX" sz="1600" b="0" i="1">
                            <a:latin typeface="Cambria Math" panose="02040503050406030204" pitchFamily="18" charset="0"/>
                          </a:rPr>
                          <m:t>𝑇𝑜𝑡𝑎𝑙</m:t>
                        </m:r>
                      </m:den>
                    </m:f>
                  </m:oMath>
                </m:oMathPara>
              </a14:m>
              <a:endParaRPr lang="en-US" sz="1600"/>
            </a:p>
          </xdr:txBody>
        </xdr:sp>
      </mc:Choice>
      <mc:Fallback xmlns="">
        <xdr:sp macro="" textlink="">
          <xdr:nvSpPr>
            <xdr:cNvPr id="18" name="CuadroTexto 17">
              <a:extLst>
                <a:ext uri="{FF2B5EF4-FFF2-40B4-BE49-F238E27FC236}">
                  <a16:creationId xmlns:a16="http://schemas.microsoft.com/office/drawing/2014/main" id="{F8E25890-39BB-4A3B-B029-A47045CAC0DD}"/>
                </a:ext>
              </a:extLst>
            </xdr:cNvPr>
            <xdr:cNvSpPr txBox="1"/>
          </xdr:nvSpPr>
          <xdr:spPr>
            <a:xfrm>
              <a:off x="9897538" y="6578928"/>
              <a:ext cx="1996706" cy="81984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n-US" sz="1600" i="0">
                  <a:latin typeface="Cambria Math" panose="02040503050406030204" pitchFamily="18" charset="0"/>
                </a:rPr>
                <a:t>(</a:t>
              </a:r>
              <a:r>
                <a:rPr lang="es-EC" sz="1600" b="0" i="0">
                  <a:latin typeface="Cambria Math" panose="02040503050406030204" pitchFamily="18" charset="0"/>
                </a:rPr>
                <a:t>𝑃𝑎𝑠𝑖𝑣𝑜 </a:t>
              </a:r>
              <a:r>
                <a:rPr lang="es-MX" sz="1600" b="0" i="0">
                  <a:latin typeface="Cambria Math" panose="02040503050406030204" pitchFamily="18" charset="0"/>
                </a:rPr>
                <a:t>𝑇𝑜𝑡𝑎𝑙</a:t>
              </a:r>
              <a:r>
                <a:rPr lang="en-US" sz="1600" b="0" i="0">
                  <a:latin typeface="Cambria Math" panose="02040503050406030204" pitchFamily="18" charset="0"/>
                </a:rPr>
                <a:t>)/(</a:t>
              </a:r>
              <a:r>
                <a:rPr lang="es-MX" sz="1600" b="0" i="0">
                  <a:latin typeface="Cambria Math" panose="02040503050406030204" pitchFamily="18" charset="0"/>
                </a:rPr>
                <a:t>𝐴𝑐𝑡𝑖𝑣𝑜 𝑇𝑜𝑡𝑎𝑙</a:t>
              </a:r>
              <a:r>
                <a:rPr lang="en-US" sz="1600" b="0" i="0">
                  <a:latin typeface="Cambria Math" panose="02040503050406030204" pitchFamily="18" charset="0"/>
                </a:rPr>
                <a:t>)</a:t>
              </a:r>
              <a:endParaRPr lang="en-US" sz="1600"/>
            </a:p>
          </xdr:txBody>
        </xdr:sp>
      </mc:Fallback>
    </mc:AlternateContent>
    <xdr:clientData/>
  </xdr:oneCellAnchor>
  <xdr:twoCellAnchor>
    <xdr:from>
      <xdr:col>5</xdr:col>
      <xdr:colOff>710747</xdr:colOff>
      <xdr:row>18</xdr:row>
      <xdr:rowOff>832490</xdr:rowOff>
    </xdr:from>
    <xdr:to>
      <xdr:col>5</xdr:col>
      <xdr:colOff>2754350</xdr:colOff>
      <xdr:row>18</xdr:row>
      <xdr:rowOff>1315504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9" name="CuadroTexto 8">
              <a:extLst>
                <a:ext uri="{FF2B5EF4-FFF2-40B4-BE49-F238E27FC236}">
                  <a16:creationId xmlns:a16="http://schemas.microsoft.com/office/drawing/2014/main" id="{73C21409-2ADB-416B-A8E7-0A791D21DA32}"/>
                </a:ext>
              </a:extLst>
            </xdr:cNvPr>
            <xdr:cNvSpPr txBox="1"/>
          </xdr:nvSpPr>
          <xdr:spPr>
            <a:xfrm>
              <a:off x="9805586" y="15851264"/>
              <a:ext cx="2043603" cy="4830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s-EC" sz="16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𝐼𝑛𝑔𝑟𝑒𝑠𝑜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 </m:t>
                        </m:r>
                      </m:num>
                      <m:den>
                        <m:eqArr>
                          <m:eqArrPr>
                            <m:ctrlPr>
                              <a:rPr lang="es-EC" sz="1600" b="0" i="1">
                                <a:latin typeface="Cambria Math" panose="02040503050406030204" pitchFamily="18" charset="0"/>
                              </a:rPr>
                            </m:ctrlPr>
                          </m:eqArrPr>
                          <m:e>
                            <m:r>
                              <a:rPr lang="es-EC" sz="1600" b="0" i="1">
                                <a:latin typeface="Cambria Math" panose="02040503050406030204" pitchFamily="18" charset="0"/>
                              </a:rPr>
                              <m:t>𝐴𝑐𝑡𝑖𝑣𝑜𝑠</m:t>
                            </m:r>
                            <m:r>
                              <a:rPr lang="es-EC" sz="1600" b="0" i="1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a:rPr lang="es-EC" sz="1600" b="0" i="1">
                                <a:latin typeface="Cambria Math" panose="02040503050406030204" pitchFamily="18" charset="0"/>
                              </a:rPr>
                              <m:t>𝑇𝑜𝑡𝑎𝑙𝑒𝑠</m:t>
                            </m:r>
                          </m:e>
                          <m:e/>
                        </m:eqArr>
                      </m:den>
                    </m:f>
                  </m:oMath>
                </m:oMathPara>
              </a14:m>
              <a:endParaRPr lang="es-EC" sz="1600">
                <a:latin typeface="Calibri "/>
                <a:cs typeface="Andalus" panose="02020603050405020304" pitchFamily="18" charset="-78"/>
              </a:endParaRPr>
            </a:p>
          </xdr:txBody>
        </xdr:sp>
      </mc:Choice>
      <mc:Fallback xmlns="">
        <xdr:sp macro="" textlink="">
          <xdr:nvSpPr>
            <xdr:cNvPr id="19" name="CuadroTexto 8">
              <a:extLst>
                <a:ext uri="{FF2B5EF4-FFF2-40B4-BE49-F238E27FC236}">
                  <a16:creationId xmlns:a16="http://schemas.microsoft.com/office/drawing/2014/main" id="{73C21409-2ADB-416B-A8E7-0A791D21DA32}"/>
                </a:ext>
              </a:extLst>
            </xdr:cNvPr>
            <xdr:cNvSpPr txBox="1"/>
          </xdr:nvSpPr>
          <xdr:spPr>
            <a:xfrm>
              <a:off x="9805586" y="15851264"/>
              <a:ext cx="2043603" cy="4830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s-EC" sz="1600" i="0">
                  <a:latin typeface="Cambria Math" panose="02040503050406030204" pitchFamily="18" charset="0"/>
                </a:rPr>
                <a:t>(</a:t>
              </a:r>
              <a:r>
                <a:rPr lang="es-EC" sz="1600" b="0" i="0">
                  <a:latin typeface="Cambria Math" panose="02040503050406030204" pitchFamily="18" charset="0"/>
                </a:rPr>
                <a:t>𝐼𝑛𝑔𝑟𝑒𝑠𝑜 )/█(𝐴𝑐𝑡𝑖𝑣𝑜𝑠 𝑇𝑜𝑡𝑎𝑙𝑒𝑠@)</a:t>
              </a:r>
              <a:endParaRPr lang="es-EC" sz="1600">
                <a:latin typeface="Calibri "/>
                <a:cs typeface="Andalus" panose="02020603050405020304" pitchFamily="18" charset="-78"/>
              </a:endParaRPr>
            </a:p>
          </xdr:txBody>
        </xdr:sp>
      </mc:Fallback>
    </mc:AlternateContent>
    <xdr:clientData/>
  </xdr:twoCellAnchor>
  <xdr:twoCellAnchor>
    <xdr:from>
      <xdr:col>5</xdr:col>
      <xdr:colOff>759908</xdr:colOff>
      <xdr:row>15</xdr:row>
      <xdr:rowOff>807909</xdr:rowOff>
    </xdr:from>
    <xdr:to>
      <xdr:col>5</xdr:col>
      <xdr:colOff>2803511</xdr:colOff>
      <xdr:row>15</xdr:row>
      <xdr:rowOff>1290923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0" name="CuadroTexto 8">
              <a:extLst>
                <a:ext uri="{FF2B5EF4-FFF2-40B4-BE49-F238E27FC236}">
                  <a16:creationId xmlns:a16="http://schemas.microsoft.com/office/drawing/2014/main" id="{6DC32677-4925-45A2-9EA6-DBD672805B34}"/>
                </a:ext>
              </a:extLst>
            </xdr:cNvPr>
            <xdr:cNvSpPr txBox="1"/>
          </xdr:nvSpPr>
          <xdr:spPr>
            <a:xfrm>
              <a:off x="9854747" y="9693812"/>
              <a:ext cx="2043603" cy="4830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s-EC" sz="16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𝑈𝑡𝑖𝑙𝑖𝑑𝑎𝑑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𝑁𝑒𝑡𝑎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 </m:t>
                        </m:r>
                      </m:num>
                      <m:den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𝑃𝑎𝑡𝑟𝑖𝑚𝑜𝑛𝑖𝑜</m:t>
                        </m:r>
                      </m:den>
                    </m:f>
                  </m:oMath>
                </m:oMathPara>
              </a14:m>
              <a:endParaRPr lang="es-EC" sz="1600">
                <a:latin typeface="Calibri "/>
                <a:cs typeface="Andalus" panose="02020603050405020304" pitchFamily="18" charset="-78"/>
              </a:endParaRPr>
            </a:p>
          </xdr:txBody>
        </xdr:sp>
      </mc:Choice>
      <mc:Fallback xmlns="">
        <xdr:sp macro="" textlink="">
          <xdr:nvSpPr>
            <xdr:cNvPr id="20" name="CuadroTexto 8">
              <a:extLst>
                <a:ext uri="{FF2B5EF4-FFF2-40B4-BE49-F238E27FC236}">
                  <a16:creationId xmlns:a16="http://schemas.microsoft.com/office/drawing/2014/main" id="{6DC32677-4925-45A2-9EA6-DBD672805B34}"/>
                </a:ext>
              </a:extLst>
            </xdr:cNvPr>
            <xdr:cNvSpPr txBox="1"/>
          </xdr:nvSpPr>
          <xdr:spPr>
            <a:xfrm>
              <a:off x="9854747" y="9693812"/>
              <a:ext cx="2043603" cy="4830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s-EC" sz="1600" i="0">
                  <a:latin typeface="Cambria Math" panose="02040503050406030204" pitchFamily="18" charset="0"/>
                </a:rPr>
                <a:t>(</a:t>
              </a:r>
              <a:r>
                <a:rPr lang="es-EC" sz="1600" b="0" i="0">
                  <a:latin typeface="Cambria Math" panose="02040503050406030204" pitchFamily="18" charset="0"/>
                </a:rPr>
                <a:t>𝑈𝑡𝑖𝑙𝑖𝑑𝑎𝑑 𝑁𝑒𝑡𝑎 )/𝑃𝑎𝑡𝑟𝑖𝑚𝑜𝑛𝑖𝑜</a:t>
              </a:r>
              <a:endParaRPr lang="es-EC" sz="1600">
                <a:latin typeface="Calibri "/>
                <a:cs typeface="Andalus" panose="02020603050405020304" pitchFamily="18" charset="-78"/>
              </a:endParaRPr>
            </a:p>
          </xdr:txBody>
        </xdr:sp>
      </mc:Fallback>
    </mc:AlternateContent>
    <xdr:clientData/>
  </xdr:twoCellAnchor>
  <xdr:twoCellAnchor editAs="oneCell">
    <xdr:from>
      <xdr:col>8</xdr:col>
      <xdr:colOff>0</xdr:colOff>
      <xdr:row>2</xdr:row>
      <xdr:rowOff>27709</xdr:rowOff>
    </xdr:from>
    <xdr:to>
      <xdr:col>9</xdr:col>
      <xdr:colOff>76598</xdr:colOff>
      <xdr:row>6</xdr:row>
      <xdr:rowOff>127770</xdr:rowOff>
    </xdr:to>
    <xdr:pic>
      <xdr:nvPicPr>
        <xdr:cNvPr id="2" name="Imagen 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D3A2148-379B-44AB-9E09-99088C6B1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937673" y="235527"/>
          <a:ext cx="931334" cy="931334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7</xdr:row>
      <xdr:rowOff>55418</xdr:rowOff>
    </xdr:from>
    <xdr:to>
      <xdr:col>9</xdr:col>
      <xdr:colOff>76598</xdr:colOff>
      <xdr:row>11</xdr:row>
      <xdr:rowOff>3079</xdr:rowOff>
    </xdr:to>
    <xdr:pic>
      <xdr:nvPicPr>
        <xdr:cNvPr id="5" name="Imagen 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1D4295A-A8B8-4D0E-A460-5AEC64869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3882255" y="1302327"/>
          <a:ext cx="931334" cy="931334"/>
        </a:xfrm>
        <a:prstGeom prst="rect">
          <a:avLst/>
        </a:prstGeom>
      </xdr:spPr>
    </xdr:pic>
    <xdr:clientData/>
  </xdr:twoCellAnchor>
  <xdr:twoCellAnchor editAs="oneCell">
    <xdr:from>
      <xdr:col>3</xdr:col>
      <xdr:colOff>1929580</xdr:colOff>
      <xdr:row>0</xdr:row>
      <xdr:rowOff>36871</xdr:rowOff>
    </xdr:from>
    <xdr:to>
      <xdr:col>4</xdr:col>
      <xdr:colOff>1524105</xdr:colOff>
      <xdr:row>0</xdr:row>
      <xdr:rowOff>625466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2192899-F242-428D-BD33-0A5B8A0C9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354" y="36871"/>
          <a:ext cx="1659299" cy="5885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38100</xdr:rowOff>
    </xdr:from>
    <xdr:to>
      <xdr:col>2</xdr:col>
      <xdr:colOff>266700</xdr:colOff>
      <xdr:row>3</xdr:row>
      <xdr:rowOff>209550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7524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104775</xdr:colOff>
      <xdr:row>188</xdr:row>
      <xdr:rowOff>57150</xdr:rowOff>
    </xdr:from>
    <xdr:to>
      <xdr:col>15</xdr:col>
      <xdr:colOff>180975</xdr:colOff>
      <xdr:row>188</xdr:row>
      <xdr:rowOff>57150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3562350" y="59597925"/>
          <a:ext cx="2486025" cy="0"/>
        </a:xfrm>
        <a:prstGeom prst="line">
          <a:avLst/>
        </a:prstGeom>
        <a:noFill/>
        <a:ln w="1584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188</xdr:row>
      <xdr:rowOff>9525</xdr:rowOff>
    </xdr:from>
    <xdr:to>
      <xdr:col>28</xdr:col>
      <xdr:colOff>295275</xdr:colOff>
      <xdr:row>188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11591925" y="59550300"/>
          <a:ext cx="2562225" cy="0"/>
        </a:xfrm>
        <a:prstGeom prst="line">
          <a:avLst/>
        </a:prstGeom>
        <a:noFill/>
        <a:ln w="1584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104775</xdr:colOff>
      <xdr:row>188</xdr:row>
      <xdr:rowOff>57150</xdr:rowOff>
    </xdr:from>
    <xdr:to>
      <xdr:col>15</xdr:col>
      <xdr:colOff>180975</xdr:colOff>
      <xdr:row>188</xdr:row>
      <xdr:rowOff>57150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3562350" y="59597925"/>
          <a:ext cx="2486025" cy="0"/>
        </a:xfrm>
        <a:prstGeom prst="line">
          <a:avLst/>
        </a:prstGeom>
        <a:noFill/>
        <a:ln w="1584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29</xdr:col>
      <xdr:colOff>110218</xdr:colOff>
      <xdr:row>2</xdr:row>
      <xdr:rowOff>10886</xdr:rowOff>
    </xdr:from>
    <xdr:to>
      <xdr:col>31</xdr:col>
      <xdr:colOff>91169</xdr:colOff>
      <xdr:row>3</xdr:row>
      <xdr:rowOff>287112</xdr:rowOff>
    </xdr:to>
    <xdr:pic>
      <xdr:nvPicPr>
        <xdr:cNvPr id="6" name="Picture 815" descr="https://encrypted-tbn2.gstatic.com/images?q=tbn:ANd9GcROSAWTBsIV7Xi4ToLtT-BUxXEx_WS8Km9UgPwbnSIgmAVwbaPGMgQvlBsDjw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6961" y="859972"/>
          <a:ext cx="819151" cy="581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244</xdr:col>
      <xdr:colOff>192315</xdr:colOff>
      <xdr:row>2</xdr:row>
      <xdr:rowOff>54429</xdr:rowOff>
    </xdr:from>
    <xdr:to>
      <xdr:col>244</xdr:col>
      <xdr:colOff>784981</xdr:colOff>
      <xdr:row>4</xdr:row>
      <xdr:rowOff>18652</xdr:rowOff>
    </xdr:to>
    <xdr:pic>
      <xdr:nvPicPr>
        <xdr:cNvPr id="7" name="Imagen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F22B81B-A983-4EFE-A96B-8B7129E33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08" r="21401"/>
        <a:stretch/>
      </xdr:blipFill>
      <xdr:spPr>
        <a:xfrm>
          <a:off x="18317029" y="903515"/>
          <a:ext cx="592666" cy="573823"/>
        </a:xfrm>
        <a:prstGeom prst="rect">
          <a:avLst/>
        </a:prstGeom>
      </xdr:spPr>
    </xdr:pic>
    <xdr:clientData/>
  </xdr:twoCellAnchor>
  <xdr:twoCellAnchor editAs="oneCell">
    <xdr:from>
      <xdr:col>244</xdr:col>
      <xdr:colOff>92931</xdr:colOff>
      <xdr:row>4</xdr:row>
      <xdr:rowOff>74341</xdr:rowOff>
    </xdr:from>
    <xdr:to>
      <xdr:col>244</xdr:col>
      <xdr:colOff>771298</xdr:colOff>
      <xdr:row>6</xdr:row>
      <xdr:rowOff>120805</xdr:rowOff>
    </xdr:to>
    <xdr:pic>
      <xdr:nvPicPr>
        <xdr:cNvPr id="8" name="Imagen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B75700D-A2B7-4E9C-95C1-E7CD683867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2" t="8348" r="12371" b="15484"/>
        <a:stretch/>
      </xdr:blipFill>
      <xdr:spPr>
        <a:xfrm rot="16200000">
          <a:off x="18125383" y="1537938"/>
          <a:ext cx="669074" cy="678367"/>
        </a:xfrm>
        <a:prstGeom prst="rect">
          <a:avLst/>
        </a:prstGeom>
      </xdr:spPr>
    </xdr:pic>
    <xdr:clientData/>
  </xdr:twoCellAnchor>
  <xdr:twoCellAnchor editAs="oneCell">
    <xdr:from>
      <xdr:col>244</xdr:col>
      <xdr:colOff>111511</xdr:colOff>
      <xdr:row>6</xdr:row>
      <xdr:rowOff>241613</xdr:rowOff>
    </xdr:from>
    <xdr:to>
      <xdr:col>244</xdr:col>
      <xdr:colOff>840064</xdr:colOff>
      <xdr:row>8</xdr:row>
      <xdr:rowOff>306662</xdr:rowOff>
    </xdr:to>
    <xdr:pic>
      <xdr:nvPicPr>
        <xdr:cNvPr id="11" name="Imagen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7441686-26A1-4553-89D9-A2CC218728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7" r="12766" b="16060"/>
        <a:stretch/>
      </xdr:blipFill>
      <xdr:spPr>
        <a:xfrm rot="5400000">
          <a:off x="18155117" y="2316666"/>
          <a:ext cx="696951" cy="728553"/>
        </a:xfrm>
        <a:prstGeom prst="rect">
          <a:avLst/>
        </a:prstGeom>
      </xdr:spPr>
    </xdr:pic>
    <xdr:clientData/>
  </xdr:twoCellAnchor>
  <xdr:twoCellAnchor editAs="oneCell">
    <xdr:from>
      <xdr:col>13</xdr:col>
      <xdr:colOff>446049</xdr:colOff>
      <xdr:row>0</xdr:row>
      <xdr:rowOff>55755</xdr:rowOff>
    </xdr:from>
    <xdr:to>
      <xdr:col>16</xdr:col>
      <xdr:colOff>283982</xdr:colOff>
      <xdr:row>0</xdr:row>
      <xdr:rowOff>644350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FB28539-00FD-4FE4-B40C-F81E4F879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2488" y="55755"/>
          <a:ext cx="1659299" cy="5885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723616</xdr:colOff>
      <xdr:row>9</xdr:row>
      <xdr:rowOff>209487</xdr:rowOff>
    </xdr:from>
    <xdr:to>
      <xdr:col>18</xdr:col>
      <xdr:colOff>95249</xdr:colOff>
      <xdr:row>27</xdr:row>
      <xdr:rowOff>122464</xdr:rowOff>
    </xdr:to>
    <xdr:graphicFrame macro="">
      <xdr:nvGraphicFramePr>
        <xdr:cNvPr id="2" name="14 Gráfi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155059</xdr:colOff>
      <xdr:row>9</xdr:row>
      <xdr:rowOff>203347</xdr:rowOff>
    </xdr:from>
    <xdr:to>
      <xdr:col>11</xdr:col>
      <xdr:colOff>489857</xdr:colOff>
      <xdr:row>27</xdr:row>
      <xdr:rowOff>122465</xdr:rowOff>
    </xdr:to>
    <xdr:graphicFrame macro="">
      <xdr:nvGraphicFramePr>
        <xdr:cNvPr id="8" name="2 Gráfico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167668</xdr:colOff>
      <xdr:row>28</xdr:row>
      <xdr:rowOff>144708</xdr:rowOff>
    </xdr:from>
    <xdr:to>
      <xdr:col>11</xdr:col>
      <xdr:colOff>509745</xdr:colOff>
      <xdr:row>47</xdr:row>
      <xdr:rowOff>100554</xdr:rowOff>
    </xdr:to>
    <xdr:graphicFrame macro="">
      <xdr:nvGraphicFramePr>
        <xdr:cNvPr id="9" name="4 Gráfico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1175472</xdr:colOff>
      <xdr:row>3</xdr:row>
      <xdr:rowOff>161492</xdr:rowOff>
    </xdr:from>
    <xdr:to>
      <xdr:col>11</xdr:col>
      <xdr:colOff>455882</xdr:colOff>
      <xdr:row>7</xdr:row>
      <xdr:rowOff>54038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8172017" y="1186728"/>
          <a:ext cx="5972156" cy="612983"/>
        </a:xfrm>
        <a:prstGeom prst="rect">
          <a:avLst/>
        </a:prstGeom>
        <a:solidFill>
          <a:srgbClr val="02907D"/>
        </a:solidFill>
        <a:ln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8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COMPOSICIÓN</a:t>
          </a:r>
          <a:r>
            <a:rPr lang="en-US" sz="2800" b="1" baseline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n-US" sz="2800" b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FINANCIERA</a:t>
          </a:r>
          <a:endParaRPr lang="en-US" sz="2800" b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 editAs="oneCell">
    <xdr:from>
      <xdr:col>15</xdr:col>
      <xdr:colOff>438179</xdr:colOff>
      <xdr:row>2</xdr:row>
      <xdr:rowOff>21802</xdr:rowOff>
    </xdr:from>
    <xdr:to>
      <xdr:col>17</xdr:col>
      <xdr:colOff>386491</xdr:colOff>
      <xdr:row>8</xdr:row>
      <xdr:rowOff>163904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85306" y="866929"/>
          <a:ext cx="1527730" cy="1222757"/>
        </a:xfrm>
        <a:prstGeom prst="rect">
          <a:avLst/>
        </a:prstGeom>
      </xdr:spPr>
    </xdr:pic>
    <xdr:clientData/>
  </xdr:twoCellAnchor>
  <xdr:twoCellAnchor editAs="oneCell">
    <xdr:from>
      <xdr:col>1</xdr:col>
      <xdr:colOff>70556</xdr:colOff>
      <xdr:row>2</xdr:row>
      <xdr:rowOff>94074</xdr:rowOff>
    </xdr:from>
    <xdr:to>
      <xdr:col>2</xdr:col>
      <xdr:colOff>4140009</xdr:colOff>
      <xdr:row>6</xdr:row>
      <xdr:rowOff>156655</xdr:rowOff>
    </xdr:to>
    <xdr:pic>
      <xdr:nvPicPr>
        <xdr:cNvPr id="7" name="Imagen 6" descr="ESPE | Sede Latacunga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520" y="1050038"/>
          <a:ext cx="4346544" cy="7830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726365</xdr:colOff>
      <xdr:row>28</xdr:row>
      <xdr:rowOff>155553</xdr:rowOff>
    </xdr:from>
    <xdr:to>
      <xdr:col>18</xdr:col>
      <xdr:colOff>80123</xdr:colOff>
      <xdr:row>47</xdr:row>
      <xdr:rowOff>121061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17</xdr:col>
      <xdr:colOff>443346</xdr:colOff>
      <xdr:row>2</xdr:row>
      <xdr:rowOff>59530</xdr:rowOff>
    </xdr:from>
    <xdr:to>
      <xdr:col>19</xdr:col>
      <xdr:colOff>166256</xdr:colOff>
      <xdr:row>8</xdr:row>
      <xdr:rowOff>117342</xdr:rowOff>
    </xdr:to>
    <xdr:pic>
      <xdr:nvPicPr>
        <xdr:cNvPr id="10" name="Imagen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8DEF5DF-6362-4A6C-935F-0DD2D4C189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285" r="21450"/>
        <a:stretch/>
      </xdr:blipFill>
      <xdr:spPr>
        <a:xfrm>
          <a:off x="18869891" y="904657"/>
          <a:ext cx="1246910" cy="1138467"/>
        </a:xfrm>
        <a:prstGeom prst="rect">
          <a:avLst/>
        </a:prstGeom>
      </xdr:spPr>
    </xdr:pic>
    <xdr:clientData/>
  </xdr:twoCellAnchor>
  <xdr:twoCellAnchor editAs="oneCell">
    <xdr:from>
      <xdr:col>22</xdr:col>
      <xdr:colOff>55419</xdr:colOff>
      <xdr:row>2</xdr:row>
      <xdr:rowOff>138545</xdr:rowOff>
    </xdr:from>
    <xdr:to>
      <xdr:col>22</xdr:col>
      <xdr:colOff>733786</xdr:colOff>
      <xdr:row>6</xdr:row>
      <xdr:rowOff>87182</xdr:rowOff>
    </xdr:to>
    <xdr:pic>
      <xdr:nvPicPr>
        <xdr:cNvPr id="6" name="Imagen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4C4877E-17F6-4295-9CFC-05B90499DD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2" t="8348" r="12371" b="15484"/>
        <a:stretch/>
      </xdr:blipFill>
      <xdr:spPr>
        <a:xfrm rot="16200000">
          <a:off x="20564793" y="979025"/>
          <a:ext cx="669074" cy="678367"/>
        </a:xfrm>
        <a:prstGeom prst="rect">
          <a:avLst/>
        </a:prstGeom>
      </xdr:spPr>
    </xdr:pic>
    <xdr:clientData/>
  </xdr:twoCellAnchor>
  <xdr:twoCellAnchor editAs="oneCell">
    <xdr:from>
      <xdr:col>22</xdr:col>
      <xdr:colOff>69274</xdr:colOff>
      <xdr:row>7</xdr:row>
      <xdr:rowOff>124690</xdr:rowOff>
    </xdr:from>
    <xdr:to>
      <xdr:col>22</xdr:col>
      <xdr:colOff>747641</xdr:colOff>
      <xdr:row>10</xdr:row>
      <xdr:rowOff>253437</xdr:rowOff>
    </xdr:to>
    <xdr:pic>
      <xdr:nvPicPr>
        <xdr:cNvPr id="11" name="Imagen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CC1B054-6B9E-43E0-88C7-9192CC397A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2" t="8348" r="12371" b="15484"/>
        <a:stretch/>
      </xdr:blipFill>
      <xdr:spPr>
        <a:xfrm rot="5400000">
          <a:off x="20578648" y="1865716"/>
          <a:ext cx="669074" cy="678367"/>
        </a:xfrm>
        <a:prstGeom prst="rect">
          <a:avLst/>
        </a:prstGeom>
      </xdr:spPr>
    </xdr:pic>
    <xdr:clientData/>
  </xdr:twoCellAnchor>
  <xdr:twoCellAnchor editAs="oneCell">
    <xdr:from>
      <xdr:col>3</xdr:col>
      <xdr:colOff>1289362</xdr:colOff>
      <xdr:row>0</xdr:row>
      <xdr:rowOff>62043</xdr:rowOff>
    </xdr:from>
    <xdr:to>
      <xdr:col>4</xdr:col>
      <xdr:colOff>1188150</xdr:colOff>
      <xdr:row>1</xdr:row>
      <xdr:rowOff>1064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E70F6D7-F1C7-42A4-B355-D8911D64E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4462" y="62043"/>
          <a:ext cx="1664088" cy="599421"/>
        </a:xfrm>
        <a:prstGeom prst="rect">
          <a:avLst/>
        </a:prstGeom>
      </xdr:spPr>
    </xdr:pic>
    <xdr:clientData/>
  </xdr:twoCellAnchor>
  <xdr:twoCellAnchor editAs="oneCell">
    <xdr:from>
      <xdr:col>2</xdr:col>
      <xdr:colOff>4356100</xdr:colOff>
      <xdr:row>2</xdr:row>
      <xdr:rowOff>12701</xdr:rowOff>
    </xdr:from>
    <xdr:to>
      <xdr:col>3</xdr:col>
      <xdr:colOff>774700</xdr:colOff>
      <xdr:row>9</xdr:row>
      <xdr:rowOff>40659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295BA19-09C6-4AB1-1330-105C7C0176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65" t="26634" r="17548" b="23202"/>
        <a:stretch/>
      </xdr:blipFill>
      <xdr:spPr>
        <a:xfrm>
          <a:off x="4826000" y="863601"/>
          <a:ext cx="1193800" cy="1272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23131</xdr:colOff>
      <xdr:row>13</xdr:row>
      <xdr:rowOff>50346</xdr:rowOff>
    </xdr:from>
    <xdr:to>
      <xdr:col>3</xdr:col>
      <xdr:colOff>849923</xdr:colOff>
      <xdr:row>15</xdr:row>
      <xdr:rowOff>50346</xdr:rowOff>
    </xdr:to>
    <xdr:sp macro="" textlink="">
      <xdr:nvSpPr>
        <xdr:cNvPr id="2" name="Rectángulo redondeado 6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521362" y="2570808"/>
          <a:ext cx="1745099" cy="351692"/>
        </a:xfrm>
        <a:prstGeom prst="roundRect">
          <a:avLst/>
        </a:prstGeom>
        <a:solidFill>
          <a:srgbClr val="8FD053"/>
        </a:solidFill>
        <a:ln>
          <a:solidFill>
            <a:schemeClr val="accent5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prst="coolSlant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DESCRIPCIÓN</a:t>
          </a:r>
        </a:p>
      </xdr:txBody>
    </xdr:sp>
    <xdr:clientData/>
  </xdr:twoCellAnchor>
  <xdr:twoCellAnchor>
    <xdr:from>
      <xdr:col>6</xdr:col>
      <xdr:colOff>167250</xdr:colOff>
      <xdr:row>7</xdr:row>
      <xdr:rowOff>80211</xdr:rowOff>
    </xdr:from>
    <xdr:to>
      <xdr:col>11</xdr:col>
      <xdr:colOff>72829</xdr:colOff>
      <xdr:row>13</xdr:row>
      <xdr:rowOff>46018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/>
      </xdr:nvSpPr>
      <xdr:spPr>
        <a:xfrm>
          <a:off x="4468539" y="1774658"/>
          <a:ext cx="3906079" cy="998518"/>
        </a:xfrm>
        <a:prstGeom prst="rect">
          <a:avLst/>
        </a:prstGeom>
        <a:solidFill>
          <a:srgbClr val="02907D"/>
        </a:solidFill>
        <a:ln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8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INDICADORES DE VALOR</a:t>
          </a:r>
        </a:p>
      </xdr:txBody>
    </xdr:sp>
    <xdr:clientData/>
  </xdr:twoCellAnchor>
  <xdr:twoCellAnchor>
    <xdr:from>
      <xdr:col>10</xdr:col>
      <xdr:colOff>457200</xdr:colOff>
      <xdr:row>22</xdr:row>
      <xdr:rowOff>0</xdr:rowOff>
    </xdr:from>
    <xdr:to>
      <xdr:col>14</xdr:col>
      <xdr:colOff>1857375</xdr:colOff>
      <xdr:row>25</xdr:row>
      <xdr:rowOff>814457</xdr:rowOff>
    </xdr:to>
    <xdr:graphicFrame macro="">
      <xdr:nvGraphicFramePr>
        <xdr:cNvPr id="21" name="Gráfico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429846</xdr:colOff>
      <xdr:row>27</xdr:row>
      <xdr:rowOff>263770</xdr:rowOff>
    </xdr:from>
    <xdr:to>
      <xdr:col>14</xdr:col>
      <xdr:colOff>1817078</xdr:colOff>
      <xdr:row>32</xdr:row>
      <xdr:rowOff>1006231</xdr:rowOff>
    </xdr:to>
    <xdr:graphicFrame macro="">
      <xdr:nvGraphicFramePr>
        <xdr:cNvPr id="23" name="Gráfico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309632</xdr:colOff>
      <xdr:row>33</xdr:row>
      <xdr:rowOff>303696</xdr:rowOff>
    </xdr:from>
    <xdr:to>
      <xdr:col>14</xdr:col>
      <xdr:colOff>1960218</xdr:colOff>
      <xdr:row>38</xdr:row>
      <xdr:rowOff>690217</xdr:rowOff>
    </xdr:to>
    <xdr:graphicFrame macro="">
      <xdr:nvGraphicFramePr>
        <xdr:cNvPr id="24" name="Gráfico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376753</xdr:colOff>
      <xdr:row>40</xdr:row>
      <xdr:rowOff>323658</xdr:rowOff>
    </xdr:from>
    <xdr:to>
      <xdr:col>14</xdr:col>
      <xdr:colOff>2019470</xdr:colOff>
      <xdr:row>47</xdr:row>
      <xdr:rowOff>118716</xdr:rowOff>
    </xdr:to>
    <xdr:graphicFrame macro="">
      <xdr:nvGraphicFramePr>
        <xdr:cNvPr id="25" name="Gráfico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14</xdr:col>
      <xdr:colOff>632867</xdr:colOff>
      <xdr:row>2</xdr:row>
      <xdr:rowOff>17617</xdr:rowOff>
    </xdr:from>
    <xdr:to>
      <xdr:col>14</xdr:col>
      <xdr:colOff>1649777</xdr:colOff>
      <xdr:row>7</xdr:row>
      <xdr:rowOff>25139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05492" y="866930"/>
          <a:ext cx="1016910" cy="880647"/>
        </a:xfrm>
        <a:prstGeom prst="rect">
          <a:avLst/>
        </a:prstGeom>
      </xdr:spPr>
    </xdr:pic>
    <xdr:clientData/>
  </xdr:twoCellAnchor>
  <xdr:twoCellAnchor editAs="oneCell">
    <xdr:from>
      <xdr:col>1</xdr:col>
      <xdr:colOff>189279</xdr:colOff>
      <xdr:row>3</xdr:row>
      <xdr:rowOff>20760</xdr:rowOff>
    </xdr:from>
    <xdr:to>
      <xdr:col>5</xdr:col>
      <xdr:colOff>387716</xdr:colOff>
      <xdr:row>6</xdr:row>
      <xdr:rowOff>147567</xdr:rowOff>
    </xdr:to>
    <xdr:pic>
      <xdr:nvPicPr>
        <xdr:cNvPr id="8" name="Imagen 7" descr="ESPE | Sede Latacunga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894" y="1046529"/>
          <a:ext cx="3383207" cy="6543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1765789</xdr:colOff>
      <xdr:row>2</xdr:row>
      <xdr:rowOff>10154</xdr:rowOff>
    </xdr:from>
    <xdr:to>
      <xdr:col>15</xdr:col>
      <xdr:colOff>368132</xdr:colOff>
      <xdr:row>7</xdr:row>
      <xdr:rowOff>48846</xdr:rowOff>
    </xdr:to>
    <xdr:pic>
      <xdr:nvPicPr>
        <xdr:cNvPr id="3" name="Imagen 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7CDB415-C1A2-4679-9268-57890D24B8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82" r="25260"/>
        <a:stretch/>
      </xdr:blipFill>
      <xdr:spPr>
        <a:xfrm>
          <a:off x="11338414" y="859467"/>
          <a:ext cx="864531" cy="911817"/>
        </a:xfrm>
        <a:prstGeom prst="rect">
          <a:avLst/>
        </a:prstGeom>
      </xdr:spPr>
    </xdr:pic>
    <xdr:clientData/>
  </xdr:twoCellAnchor>
  <xdr:twoCellAnchor editAs="oneCell">
    <xdr:from>
      <xdr:col>6</xdr:col>
      <xdr:colOff>443988</xdr:colOff>
      <xdr:row>0</xdr:row>
      <xdr:rowOff>58873</xdr:rowOff>
    </xdr:from>
    <xdr:to>
      <xdr:col>8</xdr:col>
      <xdr:colOff>603966</xdr:colOff>
      <xdr:row>0</xdr:row>
      <xdr:rowOff>647468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072957E-37D4-447B-96FB-C0FA37BDF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5277" y="58873"/>
          <a:ext cx="1653900" cy="588595"/>
        </a:xfrm>
        <a:prstGeom prst="rect">
          <a:avLst/>
        </a:prstGeom>
      </xdr:spPr>
    </xdr:pic>
    <xdr:clientData/>
  </xdr:twoCellAnchor>
  <xdr:twoCellAnchor editAs="oneCell">
    <xdr:from>
      <xdr:col>17</xdr:col>
      <xdr:colOff>15249</xdr:colOff>
      <xdr:row>2</xdr:row>
      <xdr:rowOff>78154</xdr:rowOff>
    </xdr:from>
    <xdr:to>
      <xdr:col>17</xdr:col>
      <xdr:colOff>691815</xdr:colOff>
      <xdr:row>6</xdr:row>
      <xdr:rowOff>22947</xdr:rowOff>
    </xdr:to>
    <xdr:pic>
      <xdr:nvPicPr>
        <xdr:cNvPr id="10" name="Imagen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11D96E3-ADE9-4A0E-9EE7-592A4AA83C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2" t="8348" r="12371" b="15484"/>
        <a:stretch/>
      </xdr:blipFill>
      <xdr:spPr>
        <a:xfrm rot="16200000">
          <a:off x="12701036" y="912982"/>
          <a:ext cx="648178" cy="678367"/>
        </a:xfrm>
        <a:prstGeom prst="rect">
          <a:avLst/>
        </a:prstGeom>
      </xdr:spPr>
    </xdr:pic>
    <xdr:clientData/>
  </xdr:twoCellAnchor>
  <xdr:twoCellAnchor editAs="oneCell">
    <xdr:from>
      <xdr:col>17</xdr:col>
      <xdr:colOff>15248</xdr:colOff>
      <xdr:row>7</xdr:row>
      <xdr:rowOff>15630</xdr:rowOff>
    </xdr:from>
    <xdr:to>
      <xdr:col>17</xdr:col>
      <xdr:colOff>691815</xdr:colOff>
      <xdr:row>10</xdr:row>
      <xdr:rowOff>136270</xdr:rowOff>
    </xdr:to>
    <xdr:pic>
      <xdr:nvPicPr>
        <xdr:cNvPr id="11" name="Imagen 10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AEFF4BDE-61CE-4C33-AE3F-270ECEA904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2" t="8348" r="12371" b="15484"/>
        <a:stretch/>
      </xdr:blipFill>
      <xdr:spPr>
        <a:xfrm rot="5400000">
          <a:off x="12701035" y="1768766"/>
          <a:ext cx="648178" cy="678367"/>
        </a:xfrm>
        <a:prstGeom prst="rect">
          <a:avLst/>
        </a:prstGeom>
      </xdr:spPr>
    </xdr:pic>
    <xdr:clientData/>
  </xdr:twoCellAnchor>
  <xdr:twoCellAnchor editAs="oneCell">
    <xdr:from>
      <xdr:col>5</xdr:col>
      <xdr:colOff>471236</xdr:colOff>
      <xdr:row>2</xdr:row>
      <xdr:rowOff>60158</xdr:rowOff>
    </xdr:from>
    <xdr:to>
      <xdr:col>6</xdr:col>
      <xdr:colOff>350921</xdr:colOff>
      <xdr:row>7</xdr:row>
      <xdr:rowOff>73632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4381506-E0FA-42CA-9C6B-71BD71ACD5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65" t="26634" r="17548" b="23202"/>
        <a:stretch/>
      </xdr:blipFill>
      <xdr:spPr>
        <a:xfrm>
          <a:off x="3840078" y="902369"/>
          <a:ext cx="812132" cy="86571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23132</xdr:colOff>
      <xdr:row>13</xdr:row>
      <xdr:rowOff>50346</xdr:rowOff>
    </xdr:from>
    <xdr:to>
      <xdr:col>3</xdr:col>
      <xdr:colOff>773043</xdr:colOff>
      <xdr:row>15</xdr:row>
      <xdr:rowOff>66261</xdr:rowOff>
    </xdr:to>
    <xdr:sp macro="" textlink="">
      <xdr:nvSpPr>
        <xdr:cNvPr id="2" name="Rectángulo redondeado 6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520089" y="2490955"/>
          <a:ext cx="1776954" cy="369306"/>
        </a:xfrm>
        <a:prstGeom prst="roundRect">
          <a:avLst/>
        </a:prstGeom>
        <a:solidFill>
          <a:srgbClr val="8FD053"/>
        </a:solidFill>
        <a:ln>
          <a:solidFill>
            <a:schemeClr val="accent5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prst="coolSlant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DESCRIPCIÓN</a:t>
          </a:r>
        </a:p>
      </xdr:txBody>
    </xdr:sp>
    <xdr:clientData/>
  </xdr:twoCellAnchor>
  <xdr:twoCellAnchor>
    <xdr:from>
      <xdr:col>6</xdr:col>
      <xdr:colOff>154609</xdr:colOff>
      <xdr:row>7</xdr:row>
      <xdr:rowOff>99390</xdr:rowOff>
    </xdr:from>
    <xdr:to>
      <xdr:col>11</xdr:col>
      <xdr:colOff>60188</xdr:colOff>
      <xdr:row>13</xdr:row>
      <xdr:rowOff>42333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4583044" y="1822173"/>
          <a:ext cx="3903318" cy="1014160"/>
        </a:xfrm>
        <a:prstGeom prst="rect">
          <a:avLst/>
        </a:prstGeom>
        <a:solidFill>
          <a:srgbClr val="02907D"/>
        </a:solidFill>
        <a:ln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8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INDICADORES</a:t>
          </a:r>
          <a:r>
            <a:rPr lang="en-US" sz="2800" b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DE CONTINUIDAD</a:t>
          </a:r>
          <a:endParaRPr lang="en-US" sz="2800" b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10</xdr:col>
      <xdr:colOff>289891</xdr:colOff>
      <xdr:row>21</xdr:row>
      <xdr:rowOff>179457</xdr:rowOff>
    </xdr:from>
    <xdr:to>
      <xdr:col>14</xdr:col>
      <xdr:colOff>1932608</xdr:colOff>
      <xdr:row>29</xdr:row>
      <xdr:rowOff>455542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289891</xdr:colOff>
      <xdr:row>30</xdr:row>
      <xdr:rowOff>179457</xdr:rowOff>
    </xdr:from>
    <xdr:to>
      <xdr:col>14</xdr:col>
      <xdr:colOff>1932608</xdr:colOff>
      <xdr:row>38</xdr:row>
      <xdr:rowOff>786848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289891</xdr:colOff>
      <xdr:row>39</xdr:row>
      <xdr:rowOff>179456</xdr:rowOff>
    </xdr:from>
    <xdr:to>
      <xdr:col>14</xdr:col>
      <xdr:colOff>1932608</xdr:colOff>
      <xdr:row>47</xdr:row>
      <xdr:rowOff>1159564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289891</xdr:colOff>
      <xdr:row>48</xdr:row>
      <xdr:rowOff>179457</xdr:rowOff>
    </xdr:from>
    <xdr:to>
      <xdr:col>14</xdr:col>
      <xdr:colOff>1932608</xdr:colOff>
      <xdr:row>56</xdr:row>
      <xdr:rowOff>911087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154610</xdr:colOff>
      <xdr:row>3</xdr:row>
      <xdr:rowOff>11042</xdr:rowOff>
    </xdr:from>
    <xdr:to>
      <xdr:col>6</xdr:col>
      <xdr:colOff>22088</xdr:colOff>
      <xdr:row>7</xdr:row>
      <xdr:rowOff>121477</xdr:rowOff>
    </xdr:to>
    <xdr:pic>
      <xdr:nvPicPr>
        <xdr:cNvPr id="10" name="Imagen 9" descr="ESPE | Sede Latacunga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349" y="1027042"/>
          <a:ext cx="4108174" cy="817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1579216</xdr:colOff>
      <xdr:row>2</xdr:row>
      <xdr:rowOff>11044</xdr:rowOff>
    </xdr:from>
    <xdr:to>
      <xdr:col>16</xdr:col>
      <xdr:colOff>0</xdr:colOff>
      <xdr:row>7</xdr:row>
      <xdr:rowOff>165652</xdr:rowOff>
    </xdr:to>
    <xdr:pic>
      <xdr:nvPicPr>
        <xdr:cNvPr id="3" name="Imagen 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82EAA63-9FF1-4F6D-9019-987F58380E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99" r="22925"/>
        <a:stretch/>
      </xdr:blipFill>
      <xdr:spPr>
        <a:xfrm>
          <a:off x="11275390" y="850348"/>
          <a:ext cx="1071219" cy="1038087"/>
        </a:xfrm>
        <a:prstGeom prst="rect">
          <a:avLst/>
        </a:prstGeom>
      </xdr:spPr>
    </xdr:pic>
    <xdr:clientData/>
  </xdr:twoCellAnchor>
  <xdr:twoCellAnchor editAs="oneCell">
    <xdr:from>
      <xdr:col>17</xdr:col>
      <xdr:colOff>33131</xdr:colOff>
      <xdr:row>2</xdr:row>
      <xdr:rowOff>77304</xdr:rowOff>
    </xdr:from>
    <xdr:to>
      <xdr:col>17</xdr:col>
      <xdr:colOff>709697</xdr:colOff>
      <xdr:row>5</xdr:row>
      <xdr:rowOff>173799</xdr:rowOff>
    </xdr:to>
    <xdr:pic>
      <xdr:nvPicPr>
        <xdr:cNvPr id="4" name="Imagen 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205E269-D1E0-479C-AC58-2C4CE54078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2" t="8348" r="12371" b="15484"/>
        <a:stretch/>
      </xdr:blipFill>
      <xdr:spPr>
        <a:xfrm rot="16200000">
          <a:off x="12592471" y="891616"/>
          <a:ext cx="626582" cy="676566"/>
        </a:xfrm>
        <a:prstGeom prst="rect">
          <a:avLst/>
        </a:prstGeom>
      </xdr:spPr>
    </xdr:pic>
    <xdr:clientData/>
  </xdr:twoCellAnchor>
  <xdr:twoCellAnchor editAs="oneCell">
    <xdr:from>
      <xdr:col>17</xdr:col>
      <xdr:colOff>53009</xdr:colOff>
      <xdr:row>6</xdr:row>
      <xdr:rowOff>130313</xdr:rowOff>
    </xdr:from>
    <xdr:to>
      <xdr:col>17</xdr:col>
      <xdr:colOff>729575</xdr:colOff>
      <xdr:row>10</xdr:row>
      <xdr:rowOff>50112</xdr:rowOff>
    </xdr:to>
    <xdr:pic>
      <xdr:nvPicPr>
        <xdr:cNvPr id="6" name="Imagen 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78EBC442-181C-454C-B4C4-ED8F97BB28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2" t="8348" r="12371" b="15484"/>
        <a:stretch/>
      </xdr:blipFill>
      <xdr:spPr>
        <a:xfrm rot="5400000">
          <a:off x="12612349" y="1651408"/>
          <a:ext cx="626582" cy="676566"/>
        </a:xfrm>
        <a:prstGeom prst="rect">
          <a:avLst/>
        </a:prstGeom>
      </xdr:spPr>
    </xdr:pic>
    <xdr:clientData/>
  </xdr:twoCellAnchor>
  <xdr:twoCellAnchor editAs="oneCell">
    <xdr:from>
      <xdr:col>14</xdr:col>
      <xdr:colOff>607391</xdr:colOff>
      <xdr:row>2</xdr:row>
      <xdr:rowOff>11045</xdr:rowOff>
    </xdr:from>
    <xdr:to>
      <xdr:col>14</xdr:col>
      <xdr:colOff>1468783</xdr:colOff>
      <xdr:row>7</xdr:row>
      <xdr:rowOff>108596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72C967B-3CEF-7088-DA2B-C0937DBFA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03565" y="850349"/>
          <a:ext cx="861392" cy="981030"/>
        </a:xfrm>
        <a:prstGeom prst="rect">
          <a:avLst/>
        </a:prstGeom>
      </xdr:spPr>
    </xdr:pic>
    <xdr:clientData/>
  </xdr:twoCellAnchor>
  <xdr:twoCellAnchor editAs="oneCell">
    <xdr:from>
      <xdr:col>7</xdr:col>
      <xdr:colOff>176695</xdr:colOff>
      <xdr:row>0</xdr:row>
      <xdr:rowOff>77304</xdr:rowOff>
    </xdr:from>
    <xdr:to>
      <xdr:col>9</xdr:col>
      <xdr:colOff>129900</xdr:colOff>
      <xdr:row>1</xdr:row>
      <xdr:rowOff>14334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FFAFB02-0CB5-4C5C-A493-E03B56D27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5652" y="77304"/>
          <a:ext cx="1653900" cy="588595"/>
        </a:xfrm>
        <a:prstGeom prst="rect">
          <a:avLst/>
        </a:prstGeom>
      </xdr:spPr>
    </xdr:pic>
    <xdr:clientData/>
  </xdr:twoCellAnchor>
  <xdr:twoCellAnchor editAs="oneCell">
    <xdr:from>
      <xdr:col>6</xdr:col>
      <xdr:colOff>132522</xdr:colOff>
      <xdr:row>2</xdr:row>
      <xdr:rowOff>55218</xdr:rowOff>
    </xdr:from>
    <xdr:to>
      <xdr:col>7</xdr:col>
      <xdr:colOff>289719</xdr:colOff>
      <xdr:row>7</xdr:row>
      <xdr:rowOff>22086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F0C98051-0D66-4FFB-87A3-43D2AADA04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65" t="26634" r="17548" b="23202"/>
        <a:stretch/>
      </xdr:blipFill>
      <xdr:spPr>
        <a:xfrm>
          <a:off x="4560957" y="894522"/>
          <a:ext cx="797719" cy="850347"/>
        </a:xfrm>
        <a:prstGeom prst="rect">
          <a:avLst/>
        </a:prstGeom>
      </xdr:spPr>
    </xdr:pic>
    <xdr:clientData/>
  </xdr:twoCellAnchor>
  <xdr:twoCellAnchor editAs="oneCell">
    <xdr:from>
      <xdr:col>9</xdr:col>
      <xdr:colOff>479642</xdr:colOff>
      <xdr:row>0</xdr:row>
      <xdr:rowOff>0</xdr:rowOff>
    </xdr:from>
    <xdr:to>
      <xdr:col>11</xdr:col>
      <xdr:colOff>301377</xdr:colOff>
      <xdr:row>1</xdr:row>
      <xdr:rowOff>44174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3A721109-5703-8339-A4BF-B182787E2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7249294" y="0"/>
          <a:ext cx="1478257" cy="69573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183577</xdr:colOff>
      <xdr:row>2</xdr:row>
      <xdr:rowOff>70184</xdr:rowOff>
    </xdr:from>
    <xdr:ext cx="4288160" cy="784943"/>
    <xdr:pic>
      <xdr:nvPicPr>
        <xdr:cNvPr id="2" name="Imagen 1" descr="ESPE | Sede Latacunga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077" y="912395"/>
          <a:ext cx="4288160" cy="7849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530838</xdr:colOff>
      <xdr:row>2</xdr:row>
      <xdr:rowOff>20053</xdr:rowOff>
    </xdr:from>
    <xdr:ext cx="936625" cy="826619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210" b="92142" l="9508" r="89933">
                      <a14:foregroundMark x1="55928" y1="42586" x2="55928" y2="42586"/>
                      <a14:foregroundMark x1="61521" y1="41572" x2="53020" y2="52218"/>
                      <a14:foregroundMark x1="44519" y1="55513" x2="33221" y2="29785"/>
                      <a14:foregroundMark x1="52125" y1="35108" x2="65324" y2="65146"/>
                      <a14:foregroundMark x1="44519" y1="33967" x2="46421" y2="59696"/>
                      <a14:foregroundMark x1="53020" y1="30798" x2="57830" y2="46895"/>
                      <a14:foregroundMark x1="20917" y1="20025" x2="20917" y2="20025"/>
                      <a14:foregroundMark x1="66331" y1="13688" x2="60067" y2="83523"/>
                      <a14:foregroundMark x1="60067" y1="83523" x2="14430" y2="45120"/>
                      <a14:foregroundMark x1="14430" y1="45120" x2="64765" y2="8745"/>
                      <a14:foregroundMark x1="64765" y1="8745" x2="72931" y2="14702"/>
                      <a14:foregroundMark x1="78635" y1="19011" x2="82438" y2="70469"/>
                      <a14:foregroundMark x1="82438" y1="35108" x2="53020" y2="92142"/>
                      <a14:foregroundMark x1="53020" y1="92142" x2="27517" y2="61850"/>
                      <a14:foregroundMark x1="9508" y1="50063" x2="59732" y2="10646"/>
                      <a14:foregroundMark x1="59732" y1="10646" x2="72036" y2="19011"/>
                      <a14:foregroundMark x1="65324" y1="12548" x2="14653" y2="28010"/>
                      <a14:foregroundMark x1="14653" y1="28010" x2="9508" y2="49049"/>
                      <a14:foregroundMark x1="19016" y1="19011" x2="62528" y2="7224"/>
                      <a14:foregroundMark x1="51119" y1="8238" x2="36018" y2="12548"/>
                      <a14:foregroundMark x1="53020" y1="6210" x2="33221" y2="10393"/>
                      <a14:backgroundMark x1="8613" y1="11534" x2="8613" y2="11534"/>
                      <a14:backgroundMark x1="62528" y1="23321" x2="62528" y2="23321"/>
                      <a14:backgroundMark x1="86130" y1="88720" x2="86130" y2="8872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163496" y="20053"/>
          <a:ext cx="936625" cy="826619"/>
        </a:xfrm>
        <a:prstGeom prst="rect">
          <a:avLst/>
        </a:prstGeom>
      </xdr:spPr>
    </xdr:pic>
    <xdr:clientData/>
  </xdr:oneCellAnchor>
  <xdr:twoCellAnchor editAs="oneCell">
    <xdr:from>
      <xdr:col>12</xdr:col>
      <xdr:colOff>1604210</xdr:colOff>
      <xdr:row>2</xdr:row>
      <xdr:rowOff>0</xdr:rowOff>
    </xdr:from>
    <xdr:to>
      <xdr:col>14</xdr:col>
      <xdr:colOff>200526</xdr:colOff>
      <xdr:row>6</xdr:row>
      <xdr:rowOff>144630</xdr:rowOff>
    </xdr:to>
    <xdr:pic>
      <xdr:nvPicPr>
        <xdr:cNvPr id="4" name="Imagen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836A241-B7BC-4F88-836D-83FAAA6EE8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204" r="24204"/>
        <a:stretch/>
      </xdr:blipFill>
      <xdr:spPr>
        <a:xfrm>
          <a:off x="10798342" y="842211"/>
          <a:ext cx="812131" cy="826419"/>
        </a:xfrm>
        <a:prstGeom prst="rect">
          <a:avLst/>
        </a:prstGeom>
      </xdr:spPr>
    </xdr:pic>
    <xdr:clientData/>
  </xdr:twoCellAnchor>
  <xdr:twoCellAnchor editAs="oneCell">
    <xdr:from>
      <xdr:col>7</xdr:col>
      <xdr:colOff>902368</xdr:colOff>
      <xdr:row>0</xdr:row>
      <xdr:rowOff>90237</xdr:rowOff>
    </xdr:from>
    <xdr:to>
      <xdr:col>9</xdr:col>
      <xdr:colOff>581084</xdr:colOff>
      <xdr:row>1</xdr:row>
      <xdr:rowOff>27121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7EED867-9343-4AA7-BBD8-57F77AC4F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4842" y="90237"/>
          <a:ext cx="1653900" cy="588595"/>
        </a:xfrm>
        <a:prstGeom prst="rect">
          <a:avLst/>
        </a:prstGeom>
      </xdr:spPr>
    </xdr:pic>
    <xdr:clientData/>
  </xdr:twoCellAnchor>
  <xdr:twoCellAnchor editAs="oneCell">
    <xdr:from>
      <xdr:col>16</xdr:col>
      <xdr:colOff>40105</xdr:colOff>
      <xdr:row>1</xdr:row>
      <xdr:rowOff>180474</xdr:rowOff>
    </xdr:from>
    <xdr:to>
      <xdr:col>16</xdr:col>
      <xdr:colOff>716671</xdr:colOff>
      <xdr:row>5</xdr:row>
      <xdr:rowOff>105214</xdr:rowOff>
    </xdr:to>
    <xdr:pic>
      <xdr:nvPicPr>
        <xdr:cNvPr id="8" name="Imagen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04BD43D-CEA8-48E4-A12B-5B9824AEEC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2" t="8348" r="12371" b="15484"/>
        <a:stretch/>
      </xdr:blipFill>
      <xdr:spPr>
        <a:xfrm rot="16200000">
          <a:off x="12016465" y="807193"/>
          <a:ext cx="626582" cy="676566"/>
        </a:xfrm>
        <a:prstGeom prst="rect">
          <a:avLst/>
        </a:prstGeom>
      </xdr:spPr>
    </xdr:pic>
    <xdr:clientData/>
  </xdr:twoCellAnchor>
  <xdr:twoCellAnchor editAs="oneCell">
    <xdr:from>
      <xdr:col>16</xdr:col>
      <xdr:colOff>42111</xdr:colOff>
      <xdr:row>6</xdr:row>
      <xdr:rowOff>22057</xdr:rowOff>
    </xdr:from>
    <xdr:to>
      <xdr:col>16</xdr:col>
      <xdr:colOff>718677</xdr:colOff>
      <xdr:row>8</xdr:row>
      <xdr:rowOff>167376</xdr:rowOff>
    </xdr:to>
    <xdr:pic>
      <xdr:nvPicPr>
        <xdr:cNvPr id="9" name="Imagen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8261F6B-7CC4-4907-A5E7-B7A82D87D4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2" t="8348" r="12371" b="15484"/>
        <a:stretch/>
      </xdr:blipFill>
      <xdr:spPr>
        <a:xfrm rot="5400000">
          <a:off x="12018471" y="1521065"/>
          <a:ext cx="626582" cy="676566"/>
        </a:xfrm>
        <a:prstGeom prst="rect">
          <a:avLst/>
        </a:prstGeom>
      </xdr:spPr>
    </xdr:pic>
    <xdr:clientData/>
  </xdr:twoCellAnchor>
  <xdr:twoCellAnchor editAs="oneCell">
    <xdr:from>
      <xdr:col>7</xdr:col>
      <xdr:colOff>20053</xdr:colOff>
      <xdr:row>2</xdr:row>
      <xdr:rowOff>10026</xdr:rowOff>
    </xdr:from>
    <xdr:to>
      <xdr:col>7</xdr:col>
      <xdr:colOff>822158</xdr:colOff>
      <xdr:row>7</xdr:row>
      <xdr:rowOff>2785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C64E394-4C9D-4A77-9EC8-57A9927C69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65" t="26634" r="17548" b="23202"/>
        <a:stretch/>
      </xdr:blipFill>
      <xdr:spPr>
        <a:xfrm>
          <a:off x="4772527" y="852237"/>
          <a:ext cx="802105" cy="855022"/>
        </a:xfrm>
        <a:prstGeom prst="rect">
          <a:avLst/>
        </a:prstGeom>
      </xdr:spPr>
    </xdr:pic>
    <xdr:clientData/>
  </xdr:twoCellAnchor>
  <xdr:twoCellAnchor editAs="oneCell">
    <xdr:from>
      <xdr:col>9</xdr:col>
      <xdr:colOff>100263</xdr:colOff>
      <xdr:row>9</xdr:row>
      <xdr:rowOff>43667</xdr:rowOff>
    </xdr:from>
    <xdr:to>
      <xdr:col>13</xdr:col>
      <xdr:colOff>90237</xdr:colOff>
      <xdr:row>22</xdr:row>
      <xdr:rowOff>210551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830DF33-CA7B-4F1F-8207-82E15B47A9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>
          <a:alphaModFix amt="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87" b="18917"/>
        <a:stretch/>
      </xdr:blipFill>
      <xdr:spPr>
        <a:xfrm>
          <a:off x="6827921" y="2229404"/>
          <a:ext cx="4100763" cy="381646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130305</xdr:colOff>
      <xdr:row>2</xdr:row>
      <xdr:rowOff>144780</xdr:rowOff>
    </xdr:from>
    <xdr:to>
      <xdr:col>2</xdr:col>
      <xdr:colOff>2912868</xdr:colOff>
      <xdr:row>2</xdr:row>
      <xdr:rowOff>758832</xdr:rowOff>
    </xdr:to>
    <xdr:pic>
      <xdr:nvPicPr>
        <xdr:cNvPr id="6" name="Imagen 5" descr="ESPE | Sede Latacunga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205" y="434340"/>
          <a:ext cx="3430263" cy="614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587735</xdr:colOff>
      <xdr:row>2</xdr:row>
      <xdr:rowOff>30480</xdr:rowOff>
    </xdr:from>
    <xdr:to>
      <xdr:col>5</xdr:col>
      <xdr:colOff>371961</xdr:colOff>
      <xdr:row>2</xdr:row>
      <xdr:rowOff>861060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9155" y="876300"/>
          <a:ext cx="950086" cy="830580"/>
        </a:xfrm>
        <a:prstGeom prst="rect">
          <a:avLst/>
        </a:prstGeom>
      </xdr:spPr>
    </xdr:pic>
    <xdr:clientData/>
  </xdr:twoCellAnchor>
  <xdr:twoCellAnchor editAs="oneCell">
    <xdr:from>
      <xdr:col>5</xdr:col>
      <xdr:colOff>434340</xdr:colOff>
      <xdr:row>1</xdr:row>
      <xdr:rowOff>182880</xdr:rowOff>
    </xdr:from>
    <xdr:to>
      <xdr:col>6</xdr:col>
      <xdr:colOff>678180</xdr:colOff>
      <xdr:row>2</xdr:row>
      <xdr:rowOff>785638</xdr:rowOff>
    </xdr:to>
    <xdr:pic>
      <xdr:nvPicPr>
        <xdr:cNvPr id="2" name="Imagen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685412B-E9AF-42A8-9238-1B12EE264E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03" r="24559"/>
        <a:stretch/>
      </xdr:blipFill>
      <xdr:spPr>
        <a:xfrm>
          <a:off x="9151620" y="838200"/>
          <a:ext cx="754380" cy="793258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2</xdr:row>
      <xdr:rowOff>15240</xdr:rowOff>
    </xdr:from>
    <xdr:to>
      <xdr:col>8</xdr:col>
      <xdr:colOff>541020</xdr:colOff>
      <xdr:row>2</xdr:row>
      <xdr:rowOff>641822</xdr:rowOff>
    </xdr:to>
    <xdr:pic>
      <xdr:nvPicPr>
        <xdr:cNvPr id="4" name="Imagen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3886A0C-95D1-4129-B88E-2E66599BA1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2" t="21034" r="12371" b="22347"/>
        <a:stretch/>
      </xdr:blipFill>
      <xdr:spPr>
        <a:xfrm rot="16200000">
          <a:off x="10088009" y="922891"/>
          <a:ext cx="626582" cy="502920"/>
        </a:xfrm>
        <a:prstGeom prst="rect">
          <a:avLst/>
        </a:prstGeom>
      </xdr:spPr>
    </xdr:pic>
    <xdr:clientData/>
  </xdr:twoCellAnchor>
  <xdr:twoCellAnchor editAs="oneCell">
    <xdr:from>
      <xdr:col>8</xdr:col>
      <xdr:colOff>22860</xdr:colOff>
      <xdr:row>2</xdr:row>
      <xdr:rowOff>617220</xdr:rowOff>
    </xdr:from>
    <xdr:to>
      <xdr:col>8</xdr:col>
      <xdr:colOff>556260</xdr:colOff>
      <xdr:row>4</xdr:row>
      <xdr:rowOff>24602</xdr:rowOff>
    </xdr:to>
    <xdr:pic>
      <xdr:nvPicPr>
        <xdr:cNvPr id="8" name="Imagen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2F41EBD-5402-4D42-8879-2965CF1854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2" t="17603" r="12371" b="22347"/>
        <a:stretch/>
      </xdr:blipFill>
      <xdr:spPr>
        <a:xfrm rot="5400000">
          <a:off x="10088009" y="1509631"/>
          <a:ext cx="626582" cy="53340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4381500</xdr:colOff>
      <xdr:row>0</xdr:row>
      <xdr:rowOff>60960</xdr:rowOff>
    </xdr:from>
    <xdr:to>
      <xdr:col>2</xdr:col>
      <xdr:colOff>6035400</xdr:colOff>
      <xdr:row>0</xdr:row>
      <xdr:rowOff>649555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21E97BE-E5E1-4F9B-AAEB-C32F5A6FD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60960"/>
          <a:ext cx="1653900" cy="588595"/>
        </a:xfrm>
        <a:prstGeom prst="rect">
          <a:avLst/>
        </a:prstGeom>
      </xdr:spPr>
    </xdr:pic>
    <xdr:clientData/>
  </xdr:twoCellAnchor>
  <xdr:twoCellAnchor editAs="oneCell">
    <xdr:from>
      <xdr:col>2</xdr:col>
      <xdr:colOff>3131820</xdr:colOff>
      <xdr:row>2</xdr:row>
      <xdr:rowOff>45720</xdr:rowOff>
    </xdr:from>
    <xdr:to>
      <xdr:col>2</xdr:col>
      <xdr:colOff>3910996</xdr:colOff>
      <xdr:row>3</xdr:row>
      <xdr:rowOff>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69753D5-1453-444F-ADA4-FACA4B67B0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65" t="26634" r="17548" b="23202"/>
        <a:stretch/>
      </xdr:blipFill>
      <xdr:spPr>
        <a:xfrm>
          <a:off x="3970020" y="891540"/>
          <a:ext cx="779176" cy="83058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123472</xdr:colOff>
      <xdr:row>2</xdr:row>
      <xdr:rowOff>88195</xdr:rowOff>
    </xdr:from>
    <xdr:to>
      <xdr:col>3</xdr:col>
      <xdr:colOff>2412999</xdr:colOff>
      <xdr:row>5</xdr:row>
      <xdr:rowOff>124611</xdr:rowOff>
    </xdr:to>
    <xdr:pic>
      <xdr:nvPicPr>
        <xdr:cNvPr id="7" name="Imagen 6" descr="ESPE | Sede Latacunga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148" y="276343"/>
          <a:ext cx="3444875" cy="6008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15836</xdr:colOff>
      <xdr:row>2</xdr:row>
      <xdr:rowOff>10585</xdr:rowOff>
    </xdr:from>
    <xdr:to>
      <xdr:col>6</xdr:col>
      <xdr:colOff>869476</xdr:colOff>
      <xdr:row>5</xdr:row>
      <xdr:rowOff>173935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945" y="855411"/>
          <a:ext cx="853640" cy="734850"/>
        </a:xfrm>
        <a:prstGeom prst="rect">
          <a:avLst/>
        </a:prstGeom>
      </xdr:spPr>
    </xdr:pic>
    <xdr:clientData/>
  </xdr:twoCellAnchor>
  <xdr:twoCellAnchor editAs="oneCell">
    <xdr:from>
      <xdr:col>6</xdr:col>
      <xdr:colOff>874889</xdr:colOff>
      <xdr:row>2</xdr:row>
      <xdr:rowOff>28223</xdr:rowOff>
    </xdr:from>
    <xdr:to>
      <xdr:col>7</xdr:col>
      <xdr:colOff>141111</xdr:colOff>
      <xdr:row>5</xdr:row>
      <xdr:rowOff>155223</xdr:rowOff>
    </xdr:to>
    <xdr:pic>
      <xdr:nvPicPr>
        <xdr:cNvPr id="2" name="Imagen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2BF052-9315-41CC-88A9-1302289675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24" r="23636"/>
        <a:stretch/>
      </xdr:blipFill>
      <xdr:spPr>
        <a:xfrm>
          <a:off x="7457722" y="874890"/>
          <a:ext cx="684389" cy="698500"/>
        </a:xfrm>
        <a:prstGeom prst="rect">
          <a:avLst/>
        </a:prstGeom>
      </xdr:spPr>
    </xdr:pic>
    <xdr:clientData/>
  </xdr:twoCellAnchor>
  <xdr:twoCellAnchor editAs="oneCell">
    <xdr:from>
      <xdr:col>9</xdr:col>
      <xdr:colOff>84667</xdr:colOff>
      <xdr:row>2</xdr:row>
      <xdr:rowOff>70555</xdr:rowOff>
    </xdr:from>
    <xdr:to>
      <xdr:col>9</xdr:col>
      <xdr:colOff>587587</xdr:colOff>
      <xdr:row>5</xdr:row>
      <xdr:rowOff>33915</xdr:rowOff>
    </xdr:to>
    <xdr:pic>
      <xdr:nvPicPr>
        <xdr:cNvPr id="10" name="Imagen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BA06415-0776-46EC-A61C-77EC330BF5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3" t="21034" r="23236" b="22347"/>
        <a:stretch/>
      </xdr:blipFill>
      <xdr:spPr>
        <a:xfrm rot="16200000">
          <a:off x="8429530" y="933192"/>
          <a:ext cx="534860" cy="502920"/>
        </a:xfrm>
        <a:prstGeom prst="rect">
          <a:avLst/>
        </a:prstGeom>
      </xdr:spPr>
    </xdr:pic>
    <xdr:clientData/>
  </xdr:twoCellAnchor>
  <xdr:twoCellAnchor editAs="oneCell">
    <xdr:from>
      <xdr:col>9</xdr:col>
      <xdr:colOff>53623</xdr:colOff>
      <xdr:row>5</xdr:row>
      <xdr:rowOff>25400</xdr:rowOff>
    </xdr:from>
    <xdr:to>
      <xdr:col>9</xdr:col>
      <xdr:colOff>556543</xdr:colOff>
      <xdr:row>8</xdr:row>
      <xdr:rowOff>80482</xdr:rowOff>
    </xdr:to>
    <xdr:pic>
      <xdr:nvPicPr>
        <xdr:cNvPr id="11" name="Imagen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9333519-5FDF-431F-8BEC-ACD50B4C4D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2" t="21034" r="12371" b="22347"/>
        <a:stretch/>
      </xdr:blipFill>
      <xdr:spPr>
        <a:xfrm rot="5400000">
          <a:off x="8352625" y="1505398"/>
          <a:ext cx="626582" cy="502920"/>
        </a:xfrm>
        <a:prstGeom prst="rect">
          <a:avLst/>
        </a:prstGeom>
      </xdr:spPr>
    </xdr:pic>
    <xdr:clientData/>
  </xdr:twoCellAnchor>
  <xdr:twoCellAnchor editAs="oneCell">
    <xdr:from>
      <xdr:col>4</xdr:col>
      <xdr:colOff>966611</xdr:colOff>
      <xdr:row>0</xdr:row>
      <xdr:rowOff>70556</xdr:rowOff>
    </xdr:from>
    <xdr:to>
      <xdr:col>5</xdr:col>
      <xdr:colOff>1202344</xdr:colOff>
      <xdr:row>1</xdr:row>
      <xdr:rowOff>2984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E97AAF3-1769-418B-A01E-C03472CBC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8333" y="70556"/>
          <a:ext cx="1653900" cy="588595"/>
        </a:xfrm>
        <a:prstGeom prst="rect">
          <a:avLst/>
        </a:prstGeom>
      </xdr:spPr>
    </xdr:pic>
    <xdr:clientData/>
  </xdr:twoCellAnchor>
  <xdr:twoCellAnchor editAs="oneCell">
    <xdr:from>
      <xdr:col>3</xdr:col>
      <xdr:colOff>2455333</xdr:colOff>
      <xdr:row>2</xdr:row>
      <xdr:rowOff>0</xdr:rowOff>
    </xdr:from>
    <xdr:to>
      <xdr:col>4</xdr:col>
      <xdr:colOff>606777</xdr:colOff>
      <xdr:row>5</xdr:row>
      <xdr:rowOff>173081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BF26718-0329-436D-81C2-EE07FD81C2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65" t="26634" r="17548" b="23202"/>
        <a:stretch/>
      </xdr:blipFill>
      <xdr:spPr>
        <a:xfrm>
          <a:off x="3810000" y="846667"/>
          <a:ext cx="698499" cy="74458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132080</xdr:colOff>
      <xdr:row>7</xdr:row>
      <xdr:rowOff>124460</xdr:rowOff>
    </xdr:from>
    <xdr:to>
      <xdr:col>3</xdr:col>
      <xdr:colOff>477520</xdr:colOff>
      <xdr:row>18</xdr:row>
      <xdr:rowOff>82550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71119</xdr:colOff>
      <xdr:row>8</xdr:row>
      <xdr:rowOff>182245</xdr:rowOff>
    </xdr:from>
    <xdr:to>
      <xdr:col>6</xdr:col>
      <xdr:colOff>518160</xdr:colOff>
      <xdr:row>18</xdr:row>
      <xdr:rowOff>121920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1413510</xdr:colOff>
      <xdr:row>10</xdr:row>
      <xdr:rowOff>196215</xdr:rowOff>
    </xdr:from>
    <xdr:to>
      <xdr:col>2</xdr:col>
      <xdr:colOff>426720</xdr:colOff>
      <xdr:row>12</xdr:row>
      <xdr:rowOff>111760</xdr:rowOff>
    </xdr:to>
    <xdr:sp macro="" textlink="$D$10">
      <xdr:nvSpPr>
        <xdr:cNvPr id="4" name="Rectángul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/>
      </xdr:nvSpPr>
      <xdr:spPr>
        <a:xfrm>
          <a:off x="1606550" y="3345815"/>
          <a:ext cx="689610" cy="4032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0CDC1797-4293-43C8-81E6-DBFB4A0E9E22}" type="TxLink">
            <a:rPr lang="en-US" sz="2400" b="1" i="0" u="none" strike="noStrike">
              <a:solidFill>
                <a:srgbClr val="000000"/>
              </a:solidFill>
              <a:latin typeface="Bahnschrift Condensed" panose="020B0502040204020203" pitchFamily="34" charset="0"/>
              <a:cs typeface="Arial"/>
            </a:rPr>
            <a:pPr algn="l"/>
            <a:t>47%</a:t>
          </a:fld>
          <a:endParaRPr lang="es-EC" sz="2400" b="1">
            <a:latin typeface="Bahnschrift Condensed" panose="020B0502040204020203" pitchFamily="34" charset="0"/>
          </a:endParaRPr>
        </a:p>
      </xdr:txBody>
    </xdr:sp>
    <xdr:clientData/>
  </xdr:twoCellAnchor>
  <xdr:twoCellAnchor>
    <xdr:from>
      <xdr:col>4</xdr:col>
      <xdr:colOff>266064</xdr:colOff>
      <xdr:row>10</xdr:row>
      <xdr:rowOff>194945</xdr:rowOff>
    </xdr:from>
    <xdr:to>
      <xdr:col>5</xdr:col>
      <xdr:colOff>101599</xdr:colOff>
      <xdr:row>13</xdr:row>
      <xdr:rowOff>41275</xdr:rowOff>
    </xdr:to>
    <xdr:sp macro="" textlink="$D$11">
      <xdr:nvSpPr>
        <xdr:cNvPr id="5" name="Rectángulo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/>
      </xdr:nvSpPr>
      <xdr:spPr>
        <a:xfrm>
          <a:off x="4563744" y="3385185"/>
          <a:ext cx="678815" cy="5270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D3DC95F6-8348-40C0-A437-7DC96AB49EAE}" type="TxLink">
            <a:rPr lang="en-US" sz="2400" b="1" i="0" u="none" strike="noStrike">
              <a:solidFill>
                <a:srgbClr val="000000"/>
              </a:solidFill>
              <a:latin typeface="Bahnschrift Condensed" panose="020B0502040204020203" pitchFamily="34" charset="0"/>
              <a:cs typeface="Arial"/>
            </a:rPr>
            <a:pPr algn="l"/>
            <a:t>53%</a:t>
          </a:fld>
          <a:endParaRPr lang="es-EC" sz="4800" b="1">
            <a:latin typeface="Bahnschrift Condensed" panose="020B0502040204020203" pitchFamily="34" charset="0"/>
          </a:endParaRPr>
        </a:p>
      </xdr:txBody>
    </xdr:sp>
    <xdr:clientData/>
  </xdr:twoCellAnchor>
  <xdr:twoCellAnchor>
    <xdr:from>
      <xdr:col>3</xdr:col>
      <xdr:colOff>635635</xdr:colOff>
      <xdr:row>22</xdr:row>
      <xdr:rowOff>117475</xdr:rowOff>
    </xdr:from>
    <xdr:to>
      <xdr:col>6</xdr:col>
      <xdr:colOff>203200</xdr:colOff>
      <xdr:row>23</xdr:row>
      <xdr:rowOff>296545</xdr:rowOff>
    </xdr:to>
    <xdr:sp macro="" textlink="$B$10">
      <xdr:nvSpPr>
        <xdr:cNvPr id="6" name="Rectángulo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/>
      </xdr:nvSpPr>
      <xdr:spPr>
        <a:xfrm>
          <a:off x="4090035" y="5634355"/>
          <a:ext cx="2097405" cy="361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1E688C81-C7D0-4E64-B211-CBD424DEB27A}" type="TxLink">
            <a:rPr lang="en-US" sz="1400" b="1" i="1" u="none" strike="noStrike">
              <a:solidFill>
                <a:srgbClr val="000000"/>
              </a:solidFill>
              <a:latin typeface="Verdana" panose="020B0604030504040204" pitchFamily="34" charset="0"/>
              <a:ea typeface="Verdana" panose="020B0604030504040204" pitchFamily="34" charset="0"/>
              <a:cs typeface="Arial"/>
            </a:rPr>
            <a:pPr algn="l"/>
            <a:t>NIVEL DE RIESGO</a:t>
          </a:fld>
          <a:endParaRPr lang="es-EC" sz="1800" b="1" i="1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14</xdr:col>
      <xdr:colOff>923924</xdr:colOff>
      <xdr:row>22</xdr:row>
      <xdr:rowOff>172085</xdr:rowOff>
    </xdr:from>
    <xdr:to>
      <xdr:col>16</xdr:col>
      <xdr:colOff>540384</xdr:colOff>
      <xdr:row>23</xdr:row>
      <xdr:rowOff>356235</xdr:rowOff>
    </xdr:to>
    <xdr:sp macro="" textlink="$B$11">
      <xdr:nvSpPr>
        <xdr:cNvPr id="7" name="Rectángulo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/>
      </xdr:nvSpPr>
      <xdr:spPr>
        <a:xfrm>
          <a:off x="13004164" y="5688965"/>
          <a:ext cx="2014220" cy="36703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9FD7A3D7-3403-41BB-9C0D-DB98B98682B4}" type="TxLink">
            <a:rPr lang="en-US" sz="1400" b="1" i="1" u="none" strike="noStrike">
              <a:solidFill>
                <a:srgbClr val="000000"/>
              </a:solidFill>
              <a:latin typeface="Verdana" panose="020B0604030504040204" pitchFamily="34" charset="0"/>
              <a:ea typeface="Verdana" panose="020B0604030504040204" pitchFamily="34" charset="0"/>
              <a:cs typeface="Arial"/>
            </a:rPr>
            <a:pPr algn="l"/>
            <a:t>NIVEL DE RIESGO</a:t>
          </a:fld>
          <a:endParaRPr lang="es-EC" sz="1800" b="1" i="1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6</xdr:col>
      <xdr:colOff>294640</xdr:colOff>
      <xdr:row>7</xdr:row>
      <xdr:rowOff>206375</xdr:rowOff>
    </xdr:from>
    <xdr:to>
      <xdr:col>12</xdr:col>
      <xdr:colOff>170180</xdr:colOff>
      <xdr:row>21</xdr:row>
      <xdr:rowOff>156210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62229</xdr:colOff>
      <xdr:row>22</xdr:row>
      <xdr:rowOff>111760</xdr:rowOff>
    </xdr:from>
    <xdr:to>
      <xdr:col>10</xdr:col>
      <xdr:colOff>775969</xdr:colOff>
      <xdr:row>23</xdr:row>
      <xdr:rowOff>282575</xdr:rowOff>
    </xdr:to>
    <xdr:sp macro="" textlink="'8'!C13">
      <xdr:nvSpPr>
        <xdr:cNvPr id="9" name="Rectángulo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/>
      </xdr:nvSpPr>
      <xdr:spPr>
        <a:xfrm>
          <a:off x="7468869" y="5628640"/>
          <a:ext cx="2420620" cy="35369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3D3BEACB-7F4F-4D5E-B921-25D8EC0350C2}" type="TxLink">
            <a:rPr lang="en-US" sz="1400" b="1" i="1" u="none" strike="noStrike">
              <a:solidFill>
                <a:srgbClr val="000000"/>
              </a:solidFill>
              <a:latin typeface="Verdana" panose="020B0604030504040204" pitchFamily="34" charset="0"/>
              <a:ea typeface="Verdana" panose="020B0604030504040204" pitchFamily="34" charset="0"/>
              <a:cs typeface="Times New Roman"/>
            </a:rPr>
            <a:pPr algn="l"/>
            <a:t>NIVEL DE CONFIANZA</a:t>
          </a:fld>
          <a:endParaRPr lang="es-EC" sz="1400" b="1" i="1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14</xdr:col>
      <xdr:colOff>1332865</xdr:colOff>
      <xdr:row>10</xdr:row>
      <xdr:rowOff>246380</xdr:rowOff>
    </xdr:from>
    <xdr:to>
      <xdr:col>15</xdr:col>
      <xdr:colOff>701040</xdr:colOff>
      <xdr:row>12</xdr:row>
      <xdr:rowOff>135890</xdr:rowOff>
    </xdr:to>
    <xdr:sp macro="" textlink="$E$10">
      <xdr:nvSpPr>
        <xdr:cNvPr id="10" name="Rectángulo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/>
      </xdr:nvSpPr>
      <xdr:spPr>
        <a:xfrm>
          <a:off x="13738225" y="3395980"/>
          <a:ext cx="973455" cy="37719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5DDEDF1D-F841-4FB5-BFE6-81D796F9F54B}" type="TxLink">
            <a:rPr lang="en-US" sz="2000" b="1" i="0" u="none" strike="noStrike">
              <a:solidFill>
                <a:schemeClr val="tx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Arial"/>
            </a:rPr>
            <a:pPr algn="l"/>
            <a:t>53%</a:t>
          </a:fld>
          <a:endParaRPr lang="es-EC" sz="2000" b="1">
            <a:solidFill>
              <a:schemeClr val="tx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6</xdr:col>
      <xdr:colOff>426720</xdr:colOff>
      <xdr:row>9</xdr:row>
      <xdr:rowOff>182880</xdr:rowOff>
    </xdr:from>
    <xdr:to>
      <xdr:col>8</xdr:col>
      <xdr:colOff>85090</xdr:colOff>
      <xdr:row>10</xdr:row>
      <xdr:rowOff>252730</xdr:rowOff>
    </xdr:to>
    <xdr:sp macro="" textlink="$D$10">
      <xdr:nvSpPr>
        <xdr:cNvPr id="11" name="Rectángulo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/>
      </xdr:nvSpPr>
      <xdr:spPr>
        <a:xfrm>
          <a:off x="6563360" y="2987040"/>
          <a:ext cx="1121410" cy="41529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000" b="1" i="1">
              <a:solidFill>
                <a:schemeClr val="tx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BAJO</a:t>
          </a:r>
        </a:p>
      </xdr:txBody>
    </xdr:sp>
    <xdr:clientData/>
  </xdr:twoCellAnchor>
  <xdr:twoCellAnchor>
    <xdr:from>
      <xdr:col>9</xdr:col>
      <xdr:colOff>707390</xdr:colOff>
      <xdr:row>7</xdr:row>
      <xdr:rowOff>160020</xdr:rowOff>
    </xdr:from>
    <xdr:to>
      <xdr:col>12</xdr:col>
      <xdr:colOff>262890</xdr:colOff>
      <xdr:row>8</xdr:row>
      <xdr:rowOff>328930</xdr:rowOff>
    </xdr:to>
    <xdr:sp macro="" textlink="$D$10">
      <xdr:nvSpPr>
        <xdr:cNvPr id="12" name="Rectángulo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/>
      </xdr:nvSpPr>
      <xdr:spPr>
        <a:xfrm>
          <a:off x="9190990" y="2141220"/>
          <a:ext cx="2288540" cy="47371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000" b="1" i="1">
              <a:solidFill>
                <a:schemeClr val="tx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MODERADO</a:t>
          </a:r>
        </a:p>
      </xdr:txBody>
    </xdr:sp>
    <xdr:clientData/>
  </xdr:twoCellAnchor>
  <xdr:twoCellAnchor>
    <xdr:from>
      <xdr:col>10</xdr:col>
      <xdr:colOff>895774</xdr:colOff>
      <xdr:row>9</xdr:row>
      <xdr:rowOff>280881</xdr:rowOff>
    </xdr:from>
    <xdr:to>
      <xdr:col>12</xdr:col>
      <xdr:colOff>40640</xdr:colOff>
      <xdr:row>11</xdr:row>
      <xdr:rowOff>30479</xdr:rowOff>
    </xdr:to>
    <xdr:sp macro="" textlink="$D$10">
      <xdr:nvSpPr>
        <xdr:cNvPr id="13" name="Rectángulo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/>
      </xdr:nvSpPr>
      <xdr:spPr>
        <a:xfrm>
          <a:off x="10242974" y="3085041"/>
          <a:ext cx="1014306" cy="40999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000" b="1" i="1">
              <a:solidFill>
                <a:schemeClr val="tx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ALTO</a:t>
          </a:r>
        </a:p>
      </xdr:txBody>
    </xdr:sp>
    <xdr:clientData/>
  </xdr:twoCellAnchor>
  <xdr:twoCellAnchor>
    <xdr:from>
      <xdr:col>12</xdr:col>
      <xdr:colOff>430530</xdr:colOff>
      <xdr:row>8</xdr:row>
      <xdr:rowOff>184785</xdr:rowOff>
    </xdr:from>
    <xdr:to>
      <xdr:col>17</xdr:col>
      <xdr:colOff>988695</xdr:colOff>
      <xdr:row>23</xdr:row>
      <xdr:rowOff>81280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791210</xdr:colOff>
      <xdr:row>10</xdr:row>
      <xdr:rowOff>15875</xdr:rowOff>
    </xdr:from>
    <xdr:to>
      <xdr:col>14</xdr:col>
      <xdr:colOff>640080</xdr:colOff>
      <xdr:row>11</xdr:row>
      <xdr:rowOff>132080</xdr:rowOff>
    </xdr:to>
    <xdr:sp macro="" textlink="$D$10">
      <xdr:nvSpPr>
        <xdr:cNvPr id="15" name="Rectángulo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/>
      </xdr:nvSpPr>
      <xdr:spPr>
        <a:xfrm>
          <a:off x="12007850" y="3165475"/>
          <a:ext cx="1037590" cy="43116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000" b="1" i="1">
              <a:solidFill>
                <a:schemeClr val="tx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BAJO</a:t>
          </a:r>
        </a:p>
      </xdr:txBody>
    </xdr:sp>
    <xdr:clientData/>
  </xdr:twoCellAnchor>
  <xdr:twoCellAnchor>
    <xdr:from>
      <xdr:col>14</xdr:col>
      <xdr:colOff>80010</xdr:colOff>
      <xdr:row>7</xdr:row>
      <xdr:rowOff>166371</xdr:rowOff>
    </xdr:from>
    <xdr:to>
      <xdr:col>15</xdr:col>
      <xdr:colOff>508000</xdr:colOff>
      <xdr:row>8</xdr:row>
      <xdr:rowOff>318771</xdr:rowOff>
    </xdr:to>
    <xdr:sp macro="" textlink="$D$10">
      <xdr:nvSpPr>
        <xdr:cNvPr id="16" name="Rectángulo 15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/>
      </xdr:nvSpPr>
      <xdr:spPr>
        <a:xfrm>
          <a:off x="12485370" y="2147571"/>
          <a:ext cx="2033270" cy="4572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000" b="1" i="1" u="none">
              <a:solidFill>
                <a:schemeClr val="tx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MODERADO</a:t>
          </a:r>
        </a:p>
      </xdr:txBody>
    </xdr:sp>
    <xdr:clientData/>
  </xdr:twoCellAnchor>
  <xdr:twoCellAnchor>
    <xdr:from>
      <xdr:col>16</xdr:col>
      <xdr:colOff>593090</xdr:colOff>
      <xdr:row>10</xdr:row>
      <xdr:rowOff>183515</xdr:rowOff>
    </xdr:from>
    <xdr:to>
      <xdr:col>17</xdr:col>
      <xdr:colOff>701039</xdr:colOff>
      <xdr:row>12</xdr:row>
      <xdr:rowOff>62230</xdr:rowOff>
    </xdr:to>
    <xdr:sp macro="" textlink="$D$10">
      <xdr:nvSpPr>
        <xdr:cNvPr id="17" name="Rectángulo 16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/>
      </xdr:nvSpPr>
      <xdr:spPr>
        <a:xfrm>
          <a:off x="15071090" y="3373755"/>
          <a:ext cx="951229" cy="37655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000" b="1" i="1">
              <a:solidFill>
                <a:schemeClr val="tx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ALTO</a:t>
          </a:r>
        </a:p>
      </xdr:txBody>
    </xdr:sp>
    <xdr:clientData/>
  </xdr:twoCellAnchor>
  <xdr:twoCellAnchor>
    <xdr:from>
      <xdr:col>8</xdr:col>
      <xdr:colOff>861695</xdr:colOff>
      <xdr:row>10</xdr:row>
      <xdr:rowOff>42545</xdr:rowOff>
    </xdr:from>
    <xdr:to>
      <xdr:col>10</xdr:col>
      <xdr:colOff>264160</xdr:colOff>
      <xdr:row>12</xdr:row>
      <xdr:rowOff>36830</xdr:rowOff>
    </xdr:to>
    <xdr:sp macro="" textlink="$D$10">
      <xdr:nvSpPr>
        <xdr:cNvPr id="18" name="Rectángulo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/>
      </xdr:nvSpPr>
      <xdr:spPr>
        <a:xfrm>
          <a:off x="8268335" y="3232785"/>
          <a:ext cx="1109345" cy="492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0CDC1797-4293-43C8-81E6-DBFB4A0E9E22}" type="TxLink">
            <a:rPr lang="en-US" sz="2400" b="1" i="0" u="none" strike="noStrike">
              <a:solidFill>
                <a:srgbClr val="000000"/>
              </a:solidFill>
              <a:latin typeface="Verdana" panose="020B0604030504040204" pitchFamily="34" charset="0"/>
              <a:ea typeface="Verdana" panose="020B0604030504040204" pitchFamily="34" charset="0"/>
              <a:cs typeface="Arial"/>
            </a:rPr>
            <a:pPr algn="l"/>
            <a:t>47%</a:t>
          </a:fld>
          <a:endParaRPr lang="es-EC" sz="2400" b="1" i="0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669290</xdr:colOff>
      <xdr:row>22</xdr:row>
      <xdr:rowOff>135890</xdr:rowOff>
    </xdr:from>
    <xdr:to>
      <xdr:col>2</xdr:col>
      <xdr:colOff>1432560</xdr:colOff>
      <xdr:row>23</xdr:row>
      <xdr:rowOff>318135</xdr:rowOff>
    </xdr:to>
    <xdr:sp macro="" textlink="'8'!C13">
      <xdr:nvSpPr>
        <xdr:cNvPr id="21" name="Rectángulo 20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/>
      </xdr:nvSpPr>
      <xdr:spPr>
        <a:xfrm>
          <a:off x="862330" y="5500370"/>
          <a:ext cx="2439670" cy="35496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3D3BEACB-7F4F-4D5E-B921-25D8EC0350C2}" type="TxLink">
            <a:rPr lang="en-US" sz="1400" b="1" i="0" u="none" strike="noStrike">
              <a:solidFill>
                <a:srgbClr val="000000"/>
              </a:solidFill>
              <a:latin typeface="Verdana" panose="020B0604030504040204" pitchFamily="34" charset="0"/>
              <a:ea typeface="Verdana" panose="020B0604030504040204" pitchFamily="34" charset="0"/>
              <a:cs typeface="Times New Roman"/>
            </a:rPr>
            <a:pPr algn="l"/>
            <a:t>NIVEL DE CONFIANZA</a:t>
          </a:fld>
          <a:endParaRPr lang="es-EC" sz="1400" b="1" i="1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201295</xdr:colOff>
      <xdr:row>2</xdr:row>
      <xdr:rowOff>64559</xdr:rowOff>
    </xdr:from>
    <xdr:to>
      <xdr:col>3</xdr:col>
      <xdr:colOff>751933</xdr:colOff>
      <xdr:row>5</xdr:row>
      <xdr:rowOff>225425</xdr:rowOff>
    </xdr:to>
    <xdr:pic>
      <xdr:nvPicPr>
        <xdr:cNvPr id="30" name="Imagen 29" descr="ESPE | Sede Latacunga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175" y="907839"/>
          <a:ext cx="3822158" cy="729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192037</xdr:colOff>
      <xdr:row>2</xdr:row>
      <xdr:rowOff>30903</xdr:rowOff>
    </xdr:from>
    <xdr:to>
      <xdr:col>17</xdr:col>
      <xdr:colOff>365760</xdr:colOff>
      <xdr:row>5</xdr:row>
      <xdr:rowOff>356945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70037" y="874183"/>
          <a:ext cx="1017003" cy="895002"/>
        </a:xfrm>
        <a:prstGeom prst="rect">
          <a:avLst/>
        </a:prstGeom>
      </xdr:spPr>
    </xdr:pic>
    <xdr:clientData/>
  </xdr:twoCellAnchor>
  <xdr:twoCellAnchor editAs="oneCell">
    <xdr:from>
      <xdr:col>17</xdr:col>
      <xdr:colOff>445134</xdr:colOff>
      <xdr:row>2</xdr:row>
      <xdr:rowOff>44450</xdr:rowOff>
    </xdr:from>
    <xdr:to>
      <xdr:col>17</xdr:col>
      <xdr:colOff>1241425</xdr:colOff>
      <xdr:row>5</xdr:row>
      <xdr:rowOff>323215</xdr:rowOff>
    </xdr:to>
    <xdr:pic>
      <xdr:nvPicPr>
        <xdr:cNvPr id="19" name="Imagen 1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8609950-5D3C-40B4-BD91-9283DB977B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981" r="25463"/>
        <a:stretch/>
      </xdr:blipFill>
      <xdr:spPr>
        <a:xfrm>
          <a:off x="15766414" y="887730"/>
          <a:ext cx="796291" cy="847725"/>
        </a:xfrm>
        <a:prstGeom prst="rect">
          <a:avLst/>
        </a:prstGeom>
      </xdr:spPr>
    </xdr:pic>
    <xdr:clientData/>
  </xdr:twoCellAnchor>
  <xdr:twoCellAnchor editAs="oneCell">
    <xdr:from>
      <xdr:col>14</xdr:col>
      <xdr:colOff>1168400</xdr:colOff>
      <xdr:row>0</xdr:row>
      <xdr:rowOff>60960</xdr:rowOff>
    </xdr:from>
    <xdr:to>
      <xdr:col>16</xdr:col>
      <xdr:colOff>353420</xdr:colOff>
      <xdr:row>0</xdr:row>
      <xdr:rowOff>649555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2607A5D-C899-4DEA-A90C-A61284B28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5440" y="60960"/>
          <a:ext cx="1653900" cy="588595"/>
        </a:xfrm>
        <a:prstGeom prst="rect">
          <a:avLst/>
        </a:prstGeom>
      </xdr:spPr>
    </xdr:pic>
    <xdr:clientData/>
  </xdr:twoCellAnchor>
  <xdr:twoCellAnchor editAs="oneCell">
    <xdr:from>
      <xdr:col>19</xdr:col>
      <xdr:colOff>121920</xdr:colOff>
      <xdr:row>2</xdr:row>
      <xdr:rowOff>152400</xdr:rowOff>
    </xdr:from>
    <xdr:to>
      <xdr:col>19</xdr:col>
      <xdr:colOff>624840</xdr:colOff>
      <xdr:row>5</xdr:row>
      <xdr:rowOff>148780</xdr:rowOff>
    </xdr:to>
    <xdr:pic>
      <xdr:nvPicPr>
        <xdr:cNvPr id="23" name="Imagen 2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8752FA0D-A89D-431A-9D46-4C1CECD685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3" t="21034" r="23236" b="22347"/>
        <a:stretch/>
      </xdr:blipFill>
      <xdr:spPr>
        <a:xfrm rot="16200000">
          <a:off x="17367790" y="1021810"/>
          <a:ext cx="534860" cy="502920"/>
        </a:xfrm>
        <a:prstGeom prst="rect">
          <a:avLst/>
        </a:prstGeom>
      </xdr:spPr>
    </xdr:pic>
    <xdr:clientData/>
  </xdr:twoCellAnchor>
  <xdr:twoCellAnchor editAs="oneCell">
    <xdr:from>
      <xdr:col>19</xdr:col>
      <xdr:colOff>40640</xdr:colOff>
      <xdr:row>5</xdr:row>
      <xdr:rowOff>254000</xdr:rowOff>
    </xdr:from>
    <xdr:to>
      <xdr:col>19</xdr:col>
      <xdr:colOff>543560</xdr:colOff>
      <xdr:row>7</xdr:row>
      <xdr:rowOff>199580</xdr:rowOff>
    </xdr:to>
    <xdr:pic>
      <xdr:nvPicPr>
        <xdr:cNvPr id="24" name="Imagen 23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AC237BC4-F749-415B-AEE1-E4728AF7CA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3" t="21034" r="23236" b="22347"/>
        <a:stretch/>
      </xdr:blipFill>
      <xdr:spPr>
        <a:xfrm rot="5400000">
          <a:off x="17286510" y="1661890"/>
          <a:ext cx="534860" cy="502920"/>
        </a:xfrm>
        <a:prstGeom prst="rect">
          <a:avLst/>
        </a:prstGeom>
      </xdr:spPr>
    </xdr:pic>
    <xdr:clientData/>
  </xdr:twoCellAnchor>
  <xdr:twoCellAnchor editAs="oneCell">
    <xdr:from>
      <xdr:col>4</xdr:col>
      <xdr:colOff>142240</xdr:colOff>
      <xdr:row>1</xdr:row>
      <xdr:rowOff>182880</xdr:rowOff>
    </xdr:from>
    <xdr:to>
      <xdr:col>5</xdr:col>
      <xdr:colOff>174573</xdr:colOff>
      <xdr:row>6</xdr:row>
      <xdr:rowOff>40640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ED34D86-2401-49EC-81BD-3E7081FC10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65" t="26634" r="17548" b="23202"/>
        <a:stretch/>
      </xdr:blipFill>
      <xdr:spPr>
        <a:xfrm>
          <a:off x="4551680" y="843280"/>
          <a:ext cx="895933" cy="95504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130140</xdr:colOff>
      <xdr:row>2</xdr:row>
      <xdr:rowOff>74489</xdr:rowOff>
    </xdr:from>
    <xdr:to>
      <xdr:col>5</xdr:col>
      <xdr:colOff>820615</xdr:colOff>
      <xdr:row>7</xdr:row>
      <xdr:rowOff>20759</xdr:rowOff>
    </xdr:to>
    <xdr:pic>
      <xdr:nvPicPr>
        <xdr:cNvPr id="5" name="Imagen 4" descr="ESPE | Sede Latacunga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28" y="920225"/>
          <a:ext cx="4827046" cy="83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1465345</xdr:colOff>
      <xdr:row>2</xdr:row>
      <xdr:rowOff>36461</xdr:rowOff>
    </xdr:from>
    <xdr:to>
      <xdr:col>11</xdr:col>
      <xdr:colOff>979712</xdr:colOff>
      <xdr:row>7</xdr:row>
      <xdr:rowOff>27608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32224" y="882197"/>
          <a:ext cx="1180719" cy="878752"/>
        </a:xfrm>
        <a:prstGeom prst="rect">
          <a:avLst/>
        </a:prstGeom>
      </xdr:spPr>
    </xdr:pic>
    <xdr:clientData/>
  </xdr:twoCellAnchor>
  <xdr:twoCellAnchor editAs="oneCell">
    <xdr:from>
      <xdr:col>11</xdr:col>
      <xdr:colOff>1130440</xdr:colOff>
      <xdr:row>2</xdr:row>
      <xdr:rowOff>38554</xdr:rowOff>
    </xdr:from>
    <xdr:to>
      <xdr:col>11</xdr:col>
      <xdr:colOff>2009672</xdr:colOff>
      <xdr:row>8</xdr:row>
      <xdr:rowOff>14654</xdr:rowOff>
    </xdr:to>
    <xdr:pic>
      <xdr:nvPicPr>
        <xdr:cNvPr id="2" name="Imagen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AA00F4D-7840-4A19-9FB6-336EFCD064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10" r="25336"/>
        <a:stretch/>
      </xdr:blipFill>
      <xdr:spPr>
        <a:xfrm>
          <a:off x="14863187" y="406994"/>
          <a:ext cx="879232" cy="922320"/>
        </a:xfrm>
        <a:prstGeom prst="rect">
          <a:avLst/>
        </a:prstGeom>
      </xdr:spPr>
    </xdr:pic>
    <xdr:clientData/>
  </xdr:twoCellAnchor>
  <xdr:twoCellAnchor editAs="oneCell">
    <xdr:from>
      <xdr:col>13</xdr:col>
      <xdr:colOff>58616</xdr:colOff>
      <xdr:row>3</xdr:row>
      <xdr:rowOff>159102</xdr:rowOff>
    </xdr:from>
    <xdr:to>
      <xdr:col>13</xdr:col>
      <xdr:colOff>787120</xdr:colOff>
      <xdr:row>8</xdr:row>
      <xdr:rowOff>171872</xdr:rowOff>
    </xdr:to>
    <xdr:pic>
      <xdr:nvPicPr>
        <xdr:cNvPr id="3" name="Imagen 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20DD12C-0A53-4A81-BF06-B626980435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3" t="21034" r="23236" b="22347"/>
        <a:stretch/>
      </xdr:blipFill>
      <xdr:spPr>
        <a:xfrm rot="5400000">
          <a:off x="16246824" y="1212191"/>
          <a:ext cx="774770" cy="728504"/>
        </a:xfrm>
        <a:prstGeom prst="rect">
          <a:avLst/>
        </a:prstGeom>
      </xdr:spPr>
    </xdr:pic>
    <xdr:clientData/>
  </xdr:twoCellAnchor>
  <xdr:twoCellAnchor editAs="oneCell">
    <xdr:from>
      <xdr:col>11</xdr:col>
      <xdr:colOff>460549</xdr:colOff>
      <xdr:row>0</xdr:row>
      <xdr:rowOff>66989</xdr:rowOff>
    </xdr:from>
    <xdr:to>
      <xdr:col>12</xdr:col>
      <xdr:colOff>21043</xdr:colOff>
      <xdr:row>1</xdr:row>
      <xdr:rowOff>2441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6FAD644-9567-4545-87E0-72F846A21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3780" y="66989"/>
          <a:ext cx="1653900" cy="588595"/>
        </a:xfrm>
        <a:prstGeom prst="rect">
          <a:avLst/>
        </a:prstGeom>
      </xdr:spPr>
    </xdr:pic>
    <xdr:clientData/>
  </xdr:twoCellAnchor>
  <xdr:twoCellAnchor editAs="oneCell">
    <xdr:from>
      <xdr:col>5</xdr:col>
      <xdr:colOff>923925</xdr:colOff>
      <xdr:row>2</xdr:row>
      <xdr:rowOff>9525</xdr:rowOff>
    </xdr:from>
    <xdr:to>
      <xdr:col>6</xdr:col>
      <xdr:colOff>590550</xdr:colOff>
      <xdr:row>7</xdr:row>
      <xdr:rowOff>26095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924341C-6955-4926-94A7-D508342CA1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65" t="26634" r="17548" b="23202"/>
        <a:stretch/>
      </xdr:blipFill>
      <xdr:spPr>
        <a:xfrm>
          <a:off x="5286375" y="857250"/>
          <a:ext cx="828675" cy="88334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199038</xdr:colOff>
      <xdr:row>2</xdr:row>
      <xdr:rowOff>108827</xdr:rowOff>
    </xdr:from>
    <xdr:to>
      <xdr:col>3</xdr:col>
      <xdr:colOff>36492</xdr:colOff>
      <xdr:row>5</xdr:row>
      <xdr:rowOff>127877</xdr:rowOff>
    </xdr:to>
    <xdr:pic>
      <xdr:nvPicPr>
        <xdr:cNvPr id="6" name="Imagen 5" descr="ESPE | Sede Latacunga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728" y="949655"/>
          <a:ext cx="4075167" cy="570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552587</xdr:colOff>
      <xdr:row>2</xdr:row>
      <xdr:rowOff>17518</xdr:rowOff>
    </xdr:from>
    <xdr:to>
      <xdr:col>8</xdr:col>
      <xdr:colOff>61793</xdr:colOff>
      <xdr:row>5</xdr:row>
      <xdr:rowOff>169334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7320" y="855718"/>
          <a:ext cx="948540" cy="710616"/>
        </a:xfrm>
        <a:prstGeom prst="rect">
          <a:avLst/>
        </a:prstGeom>
      </xdr:spPr>
    </xdr:pic>
    <xdr:clientData/>
  </xdr:twoCellAnchor>
  <xdr:twoCellAnchor editAs="oneCell">
    <xdr:from>
      <xdr:col>8</xdr:col>
      <xdr:colOff>96344</xdr:colOff>
      <xdr:row>1</xdr:row>
      <xdr:rowOff>170064</xdr:rowOff>
    </xdr:from>
    <xdr:to>
      <xdr:col>8</xdr:col>
      <xdr:colOff>805026</xdr:colOff>
      <xdr:row>6</xdr:row>
      <xdr:rowOff>3225</xdr:rowOff>
    </xdr:to>
    <xdr:pic>
      <xdr:nvPicPr>
        <xdr:cNvPr id="2" name="Imagen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C3196CF-4851-4C3E-8B04-052990187E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177" r="25711"/>
        <a:stretch/>
      </xdr:blipFill>
      <xdr:spPr>
        <a:xfrm>
          <a:off x="10019861" y="826961"/>
          <a:ext cx="718207" cy="752816"/>
        </a:xfrm>
        <a:prstGeom prst="rect">
          <a:avLst/>
        </a:prstGeom>
      </xdr:spPr>
    </xdr:pic>
    <xdr:clientData/>
  </xdr:twoCellAnchor>
  <xdr:twoCellAnchor editAs="oneCell">
    <xdr:from>
      <xdr:col>7</xdr:col>
      <xdr:colOff>26276</xdr:colOff>
      <xdr:row>0</xdr:row>
      <xdr:rowOff>61311</xdr:rowOff>
    </xdr:from>
    <xdr:to>
      <xdr:col>8</xdr:col>
      <xdr:colOff>243761</xdr:colOff>
      <xdr:row>1</xdr:row>
      <xdr:rowOff>4323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8EA9E69-D15F-490F-B055-71C666CDE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3379" y="61311"/>
          <a:ext cx="1653900" cy="588595"/>
        </a:xfrm>
        <a:prstGeom prst="rect">
          <a:avLst/>
        </a:prstGeom>
      </xdr:spPr>
    </xdr:pic>
    <xdr:clientData/>
  </xdr:twoCellAnchor>
  <xdr:twoCellAnchor editAs="oneCell">
    <xdr:from>
      <xdr:col>10</xdr:col>
      <xdr:colOff>96345</xdr:colOff>
      <xdr:row>2</xdr:row>
      <xdr:rowOff>87586</xdr:rowOff>
    </xdr:from>
    <xdr:to>
      <xdr:col>10</xdr:col>
      <xdr:colOff>599265</xdr:colOff>
      <xdr:row>5</xdr:row>
      <xdr:rowOff>70653</xdr:rowOff>
    </xdr:to>
    <xdr:pic>
      <xdr:nvPicPr>
        <xdr:cNvPr id="10" name="Imagen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3EDA303-6496-4B8D-87B3-3DE339E253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3" t="21034" r="23236" b="22347"/>
        <a:stretch/>
      </xdr:blipFill>
      <xdr:spPr>
        <a:xfrm rot="16200000">
          <a:off x="11028651" y="944384"/>
          <a:ext cx="534860" cy="502920"/>
        </a:xfrm>
        <a:prstGeom prst="rect">
          <a:avLst/>
        </a:prstGeom>
      </xdr:spPr>
    </xdr:pic>
    <xdr:clientData/>
  </xdr:twoCellAnchor>
  <xdr:twoCellAnchor editAs="oneCell">
    <xdr:from>
      <xdr:col>10</xdr:col>
      <xdr:colOff>47297</xdr:colOff>
      <xdr:row>5</xdr:row>
      <xdr:rowOff>152400</xdr:rowOff>
    </xdr:from>
    <xdr:to>
      <xdr:col>10</xdr:col>
      <xdr:colOff>550217</xdr:colOff>
      <xdr:row>8</xdr:row>
      <xdr:rowOff>100433</xdr:rowOff>
    </xdr:to>
    <xdr:pic>
      <xdr:nvPicPr>
        <xdr:cNvPr id="11" name="Imagen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3D5A52CA-2635-445F-BA8E-D131EAFB32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3" t="21034" r="23236" b="22347"/>
        <a:stretch/>
      </xdr:blipFill>
      <xdr:spPr>
        <a:xfrm rot="5400000">
          <a:off x="10979603" y="1560991"/>
          <a:ext cx="534860" cy="502920"/>
        </a:xfrm>
        <a:prstGeom prst="rect">
          <a:avLst/>
        </a:prstGeom>
      </xdr:spPr>
    </xdr:pic>
    <xdr:clientData/>
  </xdr:twoCellAnchor>
  <xdr:twoCellAnchor editAs="oneCell">
    <xdr:from>
      <xdr:col>3</xdr:col>
      <xdr:colOff>397934</xdr:colOff>
      <xdr:row>2</xdr:row>
      <xdr:rowOff>33865</xdr:rowOff>
    </xdr:from>
    <xdr:to>
      <xdr:col>3</xdr:col>
      <xdr:colOff>1066800</xdr:colOff>
      <xdr:row>6</xdr:row>
      <xdr:rowOff>1791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4991491-5631-4C7D-BCD9-515A79CEAD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65" t="26634" r="17548" b="23202"/>
        <a:stretch/>
      </xdr:blipFill>
      <xdr:spPr>
        <a:xfrm>
          <a:off x="4529667" y="872065"/>
          <a:ext cx="668866" cy="71299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RE%20i3/Downloads/Users/CORE%20i3/Downloads/Scoring-Creditici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ja/Downloads/cuadro%20cap%204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ORING"/>
      <sheetName val="RESUMEN"/>
      <sheetName val="SOLICITUD "/>
      <sheetName val="GARANTE"/>
      <sheetName val="CAPITAL GARANTE"/>
      <sheetName val="SCORING GARANTE"/>
      <sheetName val="CAPITAL SOCIO"/>
      <sheetName val="SCORING SOCIO"/>
      <sheetName val="TABL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7">
          <cell r="B17" t="str">
            <v xml:space="preserve">CALCULADORA DE PRÉSTAMOS 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B21">
            <v>0</v>
          </cell>
          <cell r="C21" t="str">
            <v>Escriba los valores</v>
          </cell>
          <cell r="D21">
            <v>0</v>
          </cell>
          <cell r="E21">
            <v>0</v>
          </cell>
          <cell r="F21">
            <v>0</v>
          </cell>
          <cell r="G21" t="str">
            <v>Resumen del préstamo</v>
          </cell>
          <cell r="H21">
            <v>0</v>
          </cell>
          <cell r="I21">
            <v>0</v>
          </cell>
          <cell r="J21">
            <v>0</v>
          </cell>
        </row>
        <row r="22">
          <cell r="B22">
            <v>0</v>
          </cell>
          <cell r="C22" t="str">
            <v>Importe del préstamo</v>
          </cell>
          <cell r="D22">
            <v>0</v>
          </cell>
          <cell r="E22">
            <v>6000</v>
          </cell>
          <cell r="F22">
            <v>0</v>
          </cell>
          <cell r="G22" t="str">
            <v>Pago programado</v>
          </cell>
          <cell r="H22">
            <v>0</v>
          </cell>
          <cell r="I22">
            <v>169.24859607736255</v>
          </cell>
          <cell r="J22">
            <v>0</v>
          </cell>
        </row>
        <row r="23">
          <cell r="B23">
            <v>0</v>
          </cell>
          <cell r="C23" t="str">
            <v>Interés anual</v>
          </cell>
          <cell r="D23">
            <v>0</v>
          </cell>
          <cell r="E23">
            <v>0.01</v>
          </cell>
          <cell r="F23">
            <v>0</v>
          </cell>
          <cell r="G23" t="str">
            <v>Número de pagos programados</v>
          </cell>
          <cell r="H23">
            <v>0</v>
          </cell>
          <cell r="I23">
            <v>36</v>
          </cell>
          <cell r="J23">
            <v>0</v>
          </cell>
        </row>
        <row r="24">
          <cell r="B24">
            <v>0</v>
          </cell>
          <cell r="C24" t="str">
            <v>Período del préstamo en años</v>
          </cell>
          <cell r="D24">
            <v>0</v>
          </cell>
          <cell r="E24">
            <v>3</v>
          </cell>
          <cell r="F24">
            <v>0</v>
          </cell>
          <cell r="G24" t="str">
            <v>Número real de pagos</v>
          </cell>
          <cell r="H24">
            <v>0</v>
          </cell>
          <cell r="I24">
            <v>36</v>
          </cell>
          <cell r="J24">
            <v>0</v>
          </cell>
        </row>
        <row r="25">
          <cell r="B25">
            <v>0</v>
          </cell>
          <cell r="C25" t="str">
            <v>Número de pagos anuales</v>
          </cell>
          <cell r="D25">
            <v>0</v>
          </cell>
          <cell r="E25">
            <v>12</v>
          </cell>
          <cell r="F25">
            <v>0</v>
          </cell>
          <cell r="G25" t="str">
            <v>Total de adelantos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</v>
          </cell>
          <cell r="C26" t="str">
            <v>Fecha inicial del préstamo</v>
          </cell>
          <cell r="D26">
            <v>0</v>
          </cell>
          <cell r="E26">
            <v>42064</v>
          </cell>
          <cell r="F26">
            <v>0</v>
          </cell>
          <cell r="G26" t="str">
            <v>Interés total</v>
          </cell>
          <cell r="H26">
            <v>0</v>
          </cell>
          <cell r="I26">
            <v>92.94945878505267</v>
          </cell>
          <cell r="J26">
            <v>0</v>
          </cell>
        </row>
        <row r="27">
          <cell r="B27">
            <v>0</v>
          </cell>
          <cell r="C27" t="str">
            <v>Pagos extra opcionales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>Pago Nº</v>
          </cell>
          <cell r="C31" t="str">
            <v>Fecha del pago</v>
          </cell>
          <cell r="D31" t="str">
            <v>Saldo inicial</v>
          </cell>
          <cell r="E31" t="str">
            <v>Pago programado</v>
          </cell>
          <cell r="F31" t="str">
            <v>Pago extra</v>
          </cell>
          <cell r="G31" t="str">
            <v>Pago total</v>
          </cell>
          <cell r="H31" t="str">
            <v>Capital</v>
          </cell>
          <cell r="I31" t="str">
            <v>Intereses</v>
          </cell>
          <cell r="J31" t="str">
            <v>Saldo final</v>
          </cell>
        </row>
        <row r="32">
          <cell r="A32">
            <v>0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3">
          <cell r="B33">
            <v>1</v>
          </cell>
          <cell r="C33">
            <v>42095</v>
          </cell>
          <cell r="D33">
            <v>6000</v>
          </cell>
          <cell r="E33">
            <v>169.24859607736255</v>
          </cell>
          <cell r="F33">
            <v>0</v>
          </cell>
          <cell r="G33">
            <v>169.24859607736255</v>
          </cell>
          <cell r="H33">
            <v>164.24859607736255</v>
          </cell>
          <cell r="I33">
            <v>5</v>
          </cell>
          <cell r="J33">
            <v>5835.7514039226371</v>
          </cell>
        </row>
        <row r="34">
          <cell r="B34">
            <v>2</v>
          </cell>
          <cell r="C34">
            <v>42125</v>
          </cell>
          <cell r="D34">
            <v>5835.7514039226371</v>
          </cell>
          <cell r="E34">
            <v>169.24859607736255</v>
          </cell>
          <cell r="F34">
            <v>0</v>
          </cell>
          <cell r="G34">
            <v>169.24859607736255</v>
          </cell>
          <cell r="H34">
            <v>164.38546990742702</v>
          </cell>
          <cell r="I34">
            <v>4.8631261699355308</v>
          </cell>
          <cell r="J34">
            <v>5671.3659340152099</v>
          </cell>
        </row>
        <row r="35">
          <cell r="B35">
            <v>3</v>
          </cell>
          <cell r="C35">
            <v>42156</v>
          </cell>
          <cell r="D35">
            <v>5671.3659340152099</v>
          </cell>
          <cell r="E35">
            <v>169.24859607736255</v>
          </cell>
          <cell r="F35">
            <v>0</v>
          </cell>
          <cell r="G35">
            <v>169.24859607736255</v>
          </cell>
          <cell r="H35">
            <v>164.52245779901654</v>
          </cell>
          <cell r="I35">
            <v>4.7261382783460082</v>
          </cell>
          <cell r="J35">
            <v>5506.8434762161933</v>
          </cell>
        </row>
        <row r="36">
          <cell r="B36">
            <v>4</v>
          </cell>
          <cell r="C36">
            <v>42186</v>
          </cell>
          <cell r="D36">
            <v>5506.8434762161933</v>
          </cell>
          <cell r="E36">
            <v>169.24859607736255</v>
          </cell>
          <cell r="F36">
            <v>0</v>
          </cell>
          <cell r="G36">
            <v>169.24859607736255</v>
          </cell>
          <cell r="H36">
            <v>164.65955984718238</v>
          </cell>
          <cell r="I36">
            <v>4.5890362301801613</v>
          </cell>
          <cell r="J36">
            <v>5342.1839163690111</v>
          </cell>
        </row>
        <row r="37">
          <cell r="B37">
            <v>5</v>
          </cell>
          <cell r="C37">
            <v>42217</v>
          </cell>
          <cell r="D37">
            <v>5342.1839163690111</v>
          </cell>
          <cell r="E37">
            <v>169.24859607736255</v>
          </cell>
          <cell r="F37">
            <v>0</v>
          </cell>
          <cell r="G37">
            <v>169.24859607736255</v>
          </cell>
          <cell r="H37">
            <v>164.79677614705503</v>
          </cell>
          <cell r="I37">
            <v>4.4518199303075088</v>
          </cell>
          <cell r="J37">
            <v>5177.3871402219556</v>
          </cell>
        </row>
        <row r="38">
          <cell r="B38">
            <v>6</v>
          </cell>
          <cell r="C38">
            <v>42248</v>
          </cell>
          <cell r="D38">
            <v>5177.3871402219556</v>
          </cell>
          <cell r="E38">
            <v>169.24859607736255</v>
          </cell>
          <cell r="F38">
            <v>0</v>
          </cell>
          <cell r="G38">
            <v>169.24859607736255</v>
          </cell>
          <cell r="H38">
            <v>164.93410679384425</v>
          </cell>
          <cell r="I38">
            <v>4.314489283518296</v>
          </cell>
          <cell r="J38">
            <v>5012.4530334281117</v>
          </cell>
        </row>
        <row r="39">
          <cell r="B39">
            <v>7</v>
          </cell>
          <cell r="C39">
            <v>42278</v>
          </cell>
          <cell r="D39">
            <v>5012.4530334281117</v>
          </cell>
          <cell r="E39">
            <v>169.24859607736255</v>
          </cell>
          <cell r="F39">
            <v>0</v>
          </cell>
          <cell r="G39">
            <v>169.24859607736255</v>
          </cell>
          <cell r="H39">
            <v>165.07155188283912</v>
          </cell>
          <cell r="I39">
            <v>4.1770441945234262</v>
          </cell>
          <cell r="J39">
            <v>4847.3814815452724</v>
          </cell>
        </row>
        <row r="40">
          <cell r="B40">
            <v>8</v>
          </cell>
          <cell r="C40">
            <v>42309</v>
          </cell>
          <cell r="D40">
            <v>4847.3814815452724</v>
          </cell>
          <cell r="E40">
            <v>169.24859607736255</v>
          </cell>
          <cell r="F40">
            <v>0</v>
          </cell>
          <cell r="G40">
            <v>169.24859607736255</v>
          </cell>
          <cell r="H40">
            <v>165.20911150940816</v>
          </cell>
          <cell r="I40">
            <v>4.0394845679543936</v>
          </cell>
          <cell r="J40">
            <v>4682.1723700358643</v>
          </cell>
        </row>
        <row r="41">
          <cell r="B41">
            <v>9</v>
          </cell>
          <cell r="C41">
            <v>42339</v>
          </cell>
          <cell r="D41">
            <v>4682.1723700358643</v>
          </cell>
          <cell r="E41">
            <v>169.24859607736255</v>
          </cell>
          <cell r="F41">
            <v>0</v>
          </cell>
          <cell r="G41">
            <v>169.24859607736255</v>
          </cell>
          <cell r="H41">
            <v>165.34678576899933</v>
          </cell>
          <cell r="I41">
            <v>3.9018103083632205</v>
          </cell>
          <cell r="J41">
            <v>4516.825584266865</v>
          </cell>
        </row>
        <row r="42">
          <cell r="B42">
            <v>10</v>
          </cell>
          <cell r="C42">
            <v>42370</v>
          </cell>
          <cell r="D42">
            <v>4516.825584266865</v>
          </cell>
          <cell r="E42">
            <v>169.24859607736255</v>
          </cell>
          <cell r="F42">
            <v>0</v>
          </cell>
          <cell r="G42">
            <v>169.24859607736255</v>
          </cell>
          <cell r="H42">
            <v>165.48457475714017</v>
          </cell>
          <cell r="I42">
            <v>3.7640213202223873</v>
          </cell>
          <cell r="J42">
            <v>4351.3410095097252</v>
          </cell>
        </row>
        <row r="43">
          <cell r="B43">
            <v>11</v>
          </cell>
          <cell r="C43">
            <v>42401</v>
          </cell>
          <cell r="D43">
            <v>4351.3410095097252</v>
          </cell>
          <cell r="E43">
            <v>169.24859607736255</v>
          </cell>
          <cell r="F43">
            <v>0</v>
          </cell>
          <cell r="G43">
            <v>169.24859607736255</v>
          </cell>
          <cell r="H43">
            <v>165.62247856943779</v>
          </cell>
          <cell r="I43">
            <v>3.6261175079247709</v>
          </cell>
          <cell r="J43">
            <v>4185.7185309402876</v>
          </cell>
        </row>
        <row r="44">
          <cell r="B44">
            <v>12</v>
          </cell>
          <cell r="C44">
            <v>42430</v>
          </cell>
          <cell r="D44">
            <v>4185.7185309402876</v>
          </cell>
          <cell r="E44">
            <v>169.24859607736255</v>
          </cell>
          <cell r="F44">
            <v>0</v>
          </cell>
          <cell r="G44">
            <v>169.24859607736255</v>
          </cell>
          <cell r="H44">
            <v>165.76049730157897</v>
          </cell>
          <cell r="I44">
            <v>3.4880987757835733</v>
          </cell>
          <cell r="J44">
            <v>4019.9580336387085</v>
          </cell>
        </row>
        <row r="45">
          <cell r="B45">
            <v>13</v>
          </cell>
          <cell r="C45">
            <v>42461</v>
          </cell>
          <cell r="D45">
            <v>4019.9580336387085</v>
          </cell>
          <cell r="E45">
            <v>169.24859607736255</v>
          </cell>
          <cell r="F45">
            <v>0</v>
          </cell>
          <cell r="G45">
            <v>169.24859607736255</v>
          </cell>
          <cell r="H45">
            <v>165.89863104933031</v>
          </cell>
          <cell r="I45">
            <v>3.349965028032257</v>
          </cell>
          <cell r="J45">
            <v>3854.0594025893784</v>
          </cell>
        </row>
        <row r="46">
          <cell r="B46">
            <v>14</v>
          </cell>
          <cell r="C46">
            <v>42491</v>
          </cell>
          <cell r="D46">
            <v>3854.0594025893784</v>
          </cell>
          <cell r="E46">
            <v>169.24859607736255</v>
          </cell>
          <cell r="F46">
            <v>0</v>
          </cell>
          <cell r="G46">
            <v>169.24859607736255</v>
          </cell>
          <cell r="H46">
            <v>166.03687990853805</v>
          </cell>
          <cell r="I46">
            <v>3.211716168824482</v>
          </cell>
          <cell r="J46">
            <v>3688.0225226808402</v>
          </cell>
        </row>
        <row r="47">
          <cell r="B47">
            <v>15</v>
          </cell>
          <cell r="C47">
            <v>42522</v>
          </cell>
          <cell r="D47">
            <v>3688.0225226808402</v>
          </cell>
          <cell r="E47">
            <v>169.24859607736255</v>
          </cell>
          <cell r="F47">
            <v>0</v>
          </cell>
          <cell r="G47">
            <v>169.24859607736255</v>
          </cell>
          <cell r="H47">
            <v>166.17524397512852</v>
          </cell>
          <cell r="I47">
            <v>3.073352102234034</v>
          </cell>
          <cell r="J47">
            <v>3521.8472787057117</v>
          </cell>
        </row>
        <row r="48">
          <cell r="B48">
            <v>16</v>
          </cell>
          <cell r="C48">
            <v>42552</v>
          </cell>
          <cell r="D48">
            <v>3521.8472787057117</v>
          </cell>
          <cell r="E48">
            <v>169.24859607736255</v>
          </cell>
          <cell r="F48">
            <v>0</v>
          </cell>
          <cell r="G48">
            <v>169.24859607736255</v>
          </cell>
          <cell r="H48">
            <v>166.3137233451078</v>
          </cell>
          <cell r="I48">
            <v>2.9348727322547599</v>
          </cell>
          <cell r="J48">
            <v>3355.5335553606037</v>
          </cell>
        </row>
        <row r="49">
          <cell r="B49">
            <v>17</v>
          </cell>
          <cell r="C49">
            <v>42583</v>
          </cell>
          <cell r="D49">
            <v>3355.5335553606037</v>
          </cell>
          <cell r="E49">
            <v>169.24859607736255</v>
          </cell>
          <cell r="F49">
            <v>0</v>
          </cell>
          <cell r="G49">
            <v>169.24859607736255</v>
          </cell>
          <cell r="H49">
            <v>166.45231811456205</v>
          </cell>
          <cell r="I49">
            <v>2.7962779628005028</v>
          </cell>
          <cell r="J49">
            <v>3189.0812372460418</v>
          </cell>
        </row>
        <row r="50">
          <cell r="B50">
            <v>18</v>
          </cell>
          <cell r="C50">
            <v>42614</v>
          </cell>
          <cell r="D50">
            <v>3189.0812372460418</v>
          </cell>
          <cell r="E50">
            <v>169.24859607736255</v>
          </cell>
          <cell r="F50">
            <v>0</v>
          </cell>
          <cell r="G50">
            <v>169.24859607736255</v>
          </cell>
          <cell r="H50">
            <v>166.5910283796575</v>
          </cell>
          <cell r="I50">
            <v>2.6575676977050349</v>
          </cell>
          <cell r="J50">
            <v>3022.4902088663844</v>
          </cell>
        </row>
        <row r="51">
          <cell r="B51">
            <v>19</v>
          </cell>
          <cell r="C51">
            <v>42644</v>
          </cell>
          <cell r="D51">
            <v>3022.4902088663844</v>
          </cell>
          <cell r="E51">
            <v>169.24859607736255</v>
          </cell>
          <cell r="F51">
            <v>0</v>
          </cell>
          <cell r="G51">
            <v>169.24859607736255</v>
          </cell>
          <cell r="H51">
            <v>166.72985423664056</v>
          </cell>
          <cell r="I51">
            <v>2.518741840721987</v>
          </cell>
          <cell r="J51">
            <v>2855.7603546297437</v>
          </cell>
        </row>
        <row r="52">
          <cell r="B52">
            <v>20</v>
          </cell>
          <cell r="C52">
            <v>42675</v>
          </cell>
          <cell r="D52">
            <v>2855.7603546297437</v>
          </cell>
          <cell r="E52">
            <v>169.24859607736255</v>
          </cell>
          <cell r="F52">
            <v>0</v>
          </cell>
          <cell r="G52">
            <v>169.24859607736255</v>
          </cell>
          <cell r="H52">
            <v>166.86879578183778</v>
          </cell>
          <cell r="I52">
            <v>2.3798002955247863</v>
          </cell>
          <cell r="J52">
            <v>2688.8915588479058</v>
          </cell>
        </row>
        <row r="53">
          <cell r="B53">
            <v>21</v>
          </cell>
          <cell r="C53">
            <v>42705</v>
          </cell>
          <cell r="D53">
            <v>2688.8915588479058</v>
          </cell>
          <cell r="E53">
            <v>169.24859607736255</v>
          </cell>
          <cell r="F53">
            <v>0</v>
          </cell>
          <cell r="G53">
            <v>169.24859607736255</v>
          </cell>
          <cell r="H53">
            <v>167.00785311165595</v>
          </cell>
          <cell r="I53">
            <v>2.240742965706588</v>
          </cell>
          <cell r="J53">
            <v>2521.8837057362498</v>
          </cell>
        </row>
        <row r="54">
          <cell r="B54">
            <v>22</v>
          </cell>
          <cell r="C54">
            <v>42736</v>
          </cell>
          <cell r="D54">
            <v>2521.8837057362498</v>
          </cell>
          <cell r="E54">
            <v>169.24859607736255</v>
          </cell>
          <cell r="F54">
            <v>0</v>
          </cell>
          <cell r="G54">
            <v>169.24859607736255</v>
          </cell>
          <cell r="H54">
            <v>167.14702632258235</v>
          </cell>
          <cell r="I54">
            <v>2.1015697547802081</v>
          </cell>
          <cell r="J54">
            <v>2354.7366794136674</v>
          </cell>
        </row>
        <row r="55">
          <cell r="B55">
            <v>23</v>
          </cell>
          <cell r="C55">
            <v>42767</v>
          </cell>
          <cell r="D55">
            <v>2354.7366794136674</v>
          </cell>
          <cell r="E55">
            <v>169.24859607736255</v>
          </cell>
          <cell r="F55">
            <v>0</v>
          </cell>
          <cell r="G55">
            <v>169.24859607736255</v>
          </cell>
          <cell r="H55">
            <v>167.28631551118448</v>
          </cell>
          <cell r="I55">
            <v>1.9622805661780562</v>
          </cell>
          <cell r="J55">
            <v>2187.4503639024829</v>
          </cell>
        </row>
        <row r="56">
          <cell r="B56">
            <v>24</v>
          </cell>
          <cell r="C56">
            <v>42795</v>
          </cell>
          <cell r="D56">
            <v>2187.4503639024829</v>
          </cell>
          <cell r="E56">
            <v>169.24859607736255</v>
          </cell>
          <cell r="F56">
            <v>0</v>
          </cell>
          <cell r="G56">
            <v>169.24859607736255</v>
          </cell>
          <cell r="H56">
            <v>167.42572077411049</v>
          </cell>
          <cell r="I56">
            <v>1.8228753032520693</v>
          </cell>
          <cell r="J56">
            <v>2020.0246431283724</v>
          </cell>
        </row>
        <row r="57">
          <cell r="B57">
            <v>25</v>
          </cell>
          <cell r="C57">
            <v>42826</v>
          </cell>
          <cell r="D57">
            <v>2020.0246431283724</v>
          </cell>
          <cell r="E57">
            <v>169.24859607736255</v>
          </cell>
          <cell r="F57">
            <v>0</v>
          </cell>
          <cell r="G57">
            <v>169.24859607736255</v>
          </cell>
          <cell r="H57">
            <v>167.5652422080889</v>
          </cell>
          <cell r="I57">
            <v>1.6833538692736436</v>
          </cell>
          <cell r="J57">
            <v>1852.4594009202835</v>
          </cell>
        </row>
        <row r="58">
          <cell r="B58">
            <v>26</v>
          </cell>
          <cell r="C58">
            <v>42856</v>
          </cell>
          <cell r="D58">
            <v>1852.4594009202835</v>
          </cell>
          <cell r="E58">
            <v>169.24859607736255</v>
          </cell>
          <cell r="F58">
            <v>0</v>
          </cell>
          <cell r="G58">
            <v>169.24859607736255</v>
          </cell>
          <cell r="H58">
            <v>167.70487990992899</v>
          </cell>
          <cell r="I58">
            <v>1.5437161674335698</v>
          </cell>
          <cell r="J58">
            <v>1684.7545210103544</v>
          </cell>
        </row>
        <row r="59">
          <cell r="B59">
            <v>27</v>
          </cell>
          <cell r="C59">
            <v>42887</v>
          </cell>
          <cell r="D59">
            <v>1684.7545210103544</v>
          </cell>
          <cell r="E59">
            <v>169.24859607736255</v>
          </cell>
          <cell r="F59">
            <v>0</v>
          </cell>
          <cell r="G59">
            <v>169.24859607736255</v>
          </cell>
          <cell r="H59">
            <v>167.84463397652058</v>
          </cell>
          <cell r="I59">
            <v>1.403962100841962</v>
          </cell>
          <cell r="J59">
            <v>1516.9098870338339</v>
          </cell>
        </row>
        <row r="60">
          <cell r="B60">
            <v>28</v>
          </cell>
          <cell r="C60">
            <v>42917</v>
          </cell>
          <cell r="D60">
            <v>1516.9098870338339</v>
          </cell>
          <cell r="E60">
            <v>169.24859607736255</v>
          </cell>
          <cell r="F60">
            <v>0</v>
          </cell>
          <cell r="G60">
            <v>169.24859607736255</v>
          </cell>
          <cell r="H60">
            <v>167.98450450483435</v>
          </cell>
          <cell r="I60">
            <v>1.2640915725281949</v>
          </cell>
          <cell r="J60">
            <v>1348.9253825289995</v>
          </cell>
        </row>
        <row r="61">
          <cell r="B61">
            <v>29</v>
          </cell>
          <cell r="C61">
            <v>42948</v>
          </cell>
          <cell r="D61">
            <v>1348.9253825289995</v>
          </cell>
          <cell r="E61">
            <v>169.24859607736255</v>
          </cell>
          <cell r="F61">
            <v>0</v>
          </cell>
          <cell r="G61">
            <v>169.24859607736255</v>
          </cell>
          <cell r="H61">
            <v>168.12449159192172</v>
          </cell>
          <cell r="I61">
            <v>1.1241044854408331</v>
          </cell>
          <cell r="J61">
            <v>1180.8008909370778</v>
          </cell>
        </row>
        <row r="62">
          <cell r="B62">
            <v>30</v>
          </cell>
          <cell r="C62">
            <v>42979</v>
          </cell>
          <cell r="D62">
            <v>1180.8008909370778</v>
          </cell>
          <cell r="E62">
            <v>169.24859607736255</v>
          </cell>
          <cell r="F62">
            <v>0</v>
          </cell>
          <cell r="G62">
            <v>169.24859607736255</v>
          </cell>
          <cell r="H62">
            <v>168.26459533491499</v>
          </cell>
          <cell r="I62">
            <v>0.98400074244756486</v>
          </cell>
          <cell r="J62">
            <v>1012.5362956021629</v>
          </cell>
        </row>
        <row r="63">
          <cell r="B63">
            <v>31</v>
          </cell>
          <cell r="C63">
            <v>43009</v>
          </cell>
          <cell r="D63">
            <v>1012.5362956021629</v>
          </cell>
          <cell r="E63">
            <v>169.24859607736255</v>
          </cell>
          <cell r="F63">
            <v>0</v>
          </cell>
          <cell r="G63">
            <v>169.24859607736255</v>
          </cell>
          <cell r="H63">
            <v>168.40481583102741</v>
          </cell>
          <cell r="I63">
            <v>0.84378024633513571</v>
          </cell>
          <cell r="J63">
            <v>844.13147977113545</v>
          </cell>
        </row>
        <row r="64">
          <cell r="B64">
            <v>32</v>
          </cell>
          <cell r="C64">
            <v>43040</v>
          </cell>
          <cell r="D64">
            <v>844.13147977113545</v>
          </cell>
          <cell r="E64">
            <v>169.24859607736255</v>
          </cell>
          <cell r="F64">
            <v>0</v>
          </cell>
          <cell r="G64">
            <v>169.24859607736255</v>
          </cell>
          <cell r="H64">
            <v>168.54515317755326</v>
          </cell>
          <cell r="I64">
            <v>0.70344289980927954</v>
          </cell>
          <cell r="J64">
            <v>675.58632659358216</v>
          </cell>
        </row>
        <row r="65">
          <cell r="B65">
            <v>33</v>
          </cell>
          <cell r="C65">
            <v>43070</v>
          </cell>
          <cell r="D65">
            <v>675.58632659358216</v>
          </cell>
          <cell r="E65">
            <v>169.24859607736255</v>
          </cell>
          <cell r="F65">
            <v>0</v>
          </cell>
          <cell r="G65">
            <v>169.24859607736255</v>
          </cell>
          <cell r="H65">
            <v>168.68560747186791</v>
          </cell>
          <cell r="I65">
            <v>0.56298860549465179</v>
          </cell>
          <cell r="J65">
            <v>506.90071912171425</v>
          </cell>
        </row>
        <row r="66">
          <cell r="B66">
            <v>34</v>
          </cell>
          <cell r="C66">
            <v>43101</v>
          </cell>
          <cell r="D66">
            <v>506.90071912171425</v>
          </cell>
          <cell r="E66">
            <v>169.24859607736255</v>
          </cell>
          <cell r="F66">
            <v>0</v>
          </cell>
          <cell r="G66">
            <v>169.24859607736255</v>
          </cell>
          <cell r="H66">
            <v>168.82617881142778</v>
          </cell>
          <cell r="I66">
            <v>0.42241726593476187</v>
          </cell>
          <cell r="J66">
            <v>338.07454031028647</v>
          </cell>
        </row>
        <row r="67">
          <cell r="B67">
            <v>35</v>
          </cell>
          <cell r="C67">
            <v>43132</v>
          </cell>
          <cell r="D67">
            <v>338.07454031028647</v>
          </cell>
          <cell r="E67">
            <v>169.24859607736255</v>
          </cell>
          <cell r="F67">
            <v>0</v>
          </cell>
          <cell r="G67">
            <v>169.24859607736255</v>
          </cell>
          <cell r="H67">
            <v>168.96686729377063</v>
          </cell>
          <cell r="I67">
            <v>0.2817287835919054</v>
          </cell>
          <cell r="J67">
            <v>169.10767301651583</v>
          </cell>
        </row>
        <row r="68">
          <cell r="B68">
            <v>36</v>
          </cell>
          <cell r="C68">
            <v>43160</v>
          </cell>
          <cell r="D68">
            <v>169.10767301651583</v>
          </cell>
          <cell r="E68">
            <v>169.24859607736255</v>
          </cell>
          <cell r="F68">
            <v>0</v>
          </cell>
          <cell r="G68">
            <v>169.10767301651583</v>
          </cell>
          <cell r="H68">
            <v>168.96674995566875</v>
          </cell>
          <cell r="I68">
            <v>0.14092306084709652</v>
          </cell>
          <cell r="J68">
            <v>0</v>
          </cell>
        </row>
        <row r="69">
          <cell r="B69">
            <v>37</v>
          </cell>
          <cell r="C69">
            <v>43191</v>
          </cell>
          <cell r="D69">
            <v>0</v>
          </cell>
          <cell r="E69">
            <v>169.24859607736255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>
            <v>38</v>
          </cell>
          <cell r="C70">
            <v>43221</v>
          </cell>
          <cell r="D70">
            <v>0</v>
          </cell>
          <cell r="E70">
            <v>169.24859607736255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B71">
            <v>39</v>
          </cell>
          <cell r="C71">
            <v>43252</v>
          </cell>
          <cell r="D71">
            <v>0</v>
          </cell>
          <cell r="E71">
            <v>169.24859607736255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B72">
            <v>40</v>
          </cell>
          <cell r="C72">
            <v>43282</v>
          </cell>
          <cell r="D72">
            <v>0</v>
          </cell>
          <cell r="E72">
            <v>169.24859607736255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B73">
            <v>41</v>
          </cell>
          <cell r="C73">
            <v>43313</v>
          </cell>
          <cell r="D73">
            <v>0</v>
          </cell>
          <cell r="E73">
            <v>169.24859607736255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>
            <v>42</v>
          </cell>
          <cell r="C74">
            <v>43344</v>
          </cell>
          <cell r="D74">
            <v>0</v>
          </cell>
          <cell r="E74">
            <v>169.24859607736255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75">
          <cell r="B75">
            <v>43</v>
          </cell>
          <cell r="C75">
            <v>43374</v>
          </cell>
          <cell r="D75">
            <v>0</v>
          </cell>
          <cell r="E75">
            <v>169.24859607736255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</row>
        <row r="76">
          <cell r="B76">
            <v>44</v>
          </cell>
          <cell r="C76">
            <v>43405</v>
          </cell>
          <cell r="D76">
            <v>0</v>
          </cell>
          <cell r="E76">
            <v>169.24859607736255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</row>
        <row r="77">
          <cell r="B77">
            <v>45</v>
          </cell>
          <cell r="C77">
            <v>43435</v>
          </cell>
          <cell r="D77">
            <v>0</v>
          </cell>
          <cell r="E77">
            <v>169.24859607736255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</row>
        <row r="78">
          <cell r="B78">
            <v>46</v>
          </cell>
          <cell r="C78">
            <v>43466</v>
          </cell>
          <cell r="D78">
            <v>0</v>
          </cell>
          <cell r="E78">
            <v>169.24859607736255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>
            <v>47</v>
          </cell>
          <cell r="C79">
            <v>43497</v>
          </cell>
          <cell r="D79">
            <v>0</v>
          </cell>
          <cell r="E79">
            <v>169.24859607736255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</row>
        <row r="80">
          <cell r="B80">
            <v>48</v>
          </cell>
          <cell r="C80">
            <v>43525</v>
          </cell>
          <cell r="D80">
            <v>0</v>
          </cell>
          <cell r="E80">
            <v>169.24859607736255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B81">
            <v>49</v>
          </cell>
          <cell r="C81">
            <v>43556</v>
          </cell>
          <cell r="D81">
            <v>0</v>
          </cell>
          <cell r="E81">
            <v>169.24859607736255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>
            <v>50</v>
          </cell>
          <cell r="C82">
            <v>43586</v>
          </cell>
          <cell r="D82">
            <v>0</v>
          </cell>
          <cell r="E82">
            <v>169.24859607736255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B83">
            <v>51</v>
          </cell>
          <cell r="C83">
            <v>43617</v>
          </cell>
          <cell r="D83">
            <v>0</v>
          </cell>
          <cell r="E83">
            <v>169.24859607736255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</row>
        <row r="84">
          <cell r="B84">
            <v>52</v>
          </cell>
          <cell r="C84">
            <v>43647</v>
          </cell>
          <cell r="D84">
            <v>0</v>
          </cell>
          <cell r="E84">
            <v>169.24859607736255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>
            <v>53</v>
          </cell>
          <cell r="C85">
            <v>43678</v>
          </cell>
          <cell r="D85">
            <v>0</v>
          </cell>
          <cell r="E85">
            <v>169.24859607736255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</row>
        <row r="86">
          <cell r="B86">
            <v>54</v>
          </cell>
          <cell r="C86">
            <v>43709</v>
          </cell>
          <cell r="D86">
            <v>0</v>
          </cell>
          <cell r="E86">
            <v>169.24859607736255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</row>
        <row r="87">
          <cell r="B87">
            <v>55</v>
          </cell>
          <cell r="C87">
            <v>43739</v>
          </cell>
          <cell r="D87">
            <v>0</v>
          </cell>
          <cell r="E87">
            <v>169.24859607736255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</row>
        <row r="88">
          <cell r="B88">
            <v>56</v>
          </cell>
          <cell r="C88">
            <v>43770</v>
          </cell>
          <cell r="D88">
            <v>0</v>
          </cell>
          <cell r="E88">
            <v>169.24859607736255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</row>
        <row r="89">
          <cell r="B89">
            <v>57</v>
          </cell>
          <cell r="C89">
            <v>43800</v>
          </cell>
          <cell r="D89">
            <v>0</v>
          </cell>
          <cell r="E89">
            <v>169.24859607736255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</row>
        <row r="90">
          <cell r="B90">
            <v>58</v>
          </cell>
          <cell r="C90">
            <v>43831</v>
          </cell>
          <cell r="D90">
            <v>0</v>
          </cell>
          <cell r="E90">
            <v>169.24859607736255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1">
          <cell r="B91">
            <v>59</v>
          </cell>
          <cell r="C91">
            <v>43862</v>
          </cell>
          <cell r="D91">
            <v>0</v>
          </cell>
          <cell r="E91">
            <v>169.24859607736255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</row>
        <row r="92">
          <cell r="B92">
            <v>60</v>
          </cell>
          <cell r="C92">
            <v>43891</v>
          </cell>
          <cell r="D92">
            <v>0</v>
          </cell>
          <cell r="E92">
            <v>169.24859607736255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</row>
        <row r="93">
          <cell r="B93">
            <v>61</v>
          </cell>
          <cell r="C93">
            <v>43922</v>
          </cell>
          <cell r="D93">
            <v>0</v>
          </cell>
          <cell r="E93">
            <v>169.24859607736255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>
            <v>62</v>
          </cell>
          <cell r="C94">
            <v>43952</v>
          </cell>
          <cell r="D94">
            <v>0</v>
          </cell>
          <cell r="E94">
            <v>169.24859607736255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95">
          <cell r="B95">
            <v>63</v>
          </cell>
          <cell r="C95">
            <v>43983</v>
          </cell>
          <cell r="D95">
            <v>0</v>
          </cell>
          <cell r="E95">
            <v>169.24859607736255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B96">
            <v>64</v>
          </cell>
          <cell r="C96">
            <v>44013</v>
          </cell>
          <cell r="D96">
            <v>0</v>
          </cell>
          <cell r="E96">
            <v>169.24859607736255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B97">
            <v>65</v>
          </cell>
          <cell r="C97">
            <v>44044</v>
          </cell>
          <cell r="D97">
            <v>0</v>
          </cell>
          <cell r="E97">
            <v>169.24859607736255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>
            <v>66</v>
          </cell>
          <cell r="C98">
            <v>44075</v>
          </cell>
          <cell r="D98">
            <v>0</v>
          </cell>
          <cell r="E98">
            <v>169.24859607736255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  <row r="99">
          <cell r="B99">
            <v>67</v>
          </cell>
          <cell r="C99">
            <v>44105</v>
          </cell>
          <cell r="D99">
            <v>0</v>
          </cell>
          <cell r="E99">
            <v>169.24859607736255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</row>
        <row r="100">
          <cell r="B100">
            <v>68</v>
          </cell>
          <cell r="C100">
            <v>44136</v>
          </cell>
          <cell r="D100">
            <v>0</v>
          </cell>
          <cell r="E100">
            <v>169.24859607736255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</row>
        <row r="101">
          <cell r="B101">
            <v>69</v>
          </cell>
          <cell r="C101">
            <v>44166</v>
          </cell>
          <cell r="D101">
            <v>0</v>
          </cell>
          <cell r="E101">
            <v>169.24859607736255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</row>
        <row r="102">
          <cell r="B102">
            <v>70</v>
          </cell>
          <cell r="C102">
            <v>44197</v>
          </cell>
          <cell r="D102">
            <v>0</v>
          </cell>
          <cell r="E102">
            <v>169.24859607736255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>
            <v>71</v>
          </cell>
          <cell r="C103">
            <v>44228</v>
          </cell>
          <cell r="D103">
            <v>0</v>
          </cell>
          <cell r="E103">
            <v>169.24859607736255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</row>
        <row r="104">
          <cell r="B104">
            <v>72</v>
          </cell>
          <cell r="C104">
            <v>44256</v>
          </cell>
          <cell r="D104">
            <v>0</v>
          </cell>
          <cell r="E104">
            <v>169.24859607736255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B105">
            <v>73</v>
          </cell>
          <cell r="C105">
            <v>44287</v>
          </cell>
          <cell r="D105">
            <v>0</v>
          </cell>
          <cell r="E105">
            <v>169.24859607736255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</row>
        <row r="106">
          <cell r="B106">
            <v>74</v>
          </cell>
          <cell r="C106">
            <v>44317</v>
          </cell>
          <cell r="D106">
            <v>0</v>
          </cell>
          <cell r="E106">
            <v>169.24859607736255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>
            <v>75</v>
          </cell>
          <cell r="C107">
            <v>44348</v>
          </cell>
          <cell r="D107">
            <v>0</v>
          </cell>
          <cell r="E107">
            <v>169.24859607736255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B108">
            <v>76</v>
          </cell>
          <cell r="C108">
            <v>44378</v>
          </cell>
          <cell r="D108">
            <v>0</v>
          </cell>
          <cell r="E108">
            <v>169.24859607736255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B109">
            <v>77</v>
          </cell>
          <cell r="C109">
            <v>44409</v>
          </cell>
          <cell r="D109">
            <v>0</v>
          </cell>
          <cell r="E109">
            <v>169.24859607736255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</row>
        <row r="110">
          <cell r="B110">
            <v>78</v>
          </cell>
          <cell r="C110">
            <v>44440</v>
          </cell>
          <cell r="D110">
            <v>0</v>
          </cell>
          <cell r="E110">
            <v>169.24859607736255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1">
          <cell r="B111">
            <v>79</v>
          </cell>
          <cell r="C111">
            <v>44470</v>
          </cell>
          <cell r="D111">
            <v>0</v>
          </cell>
          <cell r="E111">
            <v>169.24859607736255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</row>
        <row r="112">
          <cell r="B112">
            <v>80</v>
          </cell>
          <cell r="C112">
            <v>44501</v>
          </cell>
          <cell r="D112">
            <v>0</v>
          </cell>
          <cell r="E112">
            <v>169.24859607736255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</row>
        <row r="113">
          <cell r="B113">
            <v>81</v>
          </cell>
          <cell r="C113">
            <v>44531</v>
          </cell>
          <cell r="D113">
            <v>0</v>
          </cell>
          <cell r="E113">
            <v>169.24859607736255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</row>
        <row r="114">
          <cell r="B114">
            <v>82</v>
          </cell>
          <cell r="C114">
            <v>44562</v>
          </cell>
          <cell r="D114">
            <v>0</v>
          </cell>
          <cell r="E114">
            <v>169.24859607736255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>
            <v>83</v>
          </cell>
          <cell r="C115">
            <v>44593</v>
          </cell>
          <cell r="D115">
            <v>0</v>
          </cell>
          <cell r="E115">
            <v>169.24859607736255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</row>
        <row r="116">
          <cell r="B116">
            <v>84</v>
          </cell>
          <cell r="C116">
            <v>44621</v>
          </cell>
          <cell r="D116">
            <v>0</v>
          </cell>
          <cell r="E116">
            <v>169.24859607736255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</row>
        <row r="117">
          <cell r="B117">
            <v>85</v>
          </cell>
          <cell r="C117">
            <v>44652</v>
          </cell>
          <cell r="D117">
            <v>0</v>
          </cell>
          <cell r="E117">
            <v>169.24859607736255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</row>
        <row r="118">
          <cell r="B118">
            <v>86</v>
          </cell>
          <cell r="C118">
            <v>44682</v>
          </cell>
          <cell r="D118">
            <v>0</v>
          </cell>
          <cell r="E118">
            <v>169.24859607736255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>
            <v>87</v>
          </cell>
          <cell r="C119">
            <v>44713</v>
          </cell>
          <cell r="D119">
            <v>0</v>
          </cell>
          <cell r="E119">
            <v>169.24859607736255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0">
          <cell r="B120">
            <v>88</v>
          </cell>
          <cell r="C120">
            <v>44743</v>
          </cell>
          <cell r="D120">
            <v>0</v>
          </cell>
          <cell r="E120">
            <v>169.24859607736255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</row>
        <row r="121">
          <cell r="B121">
            <v>89</v>
          </cell>
          <cell r="C121">
            <v>44774</v>
          </cell>
          <cell r="D121">
            <v>0</v>
          </cell>
          <cell r="E121">
            <v>169.24859607736255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</row>
        <row r="122">
          <cell r="B122">
            <v>90</v>
          </cell>
          <cell r="C122">
            <v>44805</v>
          </cell>
          <cell r="D122">
            <v>0</v>
          </cell>
          <cell r="E122">
            <v>169.24859607736255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</row>
        <row r="123">
          <cell r="B123">
            <v>91</v>
          </cell>
          <cell r="C123">
            <v>44835</v>
          </cell>
          <cell r="D123">
            <v>0</v>
          </cell>
          <cell r="E123">
            <v>169.24859607736255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B124">
            <v>92</v>
          </cell>
          <cell r="C124">
            <v>44866</v>
          </cell>
          <cell r="D124">
            <v>0</v>
          </cell>
          <cell r="E124">
            <v>169.24859607736255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>
            <v>93</v>
          </cell>
          <cell r="C125">
            <v>44896</v>
          </cell>
          <cell r="D125">
            <v>0</v>
          </cell>
          <cell r="E125">
            <v>169.24859607736255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>
            <v>94</v>
          </cell>
          <cell r="C126">
            <v>44927</v>
          </cell>
          <cell r="D126">
            <v>0</v>
          </cell>
          <cell r="E126">
            <v>169.24859607736255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</row>
        <row r="127">
          <cell r="B127">
            <v>95</v>
          </cell>
          <cell r="C127">
            <v>44958</v>
          </cell>
          <cell r="D127">
            <v>0</v>
          </cell>
          <cell r="E127">
            <v>169.24859607736255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</row>
        <row r="128">
          <cell r="B128">
            <v>96</v>
          </cell>
          <cell r="C128">
            <v>44986</v>
          </cell>
          <cell r="D128">
            <v>0</v>
          </cell>
          <cell r="E128">
            <v>169.24859607736255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</row>
        <row r="129">
          <cell r="B129">
            <v>97</v>
          </cell>
          <cell r="C129">
            <v>45017</v>
          </cell>
          <cell r="D129">
            <v>0</v>
          </cell>
          <cell r="E129">
            <v>169.24859607736255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>
            <v>98</v>
          </cell>
          <cell r="C130">
            <v>45047</v>
          </cell>
          <cell r="D130">
            <v>0</v>
          </cell>
          <cell r="E130">
            <v>169.24859607736255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</row>
        <row r="131">
          <cell r="B131">
            <v>99</v>
          </cell>
          <cell r="C131">
            <v>45078</v>
          </cell>
          <cell r="D131">
            <v>0</v>
          </cell>
          <cell r="E131">
            <v>169.24859607736255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</row>
        <row r="132">
          <cell r="B132">
            <v>100</v>
          </cell>
          <cell r="C132">
            <v>45108</v>
          </cell>
          <cell r="D132">
            <v>0</v>
          </cell>
          <cell r="E132">
            <v>169.24859607736255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</row>
        <row r="133">
          <cell r="B133">
            <v>101</v>
          </cell>
          <cell r="C133">
            <v>45139</v>
          </cell>
          <cell r="D133">
            <v>0</v>
          </cell>
          <cell r="E133">
            <v>169.24859607736255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</row>
        <row r="134">
          <cell r="B134">
            <v>102</v>
          </cell>
          <cell r="C134">
            <v>45170</v>
          </cell>
          <cell r="D134">
            <v>0</v>
          </cell>
          <cell r="E134">
            <v>169.24859607736255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>
            <v>103</v>
          </cell>
          <cell r="C135">
            <v>45200</v>
          </cell>
          <cell r="D135">
            <v>0</v>
          </cell>
          <cell r="E135">
            <v>169.24859607736255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</row>
        <row r="136">
          <cell r="B136">
            <v>104</v>
          </cell>
          <cell r="C136">
            <v>45231</v>
          </cell>
          <cell r="D136">
            <v>0</v>
          </cell>
          <cell r="E136">
            <v>169.24859607736255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>
            <v>105</v>
          </cell>
          <cell r="C137">
            <v>45261</v>
          </cell>
          <cell r="D137">
            <v>0</v>
          </cell>
          <cell r="E137">
            <v>169.24859607736255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38">
          <cell r="B138">
            <v>106</v>
          </cell>
          <cell r="C138">
            <v>45292</v>
          </cell>
          <cell r="D138">
            <v>0</v>
          </cell>
          <cell r="E138">
            <v>169.24859607736255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</row>
        <row r="139">
          <cell r="B139">
            <v>107</v>
          </cell>
          <cell r="C139">
            <v>45323</v>
          </cell>
          <cell r="D139">
            <v>0</v>
          </cell>
          <cell r="E139">
            <v>169.24859607736255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</row>
        <row r="140">
          <cell r="B140">
            <v>108</v>
          </cell>
          <cell r="C140">
            <v>45352</v>
          </cell>
          <cell r="D140">
            <v>0</v>
          </cell>
          <cell r="E140">
            <v>169.24859607736255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>
            <v>109</v>
          </cell>
          <cell r="C141">
            <v>45383</v>
          </cell>
          <cell r="D141">
            <v>0</v>
          </cell>
          <cell r="E141">
            <v>169.24859607736255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>
            <v>110</v>
          </cell>
          <cell r="C142">
            <v>45413</v>
          </cell>
          <cell r="D142">
            <v>0</v>
          </cell>
          <cell r="E142">
            <v>169.24859607736255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</row>
        <row r="143">
          <cell r="B143">
            <v>111</v>
          </cell>
          <cell r="C143">
            <v>45444</v>
          </cell>
          <cell r="D143">
            <v>0</v>
          </cell>
          <cell r="E143">
            <v>169.24859607736255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</row>
        <row r="144">
          <cell r="B144">
            <v>112</v>
          </cell>
          <cell r="C144">
            <v>45474</v>
          </cell>
          <cell r="D144">
            <v>0</v>
          </cell>
          <cell r="E144">
            <v>169.24859607736255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</row>
        <row r="145">
          <cell r="B145">
            <v>113</v>
          </cell>
          <cell r="C145">
            <v>45505</v>
          </cell>
          <cell r="D145">
            <v>0</v>
          </cell>
          <cell r="E145">
            <v>169.24859607736255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</row>
        <row r="146">
          <cell r="B146">
            <v>114</v>
          </cell>
          <cell r="C146">
            <v>45536</v>
          </cell>
          <cell r="D146">
            <v>0</v>
          </cell>
          <cell r="E146">
            <v>169.24859607736255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>
            <v>115</v>
          </cell>
          <cell r="C147">
            <v>45566</v>
          </cell>
          <cell r="D147">
            <v>0</v>
          </cell>
          <cell r="E147">
            <v>169.24859607736255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</row>
        <row r="148">
          <cell r="B148">
            <v>116</v>
          </cell>
          <cell r="C148">
            <v>45597</v>
          </cell>
          <cell r="D148">
            <v>0</v>
          </cell>
          <cell r="E148">
            <v>169.24859607736255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</row>
        <row r="149">
          <cell r="B149">
            <v>117</v>
          </cell>
          <cell r="C149">
            <v>45627</v>
          </cell>
          <cell r="D149">
            <v>0</v>
          </cell>
          <cell r="E149">
            <v>169.24859607736255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0">
          <cell r="B150">
            <v>118</v>
          </cell>
          <cell r="C150">
            <v>45658</v>
          </cell>
          <cell r="D150">
            <v>0</v>
          </cell>
          <cell r="E150">
            <v>169.24859607736255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</row>
        <row r="151">
          <cell r="B151">
            <v>119</v>
          </cell>
          <cell r="C151">
            <v>45689</v>
          </cell>
          <cell r="D151">
            <v>0</v>
          </cell>
          <cell r="E151">
            <v>169.24859607736255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</row>
        <row r="152">
          <cell r="B152">
            <v>120</v>
          </cell>
          <cell r="C152">
            <v>45717</v>
          </cell>
          <cell r="D152">
            <v>0</v>
          </cell>
          <cell r="E152">
            <v>169.24859607736255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</row>
        <row r="153">
          <cell r="B153">
            <v>121</v>
          </cell>
          <cell r="C153">
            <v>45748</v>
          </cell>
          <cell r="D153">
            <v>0</v>
          </cell>
          <cell r="E153">
            <v>169.24859607736255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</row>
        <row r="154">
          <cell r="B154">
            <v>122</v>
          </cell>
          <cell r="C154">
            <v>45778</v>
          </cell>
          <cell r="D154">
            <v>0</v>
          </cell>
          <cell r="E154">
            <v>169.24859607736255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</row>
        <row r="155">
          <cell r="B155">
            <v>123</v>
          </cell>
          <cell r="C155">
            <v>45809</v>
          </cell>
          <cell r="D155">
            <v>0</v>
          </cell>
          <cell r="E155">
            <v>169.24859607736255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</row>
        <row r="156">
          <cell r="B156">
            <v>124</v>
          </cell>
          <cell r="C156">
            <v>45839</v>
          </cell>
          <cell r="D156">
            <v>0</v>
          </cell>
          <cell r="E156">
            <v>169.24859607736255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</row>
        <row r="157">
          <cell r="B157">
            <v>125</v>
          </cell>
          <cell r="C157">
            <v>45870</v>
          </cell>
          <cell r="D157">
            <v>0</v>
          </cell>
          <cell r="E157">
            <v>169.24859607736255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</row>
        <row r="158">
          <cell r="B158">
            <v>126</v>
          </cell>
          <cell r="C158">
            <v>45901</v>
          </cell>
          <cell r="D158">
            <v>0</v>
          </cell>
          <cell r="E158">
            <v>169.24859607736255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59">
          <cell r="B159">
            <v>127</v>
          </cell>
          <cell r="C159">
            <v>45931</v>
          </cell>
          <cell r="D159">
            <v>0</v>
          </cell>
          <cell r="E159">
            <v>169.24859607736255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</row>
        <row r="160">
          <cell r="B160">
            <v>128</v>
          </cell>
          <cell r="C160">
            <v>45962</v>
          </cell>
          <cell r="D160">
            <v>0</v>
          </cell>
          <cell r="E160">
            <v>169.24859607736255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</row>
        <row r="161">
          <cell r="B161">
            <v>129</v>
          </cell>
          <cell r="C161">
            <v>45992</v>
          </cell>
          <cell r="D161">
            <v>0</v>
          </cell>
          <cell r="E161">
            <v>169.24859607736255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</row>
        <row r="162">
          <cell r="B162">
            <v>130</v>
          </cell>
          <cell r="C162">
            <v>46023</v>
          </cell>
          <cell r="D162">
            <v>0</v>
          </cell>
          <cell r="E162">
            <v>169.24859607736255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</row>
        <row r="163">
          <cell r="B163">
            <v>131</v>
          </cell>
          <cell r="C163">
            <v>46054</v>
          </cell>
          <cell r="D163">
            <v>0</v>
          </cell>
          <cell r="E163">
            <v>169.24859607736255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4">
          <cell r="B164">
            <v>132</v>
          </cell>
          <cell r="C164">
            <v>46082</v>
          </cell>
          <cell r="D164">
            <v>0</v>
          </cell>
          <cell r="E164">
            <v>169.24859607736255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</row>
        <row r="165">
          <cell r="B165">
            <v>133</v>
          </cell>
          <cell r="C165">
            <v>46113</v>
          </cell>
          <cell r="D165">
            <v>0</v>
          </cell>
          <cell r="E165">
            <v>169.24859607736255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</row>
        <row r="166">
          <cell r="B166">
            <v>134</v>
          </cell>
          <cell r="C166">
            <v>46143</v>
          </cell>
          <cell r="D166">
            <v>0</v>
          </cell>
          <cell r="E166">
            <v>169.24859607736255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</row>
        <row r="167">
          <cell r="B167">
            <v>135</v>
          </cell>
          <cell r="C167">
            <v>46174</v>
          </cell>
          <cell r="D167">
            <v>0</v>
          </cell>
          <cell r="E167">
            <v>169.24859607736255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>
            <v>136</v>
          </cell>
          <cell r="C168">
            <v>46204</v>
          </cell>
          <cell r="D168">
            <v>0</v>
          </cell>
          <cell r="E168">
            <v>169.24859607736255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</row>
        <row r="169">
          <cell r="B169">
            <v>137</v>
          </cell>
          <cell r="C169">
            <v>46235</v>
          </cell>
          <cell r="D169">
            <v>0</v>
          </cell>
          <cell r="E169">
            <v>169.24859607736255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</row>
        <row r="170">
          <cell r="B170">
            <v>138</v>
          </cell>
          <cell r="C170">
            <v>46266</v>
          </cell>
          <cell r="D170">
            <v>0</v>
          </cell>
          <cell r="E170">
            <v>169.24859607736255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>
            <v>139</v>
          </cell>
          <cell r="C171">
            <v>46296</v>
          </cell>
          <cell r="D171">
            <v>0</v>
          </cell>
          <cell r="E171">
            <v>169.24859607736255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</row>
        <row r="172">
          <cell r="B172">
            <v>140</v>
          </cell>
          <cell r="C172">
            <v>46327</v>
          </cell>
          <cell r="D172">
            <v>0</v>
          </cell>
          <cell r="E172">
            <v>169.24859607736255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</row>
        <row r="173">
          <cell r="B173">
            <v>141</v>
          </cell>
          <cell r="C173">
            <v>46357</v>
          </cell>
          <cell r="D173">
            <v>0</v>
          </cell>
          <cell r="E173">
            <v>169.24859607736255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>
            <v>142</v>
          </cell>
          <cell r="C174">
            <v>46388</v>
          </cell>
          <cell r="D174">
            <v>0</v>
          </cell>
          <cell r="E174">
            <v>169.24859607736255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</row>
        <row r="175">
          <cell r="B175">
            <v>143</v>
          </cell>
          <cell r="C175">
            <v>46419</v>
          </cell>
          <cell r="D175">
            <v>0</v>
          </cell>
          <cell r="E175">
            <v>169.24859607736255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</row>
        <row r="176">
          <cell r="B176">
            <v>144</v>
          </cell>
          <cell r="C176">
            <v>46447</v>
          </cell>
          <cell r="D176">
            <v>0</v>
          </cell>
          <cell r="E176">
            <v>169.24859607736255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</row>
        <row r="177">
          <cell r="B177">
            <v>145</v>
          </cell>
          <cell r="C177">
            <v>46478</v>
          </cell>
          <cell r="D177">
            <v>0</v>
          </cell>
          <cell r="E177">
            <v>169.24859607736255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</row>
        <row r="178">
          <cell r="B178">
            <v>146</v>
          </cell>
          <cell r="C178">
            <v>46508</v>
          </cell>
          <cell r="D178">
            <v>0</v>
          </cell>
          <cell r="E178">
            <v>169.24859607736255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>
            <v>147</v>
          </cell>
          <cell r="C179">
            <v>46539</v>
          </cell>
          <cell r="D179">
            <v>0</v>
          </cell>
          <cell r="E179">
            <v>169.24859607736255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</row>
        <row r="180">
          <cell r="B180">
            <v>148</v>
          </cell>
          <cell r="C180">
            <v>46569</v>
          </cell>
          <cell r="D180">
            <v>0</v>
          </cell>
          <cell r="E180">
            <v>169.24859607736255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>
            <v>149</v>
          </cell>
          <cell r="C181">
            <v>46600</v>
          </cell>
          <cell r="D181">
            <v>0</v>
          </cell>
          <cell r="E181">
            <v>169.24859607736255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</row>
        <row r="182">
          <cell r="B182">
            <v>150</v>
          </cell>
          <cell r="C182">
            <v>46631</v>
          </cell>
          <cell r="D182">
            <v>0</v>
          </cell>
          <cell r="E182">
            <v>169.24859607736255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</row>
        <row r="183">
          <cell r="B183">
            <v>151</v>
          </cell>
          <cell r="C183">
            <v>46661</v>
          </cell>
          <cell r="D183">
            <v>0</v>
          </cell>
          <cell r="E183">
            <v>169.24859607736255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>
            <v>152</v>
          </cell>
          <cell r="C184">
            <v>46692</v>
          </cell>
          <cell r="D184">
            <v>0</v>
          </cell>
          <cell r="E184">
            <v>169.24859607736255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</row>
        <row r="185">
          <cell r="B185">
            <v>153</v>
          </cell>
          <cell r="C185">
            <v>46722</v>
          </cell>
          <cell r="D185">
            <v>0</v>
          </cell>
          <cell r="E185">
            <v>169.24859607736255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</row>
        <row r="186">
          <cell r="B186">
            <v>154</v>
          </cell>
          <cell r="C186">
            <v>46753</v>
          </cell>
          <cell r="D186">
            <v>0</v>
          </cell>
          <cell r="E186">
            <v>169.24859607736255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</row>
        <row r="187">
          <cell r="B187">
            <v>155</v>
          </cell>
          <cell r="C187">
            <v>46784</v>
          </cell>
          <cell r="D187">
            <v>0</v>
          </cell>
          <cell r="E187">
            <v>169.24859607736255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88">
          <cell r="B188">
            <v>156</v>
          </cell>
          <cell r="C188">
            <v>46813</v>
          </cell>
          <cell r="D188">
            <v>0</v>
          </cell>
          <cell r="E188">
            <v>169.24859607736255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>
            <v>157</v>
          </cell>
          <cell r="C189">
            <v>46844</v>
          </cell>
          <cell r="D189">
            <v>0</v>
          </cell>
          <cell r="E189">
            <v>169.24859607736255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>
            <v>158</v>
          </cell>
          <cell r="C190">
            <v>46874</v>
          </cell>
          <cell r="D190">
            <v>0</v>
          </cell>
          <cell r="E190">
            <v>169.24859607736255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</row>
        <row r="191">
          <cell r="B191">
            <v>159</v>
          </cell>
          <cell r="C191">
            <v>46905</v>
          </cell>
          <cell r="D191">
            <v>0</v>
          </cell>
          <cell r="E191">
            <v>169.24859607736255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</row>
        <row r="192">
          <cell r="B192">
            <v>160</v>
          </cell>
          <cell r="C192">
            <v>46935</v>
          </cell>
          <cell r="D192">
            <v>0</v>
          </cell>
          <cell r="E192">
            <v>169.24859607736255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>
            <v>161</v>
          </cell>
          <cell r="C193">
            <v>46966</v>
          </cell>
          <cell r="D193">
            <v>0</v>
          </cell>
          <cell r="E193">
            <v>169.24859607736255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</row>
        <row r="194">
          <cell r="B194">
            <v>162</v>
          </cell>
          <cell r="C194">
            <v>46997</v>
          </cell>
          <cell r="D194">
            <v>0</v>
          </cell>
          <cell r="E194">
            <v>169.24859607736255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</row>
        <row r="195">
          <cell r="B195">
            <v>163</v>
          </cell>
          <cell r="C195">
            <v>47027</v>
          </cell>
          <cell r="D195">
            <v>0</v>
          </cell>
          <cell r="E195">
            <v>169.24859607736255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</row>
        <row r="196">
          <cell r="B196">
            <v>164</v>
          </cell>
          <cell r="C196">
            <v>47058</v>
          </cell>
          <cell r="D196">
            <v>0</v>
          </cell>
          <cell r="E196">
            <v>169.24859607736255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197">
          <cell r="B197">
            <v>165</v>
          </cell>
          <cell r="C197">
            <v>47088</v>
          </cell>
          <cell r="D197">
            <v>0</v>
          </cell>
          <cell r="E197">
            <v>169.24859607736255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</row>
        <row r="198">
          <cell r="B198">
            <v>166</v>
          </cell>
          <cell r="C198">
            <v>47119</v>
          </cell>
          <cell r="D198">
            <v>0</v>
          </cell>
          <cell r="E198">
            <v>169.24859607736255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>
            <v>167</v>
          </cell>
          <cell r="C199">
            <v>47150</v>
          </cell>
          <cell r="D199">
            <v>0</v>
          </cell>
          <cell r="E199">
            <v>169.24859607736255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</row>
        <row r="200">
          <cell r="B200">
            <v>168</v>
          </cell>
          <cell r="C200">
            <v>47178</v>
          </cell>
          <cell r="D200">
            <v>0</v>
          </cell>
          <cell r="E200">
            <v>169.24859607736255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</row>
        <row r="201">
          <cell r="B201">
            <v>169</v>
          </cell>
          <cell r="C201">
            <v>47209</v>
          </cell>
          <cell r="D201">
            <v>0</v>
          </cell>
          <cell r="E201">
            <v>169.24859607736255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</row>
        <row r="202">
          <cell r="B202">
            <v>170</v>
          </cell>
          <cell r="C202">
            <v>47239</v>
          </cell>
          <cell r="D202">
            <v>0</v>
          </cell>
          <cell r="E202">
            <v>169.24859607736255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</row>
        <row r="203">
          <cell r="B203">
            <v>171</v>
          </cell>
          <cell r="C203">
            <v>47270</v>
          </cell>
          <cell r="D203">
            <v>0</v>
          </cell>
          <cell r="E203">
            <v>169.24859607736255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>
            <v>172</v>
          </cell>
          <cell r="C204">
            <v>47300</v>
          </cell>
          <cell r="D204">
            <v>0</v>
          </cell>
          <cell r="E204">
            <v>169.24859607736255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B205">
            <v>173</v>
          </cell>
          <cell r="C205">
            <v>47331</v>
          </cell>
          <cell r="D205">
            <v>0</v>
          </cell>
          <cell r="E205">
            <v>169.24859607736255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>
            <v>174</v>
          </cell>
          <cell r="C206">
            <v>47362</v>
          </cell>
          <cell r="D206">
            <v>0</v>
          </cell>
          <cell r="E206">
            <v>169.24859607736255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</row>
        <row r="207">
          <cell r="B207">
            <v>175</v>
          </cell>
          <cell r="C207">
            <v>47392</v>
          </cell>
          <cell r="D207">
            <v>0</v>
          </cell>
          <cell r="E207">
            <v>169.24859607736255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</row>
        <row r="208">
          <cell r="B208">
            <v>176</v>
          </cell>
          <cell r="C208">
            <v>47423</v>
          </cell>
          <cell r="D208">
            <v>0</v>
          </cell>
          <cell r="E208">
            <v>169.24859607736255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</row>
        <row r="209">
          <cell r="B209">
            <v>177</v>
          </cell>
          <cell r="C209">
            <v>47453</v>
          </cell>
          <cell r="D209">
            <v>0</v>
          </cell>
          <cell r="E209">
            <v>169.24859607736255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>
            <v>178</v>
          </cell>
          <cell r="C210">
            <v>47484</v>
          </cell>
          <cell r="D210">
            <v>0</v>
          </cell>
          <cell r="E210">
            <v>169.24859607736255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</row>
        <row r="211">
          <cell r="B211">
            <v>179</v>
          </cell>
          <cell r="C211">
            <v>47515</v>
          </cell>
          <cell r="D211">
            <v>0</v>
          </cell>
          <cell r="E211">
            <v>169.24859607736255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</row>
        <row r="212">
          <cell r="B212">
            <v>180</v>
          </cell>
          <cell r="C212">
            <v>47543</v>
          </cell>
          <cell r="D212">
            <v>0</v>
          </cell>
          <cell r="E212">
            <v>169.24859607736255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</row>
        <row r="213">
          <cell r="B213">
            <v>181</v>
          </cell>
          <cell r="C213">
            <v>47574</v>
          </cell>
          <cell r="D213">
            <v>0</v>
          </cell>
          <cell r="E213">
            <v>169.24859607736255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</row>
        <row r="214">
          <cell r="B214">
            <v>182</v>
          </cell>
          <cell r="C214">
            <v>47604</v>
          </cell>
          <cell r="D214">
            <v>0</v>
          </cell>
          <cell r="E214">
            <v>169.24859607736255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</row>
        <row r="215">
          <cell r="B215">
            <v>183</v>
          </cell>
          <cell r="C215">
            <v>47635</v>
          </cell>
          <cell r="D215">
            <v>0</v>
          </cell>
          <cell r="E215">
            <v>169.24859607736255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</row>
        <row r="216">
          <cell r="B216">
            <v>184</v>
          </cell>
          <cell r="C216">
            <v>47665</v>
          </cell>
          <cell r="D216">
            <v>0</v>
          </cell>
          <cell r="E216">
            <v>169.24859607736255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</row>
        <row r="217">
          <cell r="B217">
            <v>185</v>
          </cell>
          <cell r="C217">
            <v>47696</v>
          </cell>
          <cell r="D217">
            <v>0</v>
          </cell>
          <cell r="E217">
            <v>169.24859607736255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</row>
        <row r="218">
          <cell r="B218">
            <v>186</v>
          </cell>
          <cell r="C218">
            <v>47727</v>
          </cell>
          <cell r="D218">
            <v>0</v>
          </cell>
          <cell r="E218">
            <v>169.24859607736255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</row>
        <row r="219">
          <cell r="B219">
            <v>187</v>
          </cell>
          <cell r="C219">
            <v>47757</v>
          </cell>
          <cell r="D219">
            <v>0</v>
          </cell>
          <cell r="E219">
            <v>169.24859607736255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>
            <v>188</v>
          </cell>
          <cell r="C220">
            <v>47788</v>
          </cell>
          <cell r="D220">
            <v>0</v>
          </cell>
          <cell r="E220">
            <v>169.24859607736255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</row>
        <row r="221">
          <cell r="B221">
            <v>189</v>
          </cell>
          <cell r="C221">
            <v>47818</v>
          </cell>
          <cell r="D221">
            <v>0</v>
          </cell>
          <cell r="E221">
            <v>169.24859607736255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</row>
        <row r="222">
          <cell r="B222">
            <v>190</v>
          </cell>
          <cell r="C222">
            <v>47849</v>
          </cell>
          <cell r="D222">
            <v>0</v>
          </cell>
          <cell r="E222">
            <v>169.24859607736255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</row>
        <row r="223">
          <cell r="B223">
            <v>191</v>
          </cell>
          <cell r="C223">
            <v>47880</v>
          </cell>
          <cell r="D223">
            <v>0</v>
          </cell>
          <cell r="E223">
            <v>169.24859607736255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</row>
        <row r="224">
          <cell r="B224">
            <v>192</v>
          </cell>
          <cell r="C224">
            <v>47908</v>
          </cell>
          <cell r="D224">
            <v>0</v>
          </cell>
          <cell r="E224">
            <v>169.24859607736255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>
            <v>193</v>
          </cell>
          <cell r="C225">
            <v>47939</v>
          </cell>
          <cell r="D225">
            <v>0</v>
          </cell>
          <cell r="E225">
            <v>169.24859607736255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>
            <v>194</v>
          </cell>
          <cell r="C226">
            <v>47969</v>
          </cell>
          <cell r="D226">
            <v>0</v>
          </cell>
          <cell r="E226">
            <v>169.24859607736255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</row>
        <row r="227">
          <cell r="B227">
            <v>195</v>
          </cell>
          <cell r="C227">
            <v>48000</v>
          </cell>
          <cell r="D227">
            <v>0</v>
          </cell>
          <cell r="E227">
            <v>169.24859607736255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28">
          <cell r="B228">
            <v>196</v>
          </cell>
          <cell r="C228">
            <v>48030</v>
          </cell>
          <cell r="D228">
            <v>0</v>
          </cell>
          <cell r="E228">
            <v>169.24859607736255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</row>
        <row r="229">
          <cell r="B229">
            <v>197</v>
          </cell>
          <cell r="C229">
            <v>48061</v>
          </cell>
          <cell r="D229">
            <v>0</v>
          </cell>
          <cell r="E229">
            <v>169.24859607736255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</row>
        <row r="230">
          <cell r="B230">
            <v>198</v>
          </cell>
          <cell r="C230">
            <v>48092</v>
          </cell>
          <cell r="D230">
            <v>0</v>
          </cell>
          <cell r="E230">
            <v>169.24859607736255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</row>
        <row r="231">
          <cell r="B231">
            <v>199</v>
          </cell>
          <cell r="C231">
            <v>48122</v>
          </cell>
          <cell r="D231">
            <v>0</v>
          </cell>
          <cell r="E231">
            <v>169.24859607736255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</row>
        <row r="232">
          <cell r="B232">
            <v>200</v>
          </cell>
          <cell r="C232">
            <v>48153</v>
          </cell>
          <cell r="D232">
            <v>0</v>
          </cell>
          <cell r="E232">
            <v>169.24859607736255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>
            <v>201</v>
          </cell>
          <cell r="C233">
            <v>48183</v>
          </cell>
          <cell r="D233">
            <v>0</v>
          </cell>
          <cell r="E233">
            <v>169.24859607736255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4">
          <cell r="B234">
            <v>202</v>
          </cell>
          <cell r="C234">
            <v>48214</v>
          </cell>
          <cell r="D234">
            <v>0</v>
          </cell>
          <cell r="E234">
            <v>169.24859607736255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</row>
        <row r="235">
          <cell r="B235">
            <v>203</v>
          </cell>
          <cell r="C235">
            <v>48245</v>
          </cell>
          <cell r="D235">
            <v>0</v>
          </cell>
          <cell r="E235">
            <v>169.24859607736255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</row>
        <row r="236">
          <cell r="B236">
            <v>204</v>
          </cell>
          <cell r="C236">
            <v>48274</v>
          </cell>
          <cell r="D236">
            <v>0</v>
          </cell>
          <cell r="E236">
            <v>169.24859607736255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B237">
            <v>205</v>
          </cell>
          <cell r="C237">
            <v>48305</v>
          </cell>
          <cell r="D237">
            <v>0</v>
          </cell>
          <cell r="E237">
            <v>169.24859607736255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>
            <v>206</v>
          </cell>
          <cell r="C238">
            <v>48335</v>
          </cell>
          <cell r="D238">
            <v>0</v>
          </cell>
          <cell r="E238">
            <v>169.24859607736255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B239">
            <v>207</v>
          </cell>
          <cell r="C239">
            <v>48366</v>
          </cell>
          <cell r="D239">
            <v>0</v>
          </cell>
          <cell r="E239">
            <v>169.24859607736255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0">
          <cell r="B240">
            <v>208</v>
          </cell>
          <cell r="C240">
            <v>48396</v>
          </cell>
          <cell r="D240">
            <v>0</v>
          </cell>
          <cell r="E240">
            <v>169.24859607736255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>
            <v>209</v>
          </cell>
          <cell r="C241">
            <v>48427</v>
          </cell>
          <cell r="D241">
            <v>0</v>
          </cell>
          <cell r="E241">
            <v>169.24859607736255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</row>
        <row r="242">
          <cell r="B242">
            <v>210</v>
          </cell>
          <cell r="C242">
            <v>48458</v>
          </cell>
          <cell r="D242">
            <v>0</v>
          </cell>
          <cell r="E242">
            <v>169.24859607736255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</row>
        <row r="243">
          <cell r="B243">
            <v>211</v>
          </cell>
          <cell r="C243">
            <v>48488</v>
          </cell>
          <cell r="D243">
            <v>0</v>
          </cell>
          <cell r="E243">
            <v>169.24859607736255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>
            <v>212</v>
          </cell>
          <cell r="C244">
            <v>48519</v>
          </cell>
          <cell r="D244">
            <v>0</v>
          </cell>
          <cell r="E244">
            <v>169.24859607736255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</row>
        <row r="245">
          <cell r="B245">
            <v>213</v>
          </cell>
          <cell r="C245">
            <v>48549</v>
          </cell>
          <cell r="D245">
            <v>0</v>
          </cell>
          <cell r="E245">
            <v>169.24859607736255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</row>
        <row r="246">
          <cell r="B246">
            <v>214</v>
          </cell>
          <cell r="C246">
            <v>48580</v>
          </cell>
          <cell r="D246">
            <v>0</v>
          </cell>
          <cell r="E246">
            <v>169.24859607736255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>
            <v>215</v>
          </cell>
          <cell r="C247">
            <v>48611</v>
          </cell>
          <cell r="D247">
            <v>0</v>
          </cell>
          <cell r="E247">
            <v>169.24859607736255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48">
          <cell r="B248">
            <v>216</v>
          </cell>
          <cell r="C248">
            <v>48639</v>
          </cell>
          <cell r="D248">
            <v>0</v>
          </cell>
          <cell r="E248">
            <v>169.24859607736255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</row>
        <row r="249">
          <cell r="B249">
            <v>217</v>
          </cell>
          <cell r="C249">
            <v>48670</v>
          </cell>
          <cell r="D249">
            <v>0</v>
          </cell>
          <cell r="E249">
            <v>169.24859607736255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</row>
        <row r="250">
          <cell r="B250">
            <v>218</v>
          </cell>
          <cell r="C250">
            <v>48700</v>
          </cell>
          <cell r="D250">
            <v>0</v>
          </cell>
          <cell r="E250">
            <v>169.24859607736255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</row>
        <row r="251">
          <cell r="B251">
            <v>219</v>
          </cell>
          <cell r="C251">
            <v>48731</v>
          </cell>
          <cell r="D251">
            <v>0</v>
          </cell>
          <cell r="E251">
            <v>169.24859607736255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>
            <v>220</v>
          </cell>
          <cell r="C252">
            <v>48761</v>
          </cell>
          <cell r="D252">
            <v>0</v>
          </cell>
          <cell r="E252">
            <v>169.24859607736255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3">
          <cell r="B253">
            <v>221</v>
          </cell>
          <cell r="C253">
            <v>48792</v>
          </cell>
          <cell r="D253">
            <v>0</v>
          </cell>
          <cell r="E253">
            <v>169.24859607736255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</row>
        <row r="254">
          <cell r="B254">
            <v>222</v>
          </cell>
          <cell r="C254">
            <v>48823</v>
          </cell>
          <cell r="D254">
            <v>0</v>
          </cell>
          <cell r="E254">
            <v>169.24859607736255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</row>
        <row r="255">
          <cell r="B255">
            <v>223</v>
          </cell>
          <cell r="C255">
            <v>48853</v>
          </cell>
          <cell r="D255">
            <v>0</v>
          </cell>
          <cell r="E255">
            <v>169.24859607736255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>
            <v>224</v>
          </cell>
          <cell r="C256">
            <v>48884</v>
          </cell>
          <cell r="D256">
            <v>0</v>
          </cell>
          <cell r="E256">
            <v>169.24859607736255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</row>
        <row r="257">
          <cell r="B257">
            <v>225</v>
          </cell>
          <cell r="C257">
            <v>48914</v>
          </cell>
          <cell r="D257">
            <v>0</v>
          </cell>
          <cell r="E257">
            <v>169.24859607736255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</row>
        <row r="258">
          <cell r="B258">
            <v>226</v>
          </cell>
          <cell r="C258">
            <v>48945</v>
          </cell>
          <cell r="D258">
            <v>0</v>
          </cell>
          <cell r="E258">
            <v>169.24859607736255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B259">
            <v>227</v>
          </cell>
          <cell r="C259">
            <v>48976</v>
          </cell>
          <cell r="D259">
            <v>0</v>
          </cell>
          <cell r="E259">
            <v>169.24859607736255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B260">
            <v>228</v>
          </cell>
          <cell r="C260">
            <v>49004</v>
          </cell>
          <cell r="D260">
            <v>0</v>
          </cell>
          <cell r="E260">
            <v>169.24859607736255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B261">
            <v>229</v>
          </cell>
          <cell r="C261">
            <v>49035</v>
          </cell>
          <cell r="D261">
            <v>0</v>
          </cell>
          <cell r="E261">
            <v>169.24859607736255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>
            <v>230</v>
          </cell>
          <cell r="C262">
            <v>49065</v>
          </cell>
          <cell r="D262">
            <v>0</v>
          </cell>
          <cell r="E262">
            <v>169.24859607736255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</row>
        <row r="263">
          <cell r="B263">
            <v>231</v>
          </cell>
          <cell r="C263">
            <v>49096</v>
          </cell>
          <cell r="D263">
            <v>0</v>
          </cell>
          <cell r="E263">
            <v>169.24859607736255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</row>
        <row r="264">
          <cell r="B264">
            <v>232</v>
          </cell>
          <cell r="C264">
            <v>49126</v>
          </cell>
          <cell r="D264">
            <v>0</v>
          </cell>
          <cell r="E264">
            <v>169.24859607736255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</row>
        <row r="265">
          <cell r="B265">
            <v>233</v>
          </cell>
          <cell r="C265">
            <v>49157</v>
          </cell>
          <cell r="D265">
            <v>0</v>
          </cell>
          <cell r="E265">
            <v>169.24859607736255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</row>
        <row r="266">
          <cell r="B266">
            <v>234</v>
          </cell>
          <cell r="C266">
            <v>49188</v>
          </cell>
          <cell r="D266">
            <v>0</v>
          </cell>
          <cell r="E266">
            <v>169.24859607736255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>
            <v>235</v>
          </cell>
          <cell r="C267">
            <v>49218</v>
          </cell>
          <cell r="D267">
            <v>0</v>
          </cell>
          <cell r="E267">
            <v>169.24859607736255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</row>
        <row r="268">
          <cell r="B268">
            <v>236</v>
          </cell>
          <cell r="C268">
            <v>49249</v>
          </cell>
          <cell r="D268">
            <v>0</v>
          </cell>
          <cell r="E268">
            <v>169.24859607736255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69">
          <cell r="B269">
            <v>237</v>
          </cell>
          <cell r="C269">
            <v>49279</v>
          </cell>
          <cell r="D269">
            <v>0</v>
          </cell>
          <cell r="E269">
            <v>169.24859607736255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>
            <v>238</v>
          </cell>
          <cell r="C270">
            <v>49310</v>
          </cell>
          <cell r="D270">
            <v>0</v>
          </cell>
          <cell r="E270">
            <v>169.24859607736255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</row>
        <row r="271">
          <cell r="B271">
            <v>239</v>
          </cell>
          <cell r="C271">
            <v>49341</v>
          </cell>
          <cell r="D271">
            <v>0</v>
          </cell>
          <cell r="E271">
            <v>169.24859607736255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</row>
        <row r="272">
          <cell r="B272">
            <v>240</v>
          </cell>
          <cell r="C272">
            <v>49369</v>
          </cell>
          <cell r="D272">
            <v>0</v>
          </cell>
          <cell r="E272">
            <v>169.24859607736255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B273">
            <v>241</v>
          </cell>
          <cell r="C273">
            <v>49400</v>
          </cell>
          <cell r="D273">
            <v>0</v>
          </cell>
          <cell r="E273">
            <v>169.24859607736255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B274">
            <v>242</v>
          </cell>
          <cell r="C274">
            <v>49430</v>
          </cell>
          <cell r="D274">
            <v>0</v>
          </cell>
          <cell r="E274">
            <v>169.24859607736255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B275">
            <v>243</v>
          </cell>
          <cell r="C275">
            <v>49461</v>
          </cell>
          <cell r="D275">
            <v>0</v>
          </cell>
          <cell r="E275">
            <v>169.24859607736255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>
            <v>244</v>
          </cell>
          <cell r="C276">
            <v>49491</v>
          </cell>
          <cell r="D276">
            <v>0</v>
          </cell>
          <cell r="E276">
            <v>169.24859607736255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</row>
        <row r="277">
          <cell r="B277">
            <v>245</v>
          </cell>
          <cell r="C277">
            <v>49522</v>
          </cell>
          <cell r="D277">
            <v>0</v>
          </cell>
          <cell r="E277">
            <v>169.24859607736255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</row>
        <row r="278">
          <cell r="B278">
            <v>246</v>
          </cell>
          <cell r="C278">
            <v>49553</v>
          </cell>
          <cell r="D278">
            <v>0</v>
          </cell>
          <cell r="E278">
            <v>169.24859607736255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>
            <v>247</v>
          </cell>
          <cell r="C279">
            <v>49583</v>
          </cell>
          <cell r="D279">
            <v>0</v>
          </cell>
          <cell r="E279">
            <v>169.24859607736255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0">
          <cell r="B280">
            <v>248</v>
          </cell>
          <cell r="C280">
            <v>49614</v>
          </cell>
          <cell r="D280">
            <v>0</v>
          </cell>
          <cell r="E280">
            <v>169.24859607736255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</row>
        <row r="281">
          <cell r="B281">
            <v>249</v>
          </cell>
          <cell r="C281">
            <v>49644</v>
          </cell>
          <cell r="D281">
            <v>0</v>
          </cell>
          <cell r="E281">
            <v>169.24859607736255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>
            <v>250</v>
          </cell>
          <cell r="C282">
            <v>49675</v>
          </cell>
          <cell r="D282">
            <v>0</v>
          </cell>
          <cell r="E282">
            <v>169.24859607736255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</row>
        <row r="283">
          <cell r="B283">
            <v>251</v>
          </cell>
          <cell r="C283">
            <v>49706</v>
          </cell>
          <cell r="D283">
            <v>0</v>
          </cell>
          <cell r="E283">
            <v>169.24859607736255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</row>
        <row r="284">
          <cell r="B284">
            <v>252</v>
          </cell>
          <cell r="C284">
            <v>49735</v>
          </cell>
          <cell r="D284">
            <v>0</v>
          </cell>
          <cell r="E284">
            <v>169.24859607736255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</row>
        <row r="285">
          <cell r="B285">
            <v>253</v>
          </cell>
          <cell r="C285">
            <v>49766</v>
          </cell>
          <cell r="D285">
            <v>0</v>
          </cell>
          <cell r="E285">
            <v>169.24859607736255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>
            <v>254</v>
          </cell>
          <cell r="C286">
            <v>49796</v>
          </cell>
          <cell r="D286">
            <v>0</v>
          </cell>
          <cell r="E286">
            <v>169.24859607736255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</row>
        <row r="287">
          <cell r="B287">
            <v>255</v>
          </cell>
          <cell r="C287">
            <v>49827</v>
          </cell>
          <cell r="D287">
            <v>0</v>
          </cell>
          <cell r="E287">
            <v>169.24859607736255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88">
          <cell r="B288">
            <v>256</v>
          </cell>
          <cell r="C288">
            <v>49857</v>
          </cell>
          <cell r="D288">
            <v>0</v>
          </cell>
          <cell r="E288">
            <v>169.24859607736255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</row>
        <row r="289">
          <cell r="B289">
            <v>257</v>
          </cell>
          <cell r="C289">
            <v>49888</v>
          </cell>
          <cell r="D289">
            <v>0</v>
          </cell>
          <cell r="E289">
            <v>169.24859607736255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</row>
        <row r="290">
          <cell r="B290">
            <v>258</v>
          </cell>
          <cell r="C290">
            <v>49919</v>
          </cell>
          <cell r="D290">
            <v>0</v>
          </cell>
          <cell r="E290">
            <v>169.24859607736255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B291">
            <v>259</v>
          </cell>
          <cell r="C291">
            <v>49949</v>
          </cell>
          <cell r="D291">
            <v>0</v>
          </cell>
          <cell r="E291">
            <v>169.24859607736255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2">
          <cell r="B292">
            <v>260</v>
          </cell>
          <cell r="C292">
            <v>49980</v>
          </cell>
          <cell r="D292">
            <v>0</v>
          </cell>
          <cell r="E292">
            <v>169.24859607736255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</row>
        <row r="293">
          <cell r="B293">
            <v>261</v>
          </cell>
          <cell r="C293">
            <v>50010</v>
          </cell>
          <cell r="D293">
            <v>0</v>
          </cell>
          <cell r="E293">
            <v>169.24859607736255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</row>
        <row r="294">
          <cell r="B294">
            <v>262</v>
          </cell>
          <cell r="C294">
            <v>50041</v>
          </cell>
          <cell r="D294">
            <v>0</v>
          </cell>
          <cell r="E294">
            <v>169.24859607736255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>
            <v>263</v>
          </cell>
          <cell r="C295">
            <v>50072</v>
          </cell>
          <cell r="D295">
            <v>0</v>
          </cell>
          <cell r="E295">
            <v>169.24859607736255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</row>
        <row r="296">
          <cell r="B296">
            <v>264</v>
          </cell>
          <cell r="C296">
            <v>50100</v>
          </cell>
          <cell r="D296">
            <v>0</v>
          </cell>
          <cell r="E296">
            <v>169.24859607736255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B297">
            <v>265</v>
          </cell>
          <cell r="C297">
            <v>50131</v>
          </cell>
          <cell r="D297">
            <v>0</v>
          </cell>
          <cell r="E297">
            <v>169.24859607736255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8">
          <cell r="B298">
            <v>266</v>
          </cell>
          <cell r="C298">
            <v>50161</v>
          </cell>
          <cell r="D298">
            <v>0</v>
          </cell>
          <cell r="E298">
            <v>169.24859607736255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>
            <v>267</v>
          </cell>
          <cell r="C299">
            <v>50192</v>
          </cell>
          <cell r="D299">
            <v>0</v>
          </cell>
          <cell r="E299">
            <v>169.24859607736255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B300">
            <v>268</v>
          </cell>
          <cell r="C300">
            <v>50222</v>
          </cell>
          <cell r="D300">
            <v>0</v>
          </cell>
          <cell r="E300">
            <v>169.24859607736255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01">
          <cell r="B301">
            <v>269</v>
          </cell>
          <cell r="C301">
            <v>50253</v>
          </cell>
          <cell r="D301">
            <v>0</v>
          </cell>
          <cell r="E301">
            <v>169.24859607736255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</row>
        <row r="302">
          <cell r="B302">
            <v>270</v>
          </cell>
          <cell r="C302">
            <v>50284</v>
          </cell>
          <cell r="D302">
            <v>0</v>
          </cell>
          <cell r="E302">
            <v>169.24859607736255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</row>
        <row r="303">
          <cell r="B303">
            <v>271</v>
          </cell>
          <cell r="C303">
            <v>50314</v>
          </cell>
          <cell r="D303">
            <v>0</v>
          </cell>
          <cell r="E303">
            <v>169.24859607736255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</row>
        <row r="304">
          <cell r="B304">
            <v>272</v>
          </cell>
          <cell r="C304">
            <v>50345</v>
          </cell>
          <cell r="D304">
            <v>0</v>
          </cell>
          <cell r="E304">
            <v>169.24859607736255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>
            <v>273</v>
          </cell>
          <cell r="C305">
            <v>50375</v>
          </cell>
          <cell r="D305">
            <v>0</v>
          </cell>
          <cell r="E305">
            <v>169.24859607736255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>
            <v>274</v>
          </cell>
          <cell r="C306">
            <v>50406</v>
          </cell>
          <cell r="D306">
            <v>0</v>
          </cell>
          <cell r="E306">
            <v>169.24859607736255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</row>
        <row r="307">
          <cell r="B307">
            <v>275</v>
          </cell>
          <cell r="C307">
            <v>50437</v>
          </cell>
          <cell r="D307">
            <v>0</v>
          </cell>
          <cell r="E307">
            <v>169.24859607736255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</row>
        <row r="308">
          <cell r="B308">
            <v>276</v>
          </cell>
          <cell r="C308">
            <v>50465</v>
          </cell>
          <cell r="D308">
            <v>0</v>
          </cell>
          <cell r="E308">
            <v>169.24859607736255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</row>
        <row r="309">
          <cell r="B309">
            <v>277</v>
          </cell>
          <cell r="C309">
            <v>50496</v>
          </cell>
          <cell r="D309">
            <v>0</v>
          </cell>
          <cell r="E309">
            <v>169.24859607736255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</row>
        <row r="310">
          <cell r="B310">
            <v>278</v>
          </cell>
          <cell r="C310">
            <v>50526</v>
          </cell>
          <cell r="D310">
            <v>0</v>
          </cell>
          <cell r="E310">
            <v>169.24859607736255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</row>
        <row r="311">
          <cell r="B311">
            <v>279</v>
          </cell>
          <cell r="C311">
            <v>50557</v>
          </cell>
          <cell r="D311">
            <v>0</v>
          </cell>
          <cell r="E311">
            <v>169.24859607736255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>
            <v>280</v>
          </cell>
          <cell r="C312">
            <v>50587</v>
          </cell>
          <cell r="D312">
            <v>0</v>
          </cell>
          <cell r="E312">
            <v>169.24859607736255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>
            <v>281</v>
          </cell>
          <cell r="C313">
            <v>50618</v>
          </cell>
          <cell r="D313">
            <v>0</v>
          </cell>
          <cell r="E313">
            <v>169.24859607736255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</row>
        <row r="314">
          <cell r="B314">
            <v>282</v>
          </cell>
          <cell r="C314">
            <v>50649</v>
          </cell>
          <cell r="D314">
            <v>0</v>
          </cell>
          <cell r="E314">
            <v>169.24859607736255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</row>
        <row r="315">
          <cell r="B315">
            <v>283</v>
          </cell>
          <cell r="C315">
            <v>50679</v>
          </cell>
          <cell r="D315">
            <v>0</v>
          </cell>
          <cell r="E315">
            <v>169.24859607736255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</row>
        <row r="316">
          <cell r="B316">
            <v>284</v>
          </cell>
          <cell r="C316">
            <v>50710</v>
          </cell>
          <cell r="D316">
            <v>0</v>
          </cell>
          <cell r="E316">
            <v>169.24859607736255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</row>
        <row r="317">
          <cell r="B317">
            <v>285</v>
          </cell>
          <cell r="C317">
            <v>50740</v>
          </cell>
          <cell r="D317">
            <v>0</v>
          </cell>
          <cell r="E317">
            <v>169.24859607736255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</row>
        <row r="318">
          <cell r="B318">
            <v>286</v>
          </cell>
          <cell r="C318">
            <v>50771</v>
          </cell>
          <cell r="D318">
            <v>0</v>
          </cell>
          <cell r="E318">
            <v>169.24859607736255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>
            <v>287</v>
          </cell>
          <cell r="C319">
            <v>50802</v>
          </cell>
          <cell r="D319">
            <v>0</v>
          </cell>
          <cell r="E319">
            <v>169.24859607736255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</row>
        <row r="320">
          <cell r="B320">
            <v>288</v>
          </cell>
          <cell r="C320">
            <v>50830</v>
          </cell>
          <cell r="D320">
            <v>0</v>
          </cell>
          <cell r="E320">
            <v>169.24859607736255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</row>
        <row r="321">
          <cell r="B321">
            <v>289</v>
          </cell>
          <cell r="C321">
            <v>50861</v>
          </cell>
          <cell r="D321">
            <v>0</v>
          </cell>
          <cell r="E321">
            <v>169.24859607736255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>
            <v>290</v>
          </cell>
          <cell r="C322">
            <v>50891</v>
          </cell>
          <cell r="D322">
            <v>0</v>
          </cell>
          <cell r="E322">
            <v>169.24859607736255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</row>
        <row r="323">
          <cell r="B323">
            <v>291</v>
          </cell>
          <cell r="C323">
            <v>50922</v>
          </cell>
          <cell r="D323">
            <v>0</v>
          </cell>
          <cell r="E323">
            <v>169.24859607736255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</row>
        <row r="324">
          <cell r="B324">
            <v>292</v>
          </cell>
          <cell r="C324">
            <v>50952</v>
          </cell>
          <cell r="D324">
            <v>0</v>
          </cell>
          <cell r="E324">
            <v>169.24859607736255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>
            <v>293</v>
          </cell>
          <cell r="C325">
            <v>50983</v>
          </cell>
          <cell r="D325">
            <v>0</v>
          </cell>
          <cell r="E325">
            <v>169.24859607736255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</row>
        <row r="326">
          <cell r="B326">
            <v>294</v>
          </cell>
          <cell r="C326">
            <v>51014</v>
          </cell>
          <cell r="D326">
            <v>0</v>
          </cell>
          <cell r="E326">
            <v>169.24859607736255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</row>
        <row r="327">
          <cell r="B327">
            <v>295</v>
          </cell>
          <cell r="C327">
            <v>51044</v>
          </cell>
          <cell r="D327">
            <v>0</v>
          </cell>
          <cell r="E327">
            <v>169.24859607736255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>
            <v>296</v>
          </cell>
          <cell r="C328">
            <v>51075</v>
          </cell>
          <cell r="D328">
            <v>0</v>
          </cell>
          <cell r="E328">
            <v>169.24859607736255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</row>
        <row r="329">
          <cell r="B329">
            <v>297</v>
          </cell>
          <cell r="C329">
            <v>51105</v>
          </cell>
          <cell r="D329">
            <v>0</v>
          </cell>
          <cell r="E329">
            <v>169.24859607736255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</row>
        <row r="330">
          <cell r="B330">
            <v>298</v>
          </cell>
          <cell r="C330">
            <v>51136</v>
          </cell>
          <cell r="D330">
            <v>0</v>
          </cell>
          <cell r="E330">
            <v>169.24859607736255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</row>
        <row r="331">
          <cell r="B331">
            <v>299</v>
          </cell>
          <cell r="C331">
            <v>51167</v>
          </cell>
          <cell r="D331">
            <v>0</v>
          </cell>
          <cell r="E331">
            <v>169.24859607736255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</row>
        <row r="332">
          <cell r="B332">
            <v>300</v>
          </cell>
          <cell r="C332">
            <v>51196</v>
          </cell>
          <cell r="D332">
            <v>0</v>
          </cell>
          <cell r="E332">
            <v>169.24859607736255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>
            <v>301</v>
          </cell>
          <cell r="C333">
            <v>51227</v>
          </cell>
          <cell r="D333">
            <v>0</v>
          </cell>
          <cell r="E333">
            <v>169.24859607736255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</row>
        <row r="334">
          <cell r="B334">
            <v>302</v>
          </cell>
          <cell r="C334">
            <v>51257</v>
          </cell>
          <cell r="D334">
            <v>0</v>
          </cell>
          <cell r="E334">
            <v>169.24859607736255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</row>
        <row r="335">
          <cell r="B335">
            <v>303</v>
          </cell>
          <cell r="C335">
            <v>51288</v>
          </cell>
          <cell r="D335">
            <v>0</v>
          </cell>
          <cell r="E335">
            <v>169.24859607736255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</row>
        <row r="336">
          <cell r="B336">
            <v>304</v>
          </cell>
          <cell r="C336">
            <v>51318</v>
          </cell>
          <cell r="D336">
            <v>0</v>
          </cell>
          <cell r="E336">
            <v>169.24859607736255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>
            <v>305</v>
          </cell>
          <cell r="C337">
            <v>51349</v>
          </cell>
          <cell r="D337">
            <v>0</v>
          </cell>
          <cell r="E337">
            <v>169.24859607736255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</row>
        <row r="338">
          <cell r="B338">
            <v>306</v>
          </cell>
          <cell r="C338">
            <v>51380</v>
          </cell>
          <cell r="D338">
            <v>0</v>
          </cell>
          <cell r="E338">
            <v>169.24859607736255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</row>
        <row r="339">
          <cell r="B339">
            <v>307</v>
          </cell>
          <cell r="C339">
            <v>51410</v>
          </cell>
          <cell r="D339">
            <v>0</v>
          </cell>
          <cell r="E339">
            <v>169.24859607736255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</row>
        <row r="340">
          <cell r="B340">
            <v>308</v>
          </cell>
          <cell r="C340">
            <v>51441</v>
          </cell>
          <cell r="D340">
            <v>0</v>
          </cell>
          <cell r="E340">
            <v>169.24859607736255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>
            <v>309</v>
          </cell>
          <cell r="C341">
            <v>51471</v>
          </cell>
          <cell r="D341">
            <v>0</v>
          </cell>
          <cell r="E341">
            <v>169.24859607736255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</row>
        <row r="342">
          <cell r="B342">
            <v>310</v>
          </cell>
          <cell r="C342">
            <v>51502</v>
          </cell>
          <cell r="D342">
            <v>0</v>
          </cell>
          <cell r="E342">
            <v>169.24859607736255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</row>
        <row r="343">
          <cell r="B343">
            <v>311</v>
          </cell>
          <cell r="C343">
            <v>51533</v>
          </cell>
          <cell r="D343">
            <v>0</v>
          </cell>
          <cell r="E343">
            <v>169.24859607736255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</row>
        <row r="344">
          <cell r="B344">
            <v>312</v>
          </cell>
          <cell r="C344">
            <v>51561</v>
          </cell>
          <cell r="D344">
            <v>0</v>
          </cell>
          <cell r="E344">
            <v>169.24859607736255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</row>
        <row r="345">
          <cell r="B345">
            <v>313</v>
          </cell>
          <cell r="C345">
            <v>51592</v>
          </cell>
          <cell r="D345">
            <v>0</v>
          </cell>
          <cell r="E345">
            <v>169.24859607736255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</row>
        <row r="346">
          <cell r="B346">
            <v>314</v>
          </cell>
          <cell r="C346">
            <v>51622</v>
          </cell>
          <cell r="D346">
            <v>0</v>
          </cell>
          <cell r="E346">
            <v>169.24859607736255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>
            <v>315</v>
          </cell>
          <cell r="C347">
            <v>51653</v>
          </cell>
          <cell r="D347">
            <v>0</v>
          </cell>
          <cell r="E347">
            <v>169.24859607736255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</row>
        <row r="348">
          <cell r="B348">
            <v>316</v>
          </cell>
          <cell r="C348">
            <v>51683</v>
          </cell>
          <cell r="D348">
            <v>0</v>
          </cell>
          <cell r="E348">
            <v>169.24859607736255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</row>
        <row r="349">
          <cell r="B349">
            <v>317</v>
          </cell>
          <cell r="C349">
            <v>51714</v>
          </cell>
          <cell r="D349">
            <v>0</v>
          </cell>
          <cell r="E349">
            <v>169.24859607736255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</row>
        <row r="350">
          <cell r="B350">
            <v>318</v>
          </cell>
          <cell r="C350">
            <v>51745</v>
          </cell>
          <cell r="D350">
            <v>0</v>
          </cell>
          <cell r="E350">
            <v>169.24859607736255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</row>
        <row r="351">
          <cell r="B351">
            <v>319</v>
          </cell>
          <cell r="C351">
            <v>51775</v>
          </cell>
          <cell r="D351">
            <v>0</v>
          </cell>
          <cell r="E351">
            <v>169.24859607736255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>
            <v>320</v>
          </cell>
          <cell r="C352">
            <v>51806</v>
          </cell>
          <cell r="D352">
            <v>0</v>
          </cell>
          <cell r="E352">
            <v>169.24859607736255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</row>
        <row r="353">
          <cell r="B353">
            <v>321</v>
          </cell>
          <cell r="C353">
            <v>51836</v>
          </cell>
          <cell r="D353">
            <v>0</v>
          </cell>
          <cell r="E353">
            <v>169.24859607736255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</row>
        <row r="354">
          <cell r="B354">
            <v>322</v>
          </cell>
          <cell r="C354">
            <v>51867</v>
          </cell>
          <cell r="D354">
            <v>0</v>
          </cell>
          <cell r="E354">
            <v>169.24859607736255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</row>
        <row r="355">
          <cell r="B355">
            <v>323</v>
          </cell>
          <cell r="C355">
            <v>51898</v>
          </cell>
          <cell r="D355">
            <v>0</v>
          </cell>
          <cell r="E355">
            <v>169.24859607736255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</row>
        <row r="356">
          <cell r="B356">
            <v>324</v>
          </cell>
          <cell r="C356">
            <v>51926</v>
          </cell>
          <cell r="D356">
            <v>0</v>
          </cell>
          <cell r="E356">
            <v>169.24859607736255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</row>
        <row r="357">
          <cell r="B357">
            <v>325</v>
          </cell>
          <cell r="C357">
            <v>51957</v>
          </cell>
          <cell r="D357">
            <v>0</v>
          </cell>
          <cell r="E357">
            <v>169.24859607736255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>
            <v>326</v>
          </cell>
          <cell r="C358">
            <v>51987</v>
          </cell>
          <cell r="D358">
            <v>0</v>
          </cell>
          <cell r="E358">
            <v>169.24859607736255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</row>
        <row r="359">
          <cell r="B359">
            <v>327</v>
          </cell>
          <cell r="C359">
            <v>52018</v>
          </cell>
          <cell r="D359">
            <v>0</v>
          </cell>
          <cell r="E359">
            <v>169.24859607736255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</row>
        <row r="360">
          <cell r="B360">
            <v>328</v>
          </cell>
          <cell r="C360">
            <v>52048</v>
          </cell>
          <cell r="D360">
            <v>0</v>
          </cell>
          <cell r="E360">
            <v>169.24859607736255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>
            <v>329</v>
          </cell>
          <cell r="C361">
            <v>52079</v>
          </cell>
          <cell r="D361">
            <v>0</v>
          </cell>
          <cell r="E361">
            <v>169.24859607736255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</row>
        <row r="362">
          <cell r="B362">
            <v>330</v>
          </cell>
          <cell r="C362">
            <v>52110</v>
          </cell>
          <cell r="D362">
            <v>0</v>
          </cell>
          <cell r="E362">
            <v>169.24859607736255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</row>
        <row r="363">
          <cell r="B363">
            <v>331</v>
          </cell>
          <cell r="C363">
            <v>52140</v>
          </cell>
          <cell r="D363">
            <v>0</v>
          </cell>
          <cell r="E363">
            <v>169.24859607736255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</row>
        <row r="364">
          <cell r="B364">
            <v>332</v>
          </cell>
          <cell r="C364">
            <v>52171</v>
          </cell>
          <cell r="D364">
            <v>0</v>
          </cell>
          <cell r="E364">
            <v>169.24859607736255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  <row r="365">
          <cell r="B365">
            <v>333</v>
          </cell>
          <cell r="C365">
            <v>52201</v>
          </cell>
          <cell r="D365">
            <v>0</v>
          </cell>
          <cell r="E365">
            <v>169.24859607736255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</row>
        <row r="366">
          <cell r="B366">
            <v>334</v>
          </cell>
          <cell r="C366">
            <v>52232</v>
          </cell>
          <cell r="D366">
            <v>0</v>
          </cell>
          <cell r="E366">
            <v>169.24859607736255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>
            <v>335</v>
          </cell>
          <cell r="C367">
            <v>52263</v>
          </cell>
          <cell r="D367">
            <v>0</v>
          </cell>
          <cell r="E367">
            <v>169.24859607736255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</row>
        <row r="368">
          <cell r="B368">
            <v>336</v>
          </cell>
          <cell r="C368">
            <v>52291</v>
          </cell>
          <cell r="D368">
            <v>0</v>
          </cell>
          <cell r="E368">
            <v>169.24859607736255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</row>
        <row r="369">
          <cell r="B369">
            <v>337</v>
          </cell>
          <cell r="C369">
            <v>52322</v>
          </cell>
          <cell r="D369">
            <v>0</v>
          </cell>
          <cell r="E369">
            <v>169.24859607736255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>
            <v>338</v>
          </cell>
          <cell r="C370">
            <v>52352</v>
          </cell>
          <cell r="D370">
            <v>0</v>
          </cell>
          <cell r="E370">
            <v>169.24859607736255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</row>
        <row r="371">
          <cell r="B371">
            <v>339</v>
          </cell>
          <cell r="C371">
            <v>52383</v>
          </cell>
          <cell r="D371">
            <v>0</v>
          </cell>
          <cell r="E371">
            <v>169.24859607736255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</row>
        <row r="372">
          <cell r="B372">
            <v>340</v>
          </cell>
          <cell r="C372">
            <v>52413</v>
          </cell>
          <cell r="D372">
            <v>0</v>
          </cell>
          <cell r="E372">
            <v>169.24859607736255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</row>
        <row r="373">
          <cell r="B373">
            <v>341</v>
          </cell>
          <cell r="C373">
            <v>52444</v>
          </cell>
          <cell r="D373">
            <v>0</v>
          </cell>
          <cell r="E373">
            <v>169.24859607736255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>
            <v>342</v>
          </cell>
          <cell r="C374">
            <v>52475</v>
          </cell>
          <cell r="D374">
            <v>0</v>
          </cell>
          <cell r="E374">
            <v>169.24859607736255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</row>
        <row r="375">
          <cell r="B375">
            <v>343</v>
          </cell>
          <cell r="C375">
            <v>52505</v>
          </cell>
          <cell r="D375">
            <v>0</v>
          </cell>
          <cell r="E375">
            <v>169.24859607736255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>
            <v>344</v>
          </cell>
          <cell r="C376">
            <v>52536</v>
          </cell>
          <cell r="D376">
            <v>0</v>
          </cell>
          <cell r="E376">
            <v>169.24859607736255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</row>
        <row r="377">
          <cell r="B377">
            <v>345</v>
          </cell>
          <cell r="C377">
            <v>52566</v>
          </cell>
          <cell r="D377">
            <v>0</v>
          </cell>
          <cell r="E377">
            <v>169.24859607736255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</row>
        <row r="378">
          <cell r="B378">
            <v>346</v>
          </cell>
          <cell r="C378">
            <v>52597</v>
          </cell>
          <cell r="D378">
            <v>0</v>
          </cell>
          <cell r="E378">
            <v>169.24859607736255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</row>
        <row r="379">
          <cell r="B379">
            <v>347</v>
          </cell>
          <cell r="C379">
            <v>52628</v>
          </cell>
          <cell r="D379">
            <v>0</v>
          </cell>
          <cell r="E379">
            <v>169.24859607736255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</row>
        <row r="380">
          <cell r="B380">
            <v>348</v>
          </cell>
          <cell r="C380">
            <v>52657</v>
          </cell>
          <cell r="D380">
            <v>0</v>
          </cell>
          <cell r="E380">
            <v>169.24859607736255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</row>
        <row r="381">
          <cell r="B381">
            <v>349</v>
          </cell>
          <cell r="C381">
            <v>52688</v>
          </cell>
          <cell r="D381">
            <v>0</v>
          </cell>
          <cell r="E381">
            <v>169.24859607736255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>
            <v>350</v>
          </cell>
          <cell r="C382">
            <v>52718</v>
          </cell>
          <cell r="D382">
            <v>0</v>
          </cell>
          <cell r="E382">
            <v>169.24859607736255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</row>
        <row r="383">
          <cell r="B383">
            <v>351</v>
          </cell>
          <cell r="C383">
            <v>52749</v>
          </cell>
          <cell r="D383">
            <v>0</v>
          </cell>
          <cell r="E383">
            <v>169.24859607736255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</row>
        <row r="384">
          <cell r="B384">
            <v>352</v>
          </cell>
          <cell r="C384">
            <v>52779</v>
          </cell>
          <cell r="D384">
            <v>0</v>
          </cell>
          <cell r="E384">
            <v>169.24859607736255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</row>
        <row r="385">
          <cell r="B385">
            <v>353</v>
          </cell>
          <cell r="C385">
            <v>52810</v>
          </cell>
          <cell r="D385">
            <v>0</v>
          </cell>
          <cell r="E385">
            <v>169.24859607736255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>
            <v>354</v>
          </cell>
          <cell r="C386">
            <v>52841</v>
          </cell>
          <cell r="D386">
            <v>0</v>
          </cell>
          <cell r="E386">
            <v>169.24859607736255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>
            <v>355</v>
          </cell>
          <cell r="C387">
            <v>52871</v>
          </cell>
          <cell r="D387">
            <v>0</v>
          </cell>
          <cell r="E387">
            <v>169.24859607736255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</row>
        <row r="388">
          <cell r="B388">
            <v>356</v>
          </cell>
          <cell r="C388">
            <v>52902</v>
          </cell>
          <cell r="D388">
            <v>0</v>
          </cell>
          <cell r="E388">
            <v>169.24859607736255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</row>
        <row r="389">
          <cell r="B389">
            <v>357</v>
          </cell>
          <cell r="C389">
            <v>52932</v>
          </cell>
          <cell r="D389">
            <v>0</v>
          </cell>
          <cell r="E389">
            <v>169.24859607736255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</row>
        <row r="390">
          <cell r="B390">
            <v>358</v>
          </cell>
          <cell r="C390">
            <v>52963</v>
          </cell>
          <cell r="D390">
            <v>0</v>
          </cell>
          <cell r="E390">
            <v>169.24859607736255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</row>
        <row r="391">
          <cell r="B391">
            <v>359</v>
          </cell>
          <cell r="C391">
            <v>52994</v>
          </cell>
          <cell r="D391">
            <v>0</v>
          </cell>
          <cell r="E391">
            <v>169.24859607736255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2">
          <cell r="B392">
            <v>360</v>
          </cell>
          <cell r="C392">
            <v>53022</v>
          </cell>
          <cell r="D392">
            <v>0</v>
          </cell>
          <cell r="E392">
            <v>169.24859607736255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resumen"/>
    </sheetNames>
    <sheetDataSet>
      <sheetData sheetId="0" refreshError="1">
        <row r="6">
          <cell r="D6">
            <v>0.10308286735706694</v>
          </cell>
          <cell r="E6">
            <v>1.1068152249449204</v>
          </cell>
          <cell r="F6">
            <v>0.10308286735706694</v>
          </cell>
          <cell r="G6">
            <v>1.4159989138595304</v>
          </cell>
          <cell r="H6">
            <v>1.8254311900488553</v>
          </cell>
          <cell r="I6">
            <v>0.55362462870941476</v>
          </cell>
          <cell r="J6">
            <v>0</v>
          </cell>
          <cell r="K6">
            <v>0</v>
          </cell>
        </row>
        <row r="7">
          <cell r="D7">
            <v>0.20307952869234686</v>
          </cell>
          <cell r="E7">
            <v>1.3402331038888089</v>
          </cell>
          <cell r="F7">
            <v>0.20307952869234686</v>
          </cell>
          <cell r="G7">
            <v>1.3626172401787477</v>
          </cell>
          <cell r="I7">
            <v>0.58572680177741943</v>
          </cell>
          <cell r="J7">
            <v>0.19042845617340845</v>
          </cell>
          <cell r="K7">
            <v>0.180368647937832</v>
          </cell>
        </row>
        <row r="8">
          <cell r="D8">
            <v>1.9036857497293723E-3</v>
          </cell>
          <cell r="E8">
            <v>1.0322288060877847</v>
          </cell>
          <cell r="F8">
            <v>1.9036857497293723E-3</v>
          </cell>
          <cell r="G8">
            <v>2.0829316111226719</v>
          </cell>
          <cell r="H8">
            <v>2.7469721665286237</v>
          </cell>
          <cell r="J8">
            <v>0.49999592377487617</v>
          </cell>
          <cell r="K8">
            <v>0.6944106590004423</v>
          </cell>
        </row>
        <row r="9">
          <cell r="D9">
            <v>4.8505124401651008E-2</v>
          </cell>
          <cell r="E9">
            <v>1.7195315959041655</v>
          </cell>
          <cell r="F9">
            <v>4.8505124401651008E-2</v>
          </cell>
          <cell r="G9">
            <v>1.5250037993314469</v>
          </cell>
          <cell r="H9">
            <v>2.3125159609130082</v>
          </cell>
          <cell r="I9">
            <v>0.479340725797336</v>
          </cell>
          <cell r="J9">
            <v>0.27283529898557984</v>
          </cell>
          <cell r="K9">
            <v>12.627632838678792</v>
          </cell>
        </row>
        <row r="10">
          <cell r="D10">
            <v>0.11266548170793624</v>
          </cell>
          <cell r="E10">
            <v>1.2389199234188553</v>
          </cell>
          <cell r="F10">
            <v>0.11266548170793624</v>
          </cell>
          <cell r="G10">
            <v>1.3719351975957488</v>
          </cell>
          <cell r="H10">
            <v>1.0894144399064845</v>
          </cell>
          <cell r="I10">
            <v>0.74090689352394079</v>
          </cell>
          <cell r="J10">
            <v>0</v>
          </cell>
          <cell r="K10">
            <v>0.43973677823026508</v>
          </cell>
        </row>
        <row r="11">
          <cell r="D11">
            <v>0</v>
          </cell>
          <cell r="E11">
            <v>1.4302581775242498</v>
          </cell>
          <cell r="F11">
            <v>0</v>
          </cell>
          <cell r="G11">
            <v>2.1714185634220473</v>
          </cell>
          <cell r="H11">
            <v>1.1139511106056794</v>
          </cell>
          <cell r="I11">
            <v>0.62765274084509404</v>
          </cell>
          <cell r="J11">
            <v>0.1950215694784557</v>
          </cell>
          <cell r="K11">
            <v>0</v>
          </cell>
        </row>
        <row r="12">
          <cell r="D12">
            <v>4.3429889764463693E-2</v>
          </cell>
          <cell r="E12">
            <v>1.3396612403191552</v>
          </cell>
          <cell r="F12">
            <v>4.3429889764463693E-2</v>
          </cell>
          <cell r="G12">
            <v>1.6961054273374032</v>
          </cell>
          <cell r="H12">
            <v>1.6114483831761206</v>
          </cell>
          <cell r="I12">
            <v>0.67242087828450769</v>
          </cell>
          <cell r="J12">
            <v>4.2921082401666477E-2</v>
          </cell>
          <cell r="K12">
            <v>0.52205635051067467</v>
          </cell>
        </row>
        <row r="13">
          <cell r="D13">
            <v>0.21297948097631489</v>
          </cell>
          <cell r="E13">
            <v>1.0465738099448294</v>
          </cell>
          <cell r="F13">
            <v>0.21297948097631489</v>
          </cell>
          <cell r="G13">
            <v>2.82370771430663</v>
          </cell>
          <cell r="H13">
            <v>5.0642894002729166</v>
          </cell>
          <cell r="I13">
            <v>0.28033344062262711</v>
          </cell>
          <cell r="J13">
            <v>0.21968447717740142</v>
          </cell>
          <cell r="K13">
            <v>0</v>
          </cell>
        </row>
        <row r="14">
          <cell r="D14">
            <v>8.5491686385708615E-2</v>
          </cell>
          <cell r="E14">
            <v>1.0052628862307551</v>
          </cell>
          <cell r="F14">
            <v>8.5491686385708615E-2</v>
          </cell>
          <cell r="G14">
            <v>0.53978807215840108</v>
          </cell>
          <cell r="H14">
            <v>1.453688725941082</v>
          </cell>
          <cell r="I14">
            <v>0.68430376392210468</v>
          </cell>
          <cell r="J14">
            <v>0.65071208439518757</v>
          </cell>
          <cell r="K14">
            <v>0</v>
          </cell>
        </row>
        <row r="15">
          <cell r="D15">
            <v>0.2276775924181311</v>
          </cell>
          <cell r="E15">
            <v>1.0005424281966691</v>
          </cell>
          <cell r="F15">
            <v>0.2276775924181311</v>
          </cell>
          <cell r="G15">
            <v>14.524989182296318</v>
          </cell>
          <cell r="H15">
            <v>3.3087392487835801</v>
          </cell>
          <cell r="I15">
            <v>0.30206607131087992</v>
          </cell>
          <cell r="J15">
            <v>4.0858344620390445E-2</v>
          </cell>
          <cell r="K15">
            <v>0</v>
          </cell>
        </row>
        <row r="16">
          <cell r="D16">
            <v>0.26718603609688096</v>
          </cell>
          <cell r="E16">
            <v>4.3494906778680562</v>
          </cell>
          <cell r="F16">
            <v>0.26718603609688096</v>
          </cell>
          <cell r="G16">
            <v>1.5673199505415771</v>
          </cell>
          <cell r="H16">
            <v>0.86835956876080567</v>
          </cell>
          <cell r="I16">
            <v>0.73915337080028953</v>
          </cell>
          <cell r="J16">
            <v>0.11263804681932904</v>
          </cell>
          <cell r="K16">
            <v>-7.2576282805905789E-3</v>
          </cell>
        </row>
        <row r="17">
          <cell r="D17">
            <v>0.1494806412337121</v>
          </cell>
          <cell r="E17">
            <v>1</v>
          </cell>
          <cell r="F17">
            <v>0.1494806412337121</v>
          </cell>
          <cell r="G17">
            <v>2.4845598592728213</v>
          </cell>
          <cell r="H17">
            <v>1.9000807575655003</v>
          </cell>
          <cell r="I17">
            <v>0.52629341990772072</v>
          </cell>
          <cell r="J17">
            <v>0</v>
          </cell>
          <cell r="K17">
            <v>0</v>
          </cell>
        </row>
        <row r="18">
          <cell r="D18">
            <v>0</v>
          </cell>
          <cell r="E18">
            <v>1</v>
          </cell>
          <cell r="F18">
            <v>0</v>
          </cell>
          <cell r="G18">
            <v>2.174831601811074</v>
          </cell>
          <cell r="H18">
            <v>1.1339818068029091</v>
          </cell>
          <cell r="I18">
            <v>0.88184836299918201</v>
          </cell>
          <cell r="J18">
            <v>4.6606444328247926E-2</v>
          </cell>
          <cell r="K18">
            <v>0</v>
          </cell>
        </row>
        <row r="19">
          <cell r="D19">
            <v>0.21235259539406079</v>
          </cell>
          <cell r="E19">
            <v>2.2061954812725171</v>
          </cell>
          <cell r="F19">
            <v>0.21235259539406079</v>
          </cell>
          <cell r="G19">
            <v>0.83939759510970902</v>
          </cell>
          <cell r="H19">
            <v>1.4746915630422091</v>
          </cell>
          <cell r="I19">
            <v>0.79847985267291688</v>
          </cell>
          <cell r="J19">
            <v>3.2300312245644197E-2</v>
          </cell>
          <cell r="K19">
            <v>0.2618283327178379</v>
          </cell>
        </row>
        <row r="20">
          <cell r="D20">
            <v>0</v>
          </cell>
          <cell r="E20">
            <v>1.3925809370333608</v>
          </cell>
          <cell r="F20">
            <v>0</v>
          </cell>
          <cell r="G20">
            <v>0.17988476975872442</v>
          </cell>
          <cell r="H20">
            <v>10.006594875099809</v>
          </cell>
          <cell r="I20">
            <v>0.7846701659851657</v>
          </cell>
          <cell r="J20">
            <v>1.182870429965998</v>
          </cell>
          <cell r="K20">
            <v>-0.16612525808262071</v>
          </cell>
        </row>
        <row r="21">
          <cell r="D21">
            <v>7.6688061558253209E-2</v>
          </cell>
          <cell r="E21">
            <v>3.9371466448846433</v>
          </cell>
          <cell r="F21">
            <v>7.6688061558253209E-2</v>
          </cell>
          <cell r="G21">
            <v>0.69758689239480098</v>
          </cell>
          <cell r="H21">
            <v>1.3895567271413842</v>
          </cell>
          <cell r="I21">
            <v>0.34673041788659581</v>
          </cell>
          <cell r="J21">
            <v>0.85182945881394112</v>
          </cell>
          <cell r="K21">
            <v>0</v>
          </cell>
        </row>
        <row r="22">
          <cell r="D22">
            <v>0</v>
          </cell>
          <cell r="E22">
            <v>1.2816926593260036</v>
          </cell>
          <cell r="F22">
            <v>0</v>
          </cell>
          <cell r="G22">
            <v>0.50219690524956262</v>
          </cell>
          <cell r="H22">
            <v>8.0555143305624846</v>
          </cell>
          <cell r="I22">
            <v>0.50429662177640133</v>
          </cell>
          <cell r="J22">
            <v>1.069870141130155</v>
          </cell>
          <cell r="K22">
            <v>0</v>
          </cell>
        </row>
        <row r="23">
          <cell r="D23">
            <v>0.16801731141896181</v>
          </cell>
          <cell r="E23">
            <v>2.5825338240780944</v>
          </cell>
          <cell r="F23">
            <v>0.16801731141896181</v>
          </cell>
          <cell r="G23">
            <v>4.8398268085381915</v>
          </cell>
          <cell r="H23">
            <v>0.62996783524871436</v>
          </cell>
          <cell r="I23">
            <v>0.61466092586171517</v>
          </cell>
          <cell r="J23">
            <v>5.8643219372180991E-2</v>
          </cell>
          <cell r="K23">
            <v>0</v>
          </cell>
        </row>
        <row r="24">
          <cell r="D24">
            <v>7.4263659846264041E-2</v>
          </cell>
          <cell r="E24">
            <v>1.0752238636724167</v>
          </cell>
          <cell r="F24">
            <v>7.4263659846264041E-2</v>
          </cell>
          <cell r="G24">
            <v>1.9156586779806901</v>
          </cell>
          <cell r="H24">
            <v>1.6857902455991081</v>
          </cell>
          <cell r="I24">
            <v>0.58977702255568176</v>
          </cell>
          <cell r="J24">
            <v>8.5312656326105032E-2</v>
          </cell>
          <cell r="K24">
            <v>8.825159747133153E-2</v>
          </cell>
        </row>
        <row r="25">
          <cell r="D25">
            <v>0.50963405294835085</v>
          </cell>
          <cell r="E25">
            <v>1.0005904322493102</v>
          </cell>
          <cell r="F25">
            <v>0.50963405294835085</v>
          </cell>
          <cell r="G25">
            <v>4.9646090212642067</v>
          </cell>
          <cell r="H25">
            <v>2.4859726793799819</v>
          </cell>
          <cell r="I25">
            <v>0.43714302404261823</v>
          </cell>
          <cell r="J25">
            <v>0</v>
          </cell>
          <cell r="K25">
            <v>0</v>
          </cell>
        </row>
        <row r="26">
          <cell r="D26">
            <v>0.31974102963678858</v>
          </cell>
          <cell r="E26">
            <v>1.5198188082941664</v>
          </cell>
          <cell r="F26">
            <v>0.31974102963678858</v>
          </cell>
          <cell r="G26">
            <v>3.4179246259652718</v>
          </cell>
          <cell r="H26">
            <v>1.7119399128682824</v>
          </cell>
          <cell r="I26">
            <v>0.39716193544674833</v>
          </cell>
          <cell r="J26">
            <v>0.12742092302590088</v>
          </cell>
          <cell r="K26">
            <v>-3.3274322176951685E-4</v>
          </cell>
        </row>
        <row r="27">
          <cell r="D27">
            <v>0</v>
          </cell>
          <cell r="E27">
            <v>1.1389989757387113</v>
          </cell>
          <cell r="F27">
            <v>0</v>
          </cell>
          <cell r="G27">
            <v>0.75685388959274458</v>
          </cell>
          <cell r="H27">
            <v>0.93992341750804642</v>
          </cell>
          <cell r="I27">
            <v>0.93408026517462428</v>
          </cell>
          <cell r="J27">
            <v>8.7065950880888629E-2</v>
          </cell>
          <cell r="K27">
            <v>0</v>
          </cell>
        </row>
        <row r="28">
          <cell r="D28">
            <v>0.94625292847656473</v>
          </cell>
          <cell r="E28">
            <v>2.2831635199875171</v>
          </cell>
          <cell r="F28">
            <v>0.94625292847656473</v>
          </cell>
          <cell r="G28">
            <v>17.871439720795163</v>
          </cell>
          <cell r="H28">
            <v>1.7611411541313191</v>
          </cell>
          <cell r="I28">
            <v>0.88577312330204017</v>
          </cell>
          <cell r="J28">
            <v>2.1404850002515801E-3</v>
          </cell>
          <cell r="K28">
            <v>0</v>
          </cell>
        </row>
        <row r="29">
          <cell r="D29">
            <v>0.45560206175248963</v>
          </cell>
          <cell r="E29">
            <v>1.2242796035812971</v>
          </cell>
          <cell r="F29">
            <v>0.45560206175248963</v>
          </cell>
          <cell r="G29">
            <v>1.9153786081913635</v>
          </cell>
          <cell r="H29">
            <v>1.1929208149696013</v>
          </cell>
          <cell r="I29">
            <v>0.8890437004642282</v>
          </cell>
          <cell r="J29">
            <v>4.9016168697600934E-2</v>
          </cell>
          <cell r="K29">
            <v>0.43127291400809448</v>
          </cell>
        </row>
        <row r="30">
          <cell r="D30">
            <v>0</v>
          </cell>
          <cell r="E30">
            <v>1</v>
          </cell>
          <cell r="F30">
            <v>0</v>
          </cell>
          <cell r="G30">
            <v>0.6915003363539145</v>
          </cell>
          <cell r="H30">
            <v>0.95036780019811773</v>
          </cell>
          <cell r="I30">
            <v>1.0644352184429438</v>
          </cell>
          <cell r="J30">
            <v>7.1387897351470428E-2</v>
          </cell>
          <cell r="K30">
            <v>-7.5291920153836901E-4</v>
          </cell>
        </row>
        <row r="31">
          <cell r="D31">
            <v>0</v>
          </cell>
          <cell r="E31">
            <v>1.1936868163637062</v>
          </cell>
          <cell r="F31">
            <v>0</v>
          </cell>
          <cell r="G31">
            <v>2.6459231941958774</v>
          </cell>
          <cell r="H31">
            <v>0.87105902817123848</v>
          </cell>
          <cell r="I31">
            <v>0.96174960422913125</v>
          </cell>
          <cell r="J31">
            <v>1.6213920156040923E-2</v>
          </cell>
          <cell r="K31">
            <v>0</v>
          </cell>
        </row>
        <row r="32">
          <cell r="D32">
            <v>1.3252238553809765</v>
          </cell>
          <cell r="E32">
            <v>1.141905273443343</v>
          </cell>
          <cell r="F32">
            <v>1.3252238553809765</v>
          </cell>
          <cell r="G32">
            <v>2.1491098278663316</v>
          </cell>
          <cell r="H32">
            <v>2.3765228462485859</v>
          </cell>
          <cell r="I32">
            <v>0.91471136867366354</v>
          </cell>
          <cell r="J32">
            <v>1.0011729136100551E-2</v>
          </cell>
          <cell r="K32">
            <v>0</v>
          </cell>
        </row>
        <row r="33">
          <cell r="D33">
            <v>0.52085270598220323</v>
          </cell>
          <cell r="E33">
            <v>1.1012755406538484</v>
          </cell>
          <cell r="F33">
            <v>0.52085270598220323</v>
          </cell>
          <cell r="G33">
            <v>4.1888549109886561</v>
          </cell>
          <cell r="H33">
            <v>4.5171157154472512</v>
          </cell>
          <cell r="I33">
            <v>0.49735060366987993</v>
          </cell>
          <cell r="J33">
            <v>6.2645685568436915E-2</v>
          </cell>
          <cell r="K33">
            <v>0</v>
          </cell>
        </row>
        <row r="34">
          <cell r="D34">
            <v>3.323275809100926</v>
          </cell>
          <cell r="E34">
            <v>1.0088670061280793</v>
          </cell>
          <cell r="F34">
            <v>3.323275809100926</v>
          </cell>
          <cell r="G34">
            <v>4.0502367178421119</v>
          </cell>
          <cell r="H34">
            <v>1.0358520925235286</v>
          </cell>
          <cell r="I34">
            <v>0.9569039188061067</v>
          </cell>
          <cell r="J34">
            <v>0</v>
          </cell>
          <cell r="K34">
            <v>0</v>
          </cell>
        </row>
        <row r="35">
          <cell r="D35">
            <v>0.38077553767480615</v>
          </cell>
          <cell r="E35">
            <v>1.8188799834396554</v>
          </cell>
          <cell r="F35">
            <v>0.38077553767480615</v>
          </cell>
          <cell r="G35">
            <v>9.0145186903979546</v>
          </cell>
          <cell r="H35">
            <v>1.3860531751331706</v>
          </cell>
          <cell r="I35">
            <v>0.39665785984185292</v>
          </cell>
          <cell r="J35">
            <v>6.8218700203080797E-3</v>
          </cell>
          <cell r="K35">
            <v>5.2916761897506222E-2</v>
          </cell>
        </row>
        <row r="36">
          <cell r="D36">
            <v>0</v>
          </cell>
          <cell r="E36">
            <v>1.9063060329516046</v>
          </cell>
          <cell r="F36">
            <v>0</v>
          </cell>
          <cell r="G36">
            <v>7.0077181432310578</v>
          </cell>
          <cell r="H36">
            <v>0</v>
          </cell>
          <cell r="I36">
            <v>2.2311932390579337</v>
          </cell>
          <cell r="J36">
            <v>0.13440808273830779</v>
          </cell>
          <cell r="K36">
            <v>0</v>
          </cell>
        </row>
        <row r="37">
          <cell r="D37">
            <v>0.85867963009737647</v>
          </cell>
          <cell r="E37">
            <v>1</v>
          </cell>
          <cell r="F37">
            <v>0.85867963009737647</v>
          </cell>
          <cell r="G37">
            <v>1.6179749306230207</v>
          </cell>
          <cell r="H37">
            <v>1.3185899109171806</v>
          </cell>
          <cell r="I37">
            <v>0.93035646761347579</v>
          </cell>
          <cell r="J37">
            <v>0</v>
          </cell>
          <cell r="K37">
            <v>-9.7790380977172669E-3</v>
          </cell>
        </row>
        <row r="38">
          <cell r="D38">
            <v>0.96520447503772311</v>
          </cell>
          <cell r="E38">
            <v>1.0992359839798151</v>
          </cell>
          <cell r="F38">
            <v>0.96520447503772311</v>
          </cell>
          <cell r="G38">
            <v>5.3325311013550376</v>
          </cell>
          <cell r="H38">
            <v>1.4853939403792276</v>
          </cell>
          <cell r="I38">
            <v>0.61244545397822536</v>
          </cell>
          <cell r="J38">
            <v>0</v>
          </cell>
          <cell r="K38">
            <v>0</v>
          </cell>
        </row>
        <row r="39">
          <cell r="D39">
            <v>0</v>
          </cell>
          <cell r="E39">
            <v>1.0053199026443582</v>
          </cell>
          <cell r="F39">
            <v>0</v>
          </cell>
          <cell r="G39">
            <v>1.6288940832289962</v>
          </cell>
          <cell r="H39">
            <v>0.99623784642772584</v>
          </cell>
          <cell r="I39">
            <v>0.99846462621632315</v>
          </cell>
          <cell r="J39">
            <v>0</v>
          </cell>
          <cell r="K39">
            <v>-0.13740824886403355</v>
          </cell>
        </row>
        <row r="40">
          <cell r="D40">
            <v>0.99591131745692452</v>
          </cell>
        </row>
      </sheetData>
      <sheetData sheetId="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Armas Valarezo Danea Anabel" id="{3EE32A95-D130-4943-A107-7EFD399493DC}" userId="Armas Valarezo Danea Anabel" providerId="Non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3" dT="2021-03-17T16:29:32.49" personId="{3EE32A95-D130-4943-A107-7EFD399493DC}" id="{68DC36D1-1456-45B1-A18F-6BA1ED2F10F6}">
    <text>será un valor positivo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s://www.isotools.org/2021/10/12/como-influye-la-cultura-organizacional-en-el-buen-gobierno-corporativo/" TargetMode="External"/><Relationship Id="rId1" Type="http://schemas.openxmlformats.org/officeDocument/2006/relationships/hyperlink" Target="https://www.isotools.org/2021/10/12/como-influye-la-cultura-organizacional-en-el-buen-gobierno-corporativo/" TargetMode="External"/><Relationship Id="rId4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02907D"/>
  </sheetPr>
  <dimension ref="A1:AV149"/>
  <sheetViews>
    <sheetView showGridLines="0" zoomScale="71" zoomScaleNormal="71" workbookViewId="0">
      <selection activeCell="C11" sqref="C11:M12"/>
    </sheetView>
  </sheetViews>
  <sheetFormatPr baseColWidth="10" defaultColWidth="0" defaultRowHeight="13.8" zeroHeight="1"/>
  <cols>
    <col min="1" max="1" width="2.6640625" style="430" customWidth="1"/>
    <col min="2" max="2" width="4.109375" style="251" customWidth="1"/>
    <col min="3" max="13" width="11.5546875" style="251" customWidth="1"/>
    <col min="14" max="14" width="3.109375" style="251" customWidth="1"/>
    <col min="15" max="15" width="11.5546875" style="251" customWidth="1"/>
    <col min="16" max="48" width="0" style="251" hidden="1" customWidth="1"/>
    <col min="49" max="16384" width="11.5546875" style="251" hidden="1"/>
  </cols>
  <sheetData>
    <row r="1" spans="2:48" ht="14.4" thickBot="1">
      <c r="B1" s="430"/>
      <c r="C1" s="430"/>
      <c r="D1" s="430"/>
      <c r="E1" s="430"/>
      <c r="F1" s="430"/>
      <c r="G1" s="430"/>
      <c r="H1" s="430"/>
      <c r="I1" s="430"/>
      <c r="J1" s="430"/>
      <c r="K1" s="430"/>
      <c r="L1" s="430"/>
      <c r="M1" s="430"/>
      <c r="N1" s="430"/>
      <c r="O1" s="428"/>
      <c r="P1" s="428"/>
      <c r="Q1" s="428"/>
      <c r="R1" s="428"/>
      <c r="S1" s="428"/>
      <c r="T1" s="428"/>
      <c r="U1" s="428"/>
      <c r="V1" s="428"/>
      <c r="W1" s="428"/>
      <c r="X1" s="428"/>
      <c r="Y1" s="428"/>
      <c r="Z1" s="428"/>
      <c r="AA1" s="428"/>
      <c r="AB1" s="428"/>
      <c r="AC1" s="428"/>
      <c r="AD1" s="428"/>
      <c r="AE1" s="428"/>
      <c r="AF1" s="428"/>
      <c r="AG1" s="428"/>
      <c r="AH1" s="428"/>
      <c r="AI1" s="428"/>
      <c r="AJ1" s="428"/>
      <c r="AK1" s="428"/>
      <c r="AL1" s="428"/>
      <c r="AM1" s="428"/>
      <c r="AN1" s="428"/>
      <c r="AO1" s="428"/>
      <c r="AP1" s="428"/>
      <c r="AQ1" s="428"/>
      <c r="AR1" s="428"/>
      <c r="AS1" s="428"/>
      <c r="AT1" s="428"/>
      <c r="AU1" s="428"/>
      <c r="AV1" s="428"/>
    </row>
    <row r="2" spans="2:48" ht="15.6" customHeight="1" thickTop="1">
      <c r="B2" s="692"/>
      <c r="C2" s="693"/>
      <c r="D2" s="693"/>
      <c r="E2" s="693"/>
      <c r="F2" s="693"/>
      <c r="G2" s="693"/>
      <c r="H2" s="693"/>
      <c r="I2" s="693"/>
      <c r="J2" s="693"/>
      <c r="K2" s="693"/>
      <c r="L2" s="693"/>
      <c r="M2" s="694"/>
      <c r="N2" s="430"/>
      <c r="O2" s="512"/>
      <c r="P2" s="428"/>
      <c r="Q2" s="428"/>
      <c r="R2" s="428"/>
      <c r="S2" s="428"/>
      <c r="T2" s="428"/>
      <c r="U2" s="428"/>
      <c r="V2" s="428"/>
      <c r="W2" s="428"/>
      <c r="X2" s="428"/>
      <c r="Y2" s="428"/>
      <c r="Z2" s="428"/>
      <c r="AA2" s="428"/>
      <c r="AB2" s="428"/>
      <c r="AC2" s="428"/>
      <c r="AD2" s="428"/>
      <c r="AE2" s="428"/>
      <c r="AF2" s="428"/>
      <c r="AG2" s="428"/>
      <c r="AH2" s="428"/>
      <c r="AI2" s="428"/>
      <c r="AJ2" s="428"/>
      <c r="AK2" s="428"/>
      <c r="AL2" s="428"/>
      <c r="AM2" s="428"/>
      <c r="AN2" s="428"/>
      <c r="AO2" s="428"/>
      <c r="AP2" s="428"/>
      <c r="AQ2" s="428"/>
      <c r="AR2" s="428"/>
      <c r="AS2" s="428"/>
      <c r="AT2" s="428"/>
      <c r="AU2" s="428"/>
    </row>
    <row r="3" spans="2:48" ht="15.6" customHeight="1">
      <c r="B3" s="695"/>
      <c r="C3" s="434"/>
      <c r="D3" s="434"/>
      <c r="E3" s="434"/>
      <c r="F3" s="434"/>
      <c r="G3" s="434"/>
      <c r="H3" s="434"/>
      <c r="I3" s="434"/>
      <c r="J3" s="434"/>
      <c r="K3" s="434"/>
      <c r="L3" s="434"/>
      <c r="M3" s="696"/>
      <c r="N3" s="430"/>
      <c r="O3" s="514"/>
      <c r="P3" s="428"/>
      <c r="Q3" s="428"/>
      <c r="R3" s="428"/>
      <c r="S3" s="428"/>
      <c r="T3" s="428"/>
      <c r="U3" s="428"/>
      <c r="V3" s="428"/>
      <c r="W3" s="428"/>
      <c r="X3" s="428"/>
      <c r="Y3" s="428"/>
      <c r="Z3" s="428"/>
      <c r="AA3" s="428"/>
      <c r="AB3" s="428"/>
      <c r="AC3" s="428"/>
      <c r="AD3" s="428"/>
      <c r="AE3" s="428"/>
      <c r="AF3" s="428"/>
      <c r="AG3" s="428"/>
      <c r="AH3" s="428"/>
      <c r="AI3" s="428"/>
      <c r="AJ3" s="428"/>
      <c r="AK3" s="428"/>
      <c r="AL3" s="428"/>
      <c r="AM3" s="428"/>
      <c r="AN3" s="428"/>
      <c r="AO3" s="428"/>
      <c r="AP3" s="428"/>
      <c r="AQ3" s="428"/>
      <c r="AR3" s="428"/>
      <c r="AS3" s="428"/>
      <c r="AT3" s="428"/>
      <c r="AU3" s="428"/>
    </row>
    <row r="4" spans="2:48" ht="15.6" customHeight="1">
      <c r="B4" s="695"/>
      <c r="C4" s="434"/>
      <c r="D4" s="434"/>
      <c r="E4" s="434"/>
      <c r="F4" s="434"/>
      <c r="G4" s="434"/>
      <c r="H4" s="434"/>
      <c r="I4" s="434"/>
      <c r="J4" s="434"/>
      <c r="K4" s="434"/>
      <c r="L4" s="434"/>
      <c r="M4" s="696"/>
      <c r="N4" s="430"/>
      <c r="O4" s="514"/>
      <c r="P4" s="428"/>
      <c r="Q4" s="428"/>
      <c r="R4" s="428"/>
      <c r="S4" s="428"/>
      <c r="T4" s="428"/>
      <c r="U4" s="428"/>
      <c r="V4" s="428"/>
      <c r="W4" s="428"/>
      <c r="X4" s="428"/>
      <c r="Y4" s="428"/>
      <c r="Z4" s="428"/>
      <c r="AA4" s="428"/>
      <c r="AB4" s="428"/>
      <c r="AC4" s="428"/>
      <c r="AD4" s="428"/>
      <c r="AE4" s="428"/>
      <c r="AF4" s="428"/>
      <c r="AG4" s="428"/>
      <c r="AH4" s="428"/>
      <c r="AI4" s="428"/>
      <c r="AJ4" s="428"/>
      <c r="AK4" s="428"/>
      <c r="AL4" s="428"/>
      <c r="AM4" s="428"/>
      <c r="AN4" s="428"/>
      <c r="AO4" s="428"/>
      <c r="AP4" s="428"/>
      <c r="AQ4" s="428"/>
      <c r="AR4" s="428"/>
      <c r="AS4" s="428"/>
      <c r="AT4" s="428"/>
      <c r="AU4" s="428"/>
    </row>
    <row r="5" spans="2:48" ht="15.6" customHeight="1">
      <c r="B5" s="695"/>
      <c r="C5" s="434"/>
      <c r="D5" s="434"/>
      <c r="E5" s="434"/>
      <c r="F5" s="434"/>
      <c r="G5" s="434"/>
      <c r="H5" s="434"/>
      <c r="I5" s="434"/>
      <c r="J5" s="434"/>
      <c r="K5" s="434"/>
      <c r="L5" s="434"/>
      <c r="M5" s="696"/>
      <c r="N5" s="430"/>
      <c r="O5" s="514"/>
      <c r="P5" s="428"/>
      <c r="Q5" s="428"/>
      <c r="R5" s="428"/>
      <c r="S5" s="428"/>
      <c r="T5" s="428"/>
      <c r="U5" s="428"/>
      <c r="V5" s="428"/>
      <c r="W5" s="428"/>
      <c r="X5" s="428"/>
      <c r="Y5" s="428"/>
      <c r="Z5" s="428"/>
      <c r="AA5" s="428"/>
      <c r="AB5" s="428"/>
      <c r="AC5" s="428"/>
      <c r="AD5" s="428"/>
      <c r="AE5" s="428"/>
      <c r="AF5" s="428"/>
      <c r="AG5" s="428"/>
      <c r="AH5" s="428"/>
      <c r="AI5" s="428"/>
      <c r="AJ5" s="428"/>
      <c r="AK5" s="428"/>
      <c r="AL5" s="428"/>
      <c r="AM5" s="428"/>
      <c r="AN5" s="428"/>
      <c r="AO5" s="428"/>
      <c r="AP5" s="428"/>
      <c r="AQ5" s="428"/>
      <c r="AR5" s="428"/>
      <c r="AS5" s="428"/>
      <c r="AT5" s="428"/>
      <c r="AU5" s="428"/>
    </row>
    <row r="6" spans="2:48" ht="15.6" customHeight="1" thickBot="1">
      <c r="B6" s="695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696"/>
      <c r="N6" s="430"/>
      <c r="O6" s="515"/>
      <c r="P6" s="428"/>
      <c r="Q6" s="428"/>
      <c r="R6" s="428"/>
      <c r="S6" s="428"/>
      <c r="T6" s="428"/>
      <c r="U6" s="428"/>
      <c r="V6" s="428"/>
      <c r="W6" s="428"/>
      <c r="X6" s="428"/>
      <c r="Y6" s="428"/>
      <c r="Z6" s="428"/>
      <c r="AA6" s="428"/>
      <c r="AB6" s="428"/>
      <c r="AC6" s="428"/>
      <c r="AD6" s="428"/>
      <c r="AE6" s="428"/>
      <c r="AF6" s="428"/>
      <c r="AG6" s="428"/>
      <c r="AH6" s="428"/>
      <c r="AI6" s="428"/>
      <c r="AJ6" s="428"/>
      <c r="AK6" s="428"/>
      <c r="AL6" s="428"/>
      <c r="AM6" s="428"/>
      <c r="AN6" s="428"/>
      <c r="AO6" s="428"/>
      <c r="AP6" s="428"/>
      <c r="AQ6" s="428"/>
      <c r="AR6" s="428"/>
      <c r="AS6" s="428"/>
      <c r="AT6" s="428"/>
      <c r="AU6" s="428"/>
    </row>
    <row r="7" spans="2:48" ht="15.6" customHeight="1">
      <c r="B7" s="695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696"/>
      <c r="N7" s="430"/>
      <c r="O7" s="428"/>
      <c r="P7" s="428"/>
      <c r="Q7" s="428"/>
      <c r="R7" s="428"/>
      <c r="S7" s="428"/>
      <c r="T7" s="428"/>
      <c r="U7" s="428"/>
      <c r="V7" s="428"/>
      <c r="W7" s="428"/>
      <c r="X7" s="428"/>
      <c r="Y7" s="428"/>
      <c r="Z7" s="428"/>
      <c r="AA7" s="428"/>
      <c r="AB7" s="428"/>
      <c r="AC7" s="428"/>
      <c r="AD7" s="428"/>
      <c r="AE7" s="428"/>
      <c r="AF7" s="428"/>
      <c r="AG7" s="428"/>
      <c r="AH7" s="428"/>
      <c r="AI7" s="428"/>
      <c r="AJ7" s="428"/>
      <c r="AK7" s="428"/>
      <c r="AL7" s="428"/>
      <c r="AM7" s="428"/>
      <c r="AN7" s="428"/>
      <c r="AO7" s="428"/>
      <c r="AP7" s="428"/>
      <c r="AQ7" s="428"/>
      <c r="AR7" s="428"/>
      <c r="AS7" s="428"/>
      <c r="AT7" s="428"/>
      <c r="AU7" s="428"/>
    </row>
    <row r="8" spans="2:48" ht="15.6" customHeight="1">
      <c r="B8" s="695"/>
      <c r="C8" s="434"/>
      <c r="D8" s="434"/>
      <c r="E8" s="434"/>
      <c r="F8" s="434"/>
      <c r="G8" s="434"/>
      <c r="H8" s="434"/>
      <c r="I8" s="434"/>
      <c r="J8" s="434"/>
      <c r="K8" s="434"/>
      <c r="L8" s="434"/>
      <c r="M8" s="696"/>
      <c r="N8" s="430"/>
      <c r="O8" s="428"/>
      <c r="P8" s="428"/>
      <c r="Q8" s="428"/>
      <c r="R8" s="428"/>
      <c r="S8" s="428"/>
      <c r="T8" s="428"/>
      <c r="U8" s="428"/>
      <c r="V8" s="428"/>
      <c r="W8" s="428"/>
      <c r="X8" s="428"/>
      <c r="Y8" s="428"/>
      <c r="Z8" s="428"/>
      <c r="AA8" s="428"/>
      <c r="AB8" s="428"/>
      <c r="AC8" s="428"/>
      <c r="AD8" s="428"/>
      <c r="AE8" s="428"/>
      <c r="AF8" s="428"/>
      <c r="AG8" s="428"/>
      <c r="AH8" s="428"/>
      <c r="AI8" s="428"/>
      <c r="AJ8" s="428"/>
      <c r="AK8" s="428"/>
      <c r="AL8" s="428"/>
      <c r="AM8" s="428"/>
      <c r="AN8" s="428"/>
      <c r="AO8" s="428"/>
      <c r="AP8" s="428"/>
      <c r="AQ8" s="428"/>
      <c r="AR8" s="428"/>
      <c r="AS8" s="428"/>
      <c r="AT8" s="428"/>
      <c r="AU8" s="428"/>
    </row>
    <row r="9" spans="2:48" ht="15.6" customHeight="1">
      <c r="B9" s="695"/>
      <c r="C9" s="434"/>
      <c r="D9" s="434"/>
      <c r="E9" s="434"/>
      <c r="F9" s="434"/>
      <c r="G9" s="434"/>
      <c r="H9" s="434"/>
      <c r="I9" s="434"/>
      <c r="J9" s="434"/>
      <c r="K9" s="434"/>
      <c r="L9" s="434"/>
      <c r="M9" s="696"/>
      <c r="N9" s="430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8"/>
      <c r="AC9" s="428"/>
      <c r="AD9" s="428"/>
      <c r="AE9" s="428"/>
      <c r="AF9" s="428"/>
      <c r="AG9" s="428"/>
      <c r="AH9" s="428"/>
      <c r="AI9" s="428"/>
      <c r="AJ9" s="428"/>
      <c r="AK9" s="428"/>
      <c r="AL9" s="428"/>
      <c r="AM9" s="428"/>
      <c r="AN9" s="428"/>
      <c r="AO9" s="428"/>
      <c r="AP9" s="428"/>
      <c r="AQ9" s="428"/>
      <c r="AR9" s="428"/>
      <c r="AS9" s="428"/>
      <c r="AT9" s="428"/>
      <c r="AU9" s="428"/>
    </row>
    <row r="10" spans="2:48" ht="15.6" customHeight="1">
      <c r="B10" s="695"/>
      <c r="C10" s="434"/>
      <c r="D10" s="434"/>
      <c r="E10" s="434"/>
      <c r="F10" s="434"/>
      <c r="G10" s="434"/>
      <c r="H10" s="434"/>
      <c r="I10" s="434"/>
      <c r="J10" s="434"/>
      <c r="K10" s="434"/>
      <c r="L10" s="434"/>
      <c r="M10" s="696"/>
      <c r="N10" s="430"/>
      <c r="O10" s="428"/>
      <c r="P10" s="428"/>
      <c r="Q10" s="428"/>
      <c r="R10" s="428"/>
      <c r="S10" s="428"/>
      <c r="T10" s="428"/>
      <c r="U10" s="428"/>
      <c r="V10" s="428"/>
      <c r="W10" s="428"/>
      <c r="X10" s="428"/>
      <c r="Y10" s="428"/>
      <c r="Z10" s="428"/>
      <c r="AA10" s="428"/>
      <c r="AB10" s="428"/>
      <c r="AC10" s="428"/>
      <c r="AD10" s="428"/>
      <c r="AE10" s="428"/>
      <c r="AF10" s="428"/>
      <c r="AG10" s="428"/>
      <c r="AH10" s="428"/>
      <c r="AI10" s="428"/>
      <c r="AJ10" s="428"/>
      <c r="AK10" s="428"/>
      <c r="AL10" s="428"/>
      <c r="AM10" s="428"/>
      <c r="AN10" s="428"/>
      <c r="AO10" s="428"/>
      <c r="AP10" s="428"/>
      <c r="AQ10" s="428"/>
      <c r="AR10" s="428"/>
      <c r="AS10" s="428"/>
      <c r="AT10" s="428"/>
      <c r="AU10" s="428"/>
    </row>
    <row r="11" spans="2:48">
      <c r="B11" s="697"/>
      <c r="C11" s="720" t="s">
        <v>538</v>
      </c>
      <c r="D11" s="720"/>
      <c r="E11" s="720"/>
      <c r="F11" s="720"/>
      <c r="G11" s="720"/>
      <c r="H11" s="720"/>
      <c r="I11" s="720"/>
      <c r="J11" s="720"/>
      <c r="K11" s="720"/>
      <c r="L11" s="720"/>
      <c r="M11" s="721"/>
      <c r="N11" s="430"/>
      <c r="O11" s="428"/>
      <c r="P11" s="428"/>
      <c r="Q11" s="428"/>
      <c r="R11" s="428"/>
      <c r="S11" s="428"/>
      <c r="T11" s="428"/>
      <c r="U11" s="428"/>
      <c r="V11" s="428"/>
      <c r="W11" s="428"/>
      <c r="X11" s="428"/>
      <c r="Y11" s="428"/>
      <c r="Z11" s="428"/>
      <c r="AA11" s="428"/>
      <c r="AB11" s="428"/>
      <c r="AC11" s="428"/>
      <c r="AD11" s="428"/>
      <c r="AE11" s="428"/>
      <c r="AF11" s="428"/>
      <c r="AG11" s="428"/>
      <c r="AH11" s="428"/>
      <c r="AI11" s="428"/>
      <c r="AJ11" s="428"/>
      <c r="AK11" s="428"/>
      <c r="AL11" s="428"/>
      <c r="AM11" s="428"/>
      <c r="AN11" s="428"/>
      <c r="AO11" s="428"/>
      <c r="AP11" s="428"/>
      <c r="AQ11" s="428"/>
      <c r="AR11" s="428"/>
      <c r="AS11" s="428"/>
      <c r="AT11" s="428"/>
      <c r="AU11" s="428"/>
    </row>
    <row r="12" spans="2:48" ht="45.75" customHeight="1">
      <c r="B12" s="697"/>
      <c r="C12" s="720"/>
      <c r="D12" s="720"/>
      <c r="E12" s="720"/>
      <c r="F12" s="720"/>
      <c r="G12" s="720"/>
      <c r="H12" s="720"/>
      <c r="I12" s="720"/>
      <c r="J12" s="720"/>
      <c r="K12" s="720"/>
      <c r="L12" s="720"/>
      <c r="M12" s="721"/>
      <c r="N12" s="430"/>
      <c r="O12" s="428"/>
      <c r="P12" s="428"/>
      <c r="Q12" s="428"/>
      <c r="R12" s="428"/>
      <c r="S12" s="428"/>
      <c r="T12" s="428"/>
      <c r="U12" s="429"/>
      <c r="V12" s="428"/>
      <c r="W12" s="428"/>
      <c r="X12" s="428"/>
      <c r="Y12" s="428"/>
      <c r="Z12" s="428"/>
      <c r="AA12" s="428"/>
      <c r="AB12" s="428"/>
      <c r="AC12" s="428"/>
      <c r="AD12" s="428"/>
      <c r="AE12" s="428"/>
      <c r="AF12" s="428"/>
      <c r="AG12" s="428"/>
      <c r="AH12" s="428"/>
      <c r="AI12" s="428"/>
      <c r="AJ12" s="428"/>
      <c r="AK12" s="428"/>
      <c r="AL12" s="428"/>
      <c r="AM12" s="428"/>
      <c r="AN12" s="428"/>
      <c r="AO12" s="428"/>
      <c r="AP12" s="428"/>
      <c r="AQ12" s="428"/>
      <c r="AR12" s="428"/>
      <c r="AS12" s="428"/>
      <c r="AT12" s="428"/>
      <c r="AU12" s="428"/>
    </row>
    <row r="13" spans="2:48">
      <c r="B13" s="722" t="s">
        <v>537</v>
      </c>
      <c r="C13" s="723"/>
      <c r="D13" s="723"/>
      <c r="E13" s="723"/>
      <c r="F13" s="723"/>
      <c r="G13" s="723"/>
      <c r="H13" s="723"/>
      <c r="I13" s="723"/>
      <c r="J13" s="723"/>
      <c r="K13" s="723"/>
      <c r="L13" s="723"/>
      <c r="M13" s="724"/>
      <c r="N13" s="430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8"/>
      <c r="AC13" s="428"/>
      <c r="AD13" s="428"/>
      <c r="AE13" s="428"/>
      <c r="AF13" s="428"/>
      <c r="AG13" s="428"/>
      <c r="AH13" s="428"/>
      <c r="AI13" s="428"/>
      <c r="AJ13" s="428"/>
      <c r="AK13" s="428"/>
      <c r="AL13" s="428"/>
      <c r="AM13" s="428"/>
      <c r="AN13" s="428"/>
      <c r="AO13" s="428"/>
      <c r="AP13" s="428"/>
      <c r="AQ13" s="428"/>
      <c r="AR13" s="428"/>
      <c r="AS13" s="428"/>
      <c r="AT13" s="428"/>
      <c r="AU13" s="428"/>
    </row>
    <row r="14" spans="2:48" ht="39" customHeight="1">
      <c r="B14" s="722"/>
      <c r="C14" s="723"/>
      <c r="D14" s="723"/>
      <c r="E14" s="723"/>
      <c r="F14" s="723"/>
      <c r="G14" s="723"/>
      <c r="H14" s="723"/>
      <c r="I14" s="723"/>
      <c r="J14" s="723"/>
      <c r="K14" s="723"/>
      <c r="L14" s="723"/>
      <c r="M14" s="724"/>
      <c r="N14" s="430"/>
      <c r="O14" s="428"/>
      <c r="P14" s="428"/>
      <c r="Q14" s="434" t="s">
        <v>692</v>
      </c>
      <c r="R14" s="433" t="s">
        <v>691</v>
      </c>
      <c r="S14" s="432" t="s">
        <v>690</v>
      </c>
      <c r="T14" s="431" t="s">
        <v>689</v>
      </c>
      <c r="U14" s="430" t="s">
        <v>688</v>
      </c>
      <c r="V14" s="428"/>
      <c r="W14" s="428"/>
      <c r="X14" s="428"/>
      <c r="Y14" s="428"/>
      <c r="Z14" s="428"/>
      <c r="AA14" s="428"/>
      <c r="AB14" s="428"/>
      <c r="AC14" s="428"/>
      <c r="AD14" s="428"/>
      <c r="AE14" s="428"/>
      <c r="AF14" s="428"/>
      <c r="AG14" s="428"/>
      <c r="AH14" s="428"/>
      <c r="AI14" s="428"/>
      <c r="AJ14" s="428"/>
      <c r="AK14" s="428"/>
      <c r="AL14" s="428"/>
      <c r="AM14" s="428"/>
      <c r="AN14" s="428"/>
      <c r="AO14" s="428"/>
      <c r="AP14" s="428"/>
      <c r="AQ14" s="428"/>
      <c r="AR14" s="428"/>
      <c r="AS14" s="428"/>
      <c r="AT14" s="428"/>
      <c r="AU14" s="428"/>
    </row>
    <row r="15" spans="2:48">
      <c r="B15" s="725" t="s">
        <v>536</v>
      </c>
      <c r="C15" s="726"/>
      <c r="D15" s="726"/>
      <c r="E15" s="726"/>
      <c r="F15" s="726"/>
      <c r="G15" s="726"/>
      <c r="H15" s="726"/>
      <c r="I15" s="726"/>
      <c r="J15" s="726"/>
      <c r="K15" s="726"/>
      <c r="L15" s="726"/>
      <c r="M15" s="727"/>
      <c r="N15" s="430"/>
      <c r="O15" s="428"/>
      <c r="P15" s="428"/>
      <c r="Q15" s="428"/>
      <c r="R15" s="428"/>
      <c r="S15" s="428"/>
      <c r="T15" s="428"/>
      <c r="U15" s="428"/>
      <c r="V15" s="428"/>
      <c r="W15" s="428"/>
      <c r="X15" s="428"/>
      <c r="Y15" s="428"/>
      <c r="Z15" s="428"/>
      <c r="AA15" s="428"/>
      <c r="AB15" s="428"/>
      <c r="AC15" s="428"/>
      <c r="AD15" s="428"/>
      <c r="AE15" s="428"/>
      <c r="AF15" s="428"/>
      <c r="AG15" s="428"/>
      <c r="AH15" s="428"/>
      <c r="AI15" s="428"/>
      <c r="AJ15" s="428"/>
      <c r="AK15" s="428"/>
      <c r="AL15" s="428"/>
      <c r="AM15" s="428"/>
      <c r="AN15" s="428"/>
      <c r="AO15" s="428"/>
      <c r="AP15" s="428"/>
      <c r="AQ15" s="428"/>
      <c r="AR15" s="428"/>
      <c r="AS15" s="428"/>
      <c r="AT15" s="428"/>
      <c r="AU15" s="428"/>
    </row>
    <row r="16" spans="2:48">
      <c r="B16" s="725"/>
      <c r="C16" s="726"/>
      <c r="D16" s="726"/>
      <c r="E16" s="726"/>
      <c r="F16" s="726"/>
      <c r="G16" s="726"/>
      <c r="H16" s="726"/>
      <c r="I16" s="726"/>
      <c r="J16" s="726"/>
      <c r="K16" s="726"/>
      <c r="L16" s="726"/>
      <c r="M16" s="727"/>
      <c r="N16" s="430"/>
      <c r="O16" s="428"/>
      <c r="P16" s="428"/>
      <c r="Q16" s="428"/>
      <c r="R16" s="428"/>
      <c r="S16" s="428"/>
      <c r="T16" s="428"/>
      <c r="U16" s="428"/>
      <c r="V16" s="428"/>
      <c r="W16" s="428"/>
      <c r="X16" s="428"/>
      <c r="Y16" s="428"/>
      <c r="Z16" s="428"/>
      <c r="AA16" s="428"/>
      <c r="AB16" s="428"/>
      <c r="AC16" s="428"/>
      <c r="AD16" s="428"/>
      <c r="AE16" s="428"/>
      <c r="AF16" s="428"/>
      <c r="AG16" s="428"/>
      <c r="AH16" s="428"/>
      <c r="AI16" s="428"/>
      <c r="AJ16" s="428"/>
      <c r="AK16" s="428"/>
      <c r="AL16" s="428"/>
      <c r="AM16" s="428"/>
      <c r="AN16" s="428"/>
      <c r="AO16" s="428"/>
      <c r="AP16" s="428"/>
      <c r="AQ16" s="428"/>
      <c r="AR16" s="428"/>
      <c r="AS16" s="428"/>
      <c r="AT16" s="428"/>
      <c r="AU16" s="428"/>
    </row>
    <row r="17" spans="2:47">
      <c r="B17" s="728" t="s">
        <v>694</v>
      </c>
      <c r="C17" s="729"/>
      <c r="D17" s="729"/>
      <c r="E17" s="729"/>
      <c r="F17" s="729"/>
      <c r="G17" s="729"/>
      <c r="H17" s="729"/>
      <c r="I17" s="729"/>
      <c r="J17" s="729"/>
      <c r="K17" s="729"/>
      <c r="L17" s="729"/>
      <c r="M17" s="730"/>
      <c r="N17" s="430"/>
      <c r="O17" s="428"/>
      <c r="P17" s="428"/>
      <c r="Q17" s="428"/>
      <c r="R17" s="428"/>
      <c r="S17" s="428"/>
      <c r="T17" s="428"/>
      <c r="U17" s="428"/>
      <c r="V17" s="428"/>
      <c r="W17" s="428"/>
      <c r="X17" s="428"/>
      <c r="Y17" s="428"/>
      <c r="Z17" s="428"/>
      <c r="AA17" s="428"/>
      <c r="AB17" s="428"/>
      <c r="AC17" s="428"/>
      <c r="AD17" s="428"/>
      <c r="AE17" s="428"/>
      <c r="AF17" s="428"/>
      <c r="AG17" s="428"/>
      <c r="AH17" s="428"/>
      <c r="AI17" s="428"/>
      <c r="AJ17" s="428"/>
      <c r="AK17" s="428"/>
      <c r="AL17" s="428"/>
      <c r="AM17" s="428"/>
      <c r="AN17" s="428"/>
      <c r="AO17" s="428"/>
      <c r="AP17" s="428"/>
      <c r="AQ17" s="428"/>
      <c r="AR17" s="428"/>
      <c r="AS17" s="428"/>
      <c r="AT17" s="428"/>
      <c r="AU17" s="428"/>
    </row>
    <row r="18" spans="2:47" ht="62.25" customHeight="1">
      <c r="B18" s="728"/>
      <c r="C18" s="729"/>
      <c r="D18" s="729"/>
      <c r="E18" s="729"/>
      <c r="F18" s="729"/>
      <c r="G18" s="729"/>
      <c r="H18" s="729"/>
      <c r="I18" s="729"/>
      <c r="J18" s="729"/>
      <c r="K18" s="729"/>
      <c r="L18" s="729"/>
      <c r="M18" s="730"/>
      <c r="N18" s="430"/>
      <c r="O18" s="428"/>
      <c r="P18" s="428"/>
      <c r="Q18" s="428"/>
      <c r="R18" s="428"/>
      <c r="S18" s="428"/>
      <c r="T18" s="428"/>
      <c r="U18" s="428"/>
      <c r="V18" s="428"/>
      <c r="W18" s="428"/>
      <c r="X18" s="428"/>
      <c r="Y18" s="428"/>
      <c r="Z18" s="428"/>
      <c r="AA18" s="428"/>
      <c r="AB18" s="428"/>
      <c r="AC18" s="428"/>
      <c r="AD18" s="428"/>
      <c r="AE18" s="428"/>
      <c r="AF18" s="428"/>
      <c r="AG18" s="428"/>
      <c r="AH18" s="428"/>
      <c r="AI18" s="428"/>
      <c r="AJ18" s="428"/>
      <c r="AK18" s="428"/>
      <c r="AL18" s="428"/>
      <c r="AM18" s="428"/>
      <c r="AN18" s="428"/>
      <c r="AO18" s="428"/>
      <c r="AP18" s="428"/>
      <c r="AQ18" s="428"/>
      <c r="AR18" s="428"/>
      <c r="AS18" s="428"/>
      <c r="AT18" s="428"/>
      <c r="AU18" s="428"/>
    </row>
    <row r="19" spans="2:47" ht="17.399999999999999">
      <c r="B19" s="731" t="s">
        <v>695</v>
      </c>
      <c r="C19" s="732"/>
      <c r="D19" s="732"/>
      <c r="E19" s="732"/>
      <c r="F19" s="732"/>
      <c r="G19" s="732"/>
      <c r="H19" s="732"/>
      <c r="I19" s="732"/>
      <c r="J19" s="732"/>
      <c r="K19" s="732"/>
      <c r="L19" s="732"/>
      <c r="M19" s="733"/>
      <c r="N19" s="430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8"/>
      <c r="AC19" s="428"/>
      <c r="AD19" s="428"/>
      <c r="AE19" s="428"/>
      <c r="AF19" s="428"/>
      <c r="AG19" s="428"/>
      <c r="AH19" s="428"/>
      <c r="AI19" s="428"/>
      <c r="AJ19" s="428"/>
      <c r="AK19" s="428"/>
      <c r="AL19" s="428"/>
      <c r="AM19" s="428"/>
      <c r="AN19" s="428"/>
      <c r="AO19" s="428"/>
      <c r="AP19" s="428"/>
      <c r="AQ19" s="428"/>
      <c r="AR19" s="428"/>
      <c r="AS19" s="428"/>
      <c r="AT19" s="428"/>
      <c r="AU19" s="428"/>
    </row>
    <row r="20" spans="2:47" ht="17.399999999999999">
      <c r="B20" s="713" t="s">
        <v>687</v>
      </c>
      <c r="C20" s="714"/>
      <c r="D20" s="714"/>
      <c r="E20" s="714"/>
      <c r="F20" s="714"/>
      <c r="G20" s="714"/>
      <c r="H20" s="714"/>
      <c r="I20" s="714"/>
      <c r="J20" s="714"/>
      <c r="K20" s="714"/>
      <c r="L20" s="714"/>
      <c r="M20" s="715"/>
      <c r="N20" s="430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8"/>
      <c r="AC20" s="428"/>
      <c r="AD20" s="428"/>
      <c r="AE20" s="428"/>
      <c r="AF20" s="428"/>
      <c r="AG20" s="428"/>
      <c r="AH20" s="428"/>
      <c r="AI20" s="428"/>
      <c r="AJ20" s="428"/>
      <c r="AK20" s="428"/>
      <c r="AL20" s="428"/>
      <c r="AM20" s="428"/>
      <c r="AN20" s="428"/>
      <c r="AO20" s="428"/>
      <c r="AP20" s="428"/>
      <c r="AQ20" s="428"/>
      <c r="AR20" s="428"/>
      <c r="AS20" s="428"/>
      <c r="AT20" s="428"/>
      <c r="AU20" s="428"/>
    </row>
    <row r="21" spans="2:47" ht="17.399999999999999">
      <c r="B21" s="713" t="s">
        <v>686</v>
      </c>
      <c r="C21" s="734"/>
      <c r="D21" s="734"/>
      <c r="E21" s="734"/>
      <c r="F21" s="734"/>
      <c r="G21" s="734"/>
      <c r="H21" s="734"/>
      <c r="I21" s="734"/>
      <c r="J21" s="734"/>
      <c r="K21" s="734"/>
      <c r="L21" s="734"/>
      <c r="M21" s="735"/>
      <c r="N21" s="430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8"/>
      <c r="AC21" s="428"/>
      <c r="AD21" s="428"/>
      <c r="AE21" s="428"/>
      <c r="AF21" s="428"/>
      <c r="AG21" s="428"/>
      <c r="AH21" s="428"/>
      <c r="AI21" s="428"/>
      <c r="AJ21" s="428"/>
      <c r="AK21" s="428"/>
      <c r="AL21" s="428"/>
      <c r="AM21" s="428"/>
      <c r="AN21" s="428"/>
      <c r="AO21" s="428"/>
      <c r="AP21" s="428"/>
      <c r="AQ21" s="428"/>
      <c r="AR21" s="428"/>
      <c r="AS21" s="428"/>
      <c r="AT21" s="428"/>
      <c r="AU21" s="428"/>
    </row>
    <row r="22" spans="2:47">
      <c r="B22" s="716" t="s">
        <v>696</v>
      </c>
      <c r="C22" s="714"/>
      <c r="D22" s="714"/>
      <c r="E22" s="714"/>
      <c r="F22" s="714"/>
      <c r="G22" s="714"/>
      <c r="H22" s="714"/>
      <c r="I22" s="714"/>
      <c r="J22" s="714"/>
      <c r="K22" s="714"/>
      <c r="L22" s="714"/>
      <c r="M22" s="715"/>
      <c r="N22" s="430"/>
      <c r="O22" s="428"/>
      <c r="P22" s="428"/>
      <c r="Q22" s="428"/>
      <c r="R22" s="428"/>
      <c r="S22" s="428"/>
      <c r="T22" s="428"/>
      <c r="U22" s="428"/>
      <c r="V22" s="428"/>
      <c r="W22" s="428"/>
      <c r="X22" s="428"/>
      <c r="Y22" s="428"/>
      <c r="Z22" s="428"/>
      <c r="AA22" s="428"/>
      <c r="AB22" s="428"/>
      <c r="AC22" s="428"/>
      <c r="AD22" s="428"/>
      <c r="AE22" s="428"/>
      <c r="AF22" s="428"/>
      <c r="AG22" s="428"/>
      <c r="AH22" s="428"/>
      <c r="AI22" s="428"/>
      <c r="AJ22" s="428"/>
      <c r="AK22" s="428"/>
      <c r="AL22" s="428"/>
      <c r="AM22" s="428"/>
      <c r="AN22" s="428"/>
      <c r="AO22" s="428"/>
      <c r="AP22" s="428"/>
      <c r="AQ22" s="428"/>
      <c r="AR22" s="428"/>
      <c r="AS22" s="428"/>
      <c r="AT22" s="428"/>
      <c r="AU22" s="428"/>
    </row>
    <row r="23" spans="2:47" ht="14.4" thickBot="1">
      <c r="B23" s="717"/>
      <c r="C23" s="718"/>
      <c r="D23" s="718"/>
      <c r="E23" s="718"/>
      <c r="F23" s="718"/>
      <c r="G23" s="718"/>
      <c r="H23" s="718"/>
      <c r="I23" s="718"/>
      <c r="J23" s="718"/>
      <c r="K23" s="718"/>
      <c r="L23" s="718"/>
      <c r="M23" s="719"/>
      <c r="N23" s="430"/>
      <c r="O23" s="428"/>
      <c r="P23" s="428"/>
      <c r="Q23" s="428"/>
      <c r="R23" s="428"/>
      <c r="S23" s="428"/>
      <c r="T23" s="428"/>
      <c r="U23" s="428"/>
      <c r="V23" s="428"/>
      <c r="W23" s="428"/>
      <c r="X23" s="428"/>
      <c r="Y23" s="428"/>
      <c r="Z23" s="428"/>
      <c r="AA23" s="428"/>
      <c r="AB23" s="428"/>
      <c r="AC23" s="428"/>
      <c r="AD23" s="428"/>
      <c r="AE23" s="428"/>
      <c r="AF23" s="428"/>
      <c r="AG23" s="428"/>
      <c r="AH23" s="428"/>
      <c r="AI23" s="428"/>
      <c r="AJ23" s="428"/>
      <c r="AK23" s="428"/>
      <c r="AL23" s="428"/>
      <c r="AM23" s="428"/>
      <c r="AN23" s="428"/>
      <c r="AO23" s="428"/>
      <c r="AP23" s="428"/>
      <c r="AQ23" s="428"/>
      <c r="AR23" s="428"/>
      <c r="AS23" s="428"/>
      <c r="AT23" s="428"/>
      <c r="AU23" s="428"/>
    </row>
    <row r="24" spans="2:47" ht="14.4" hidden="1" thickTop="1">
      <c r="B24" s="428"/>
      <c r="C24" s="428"/>
      <c r="D24" s="428"/>
      <c r="E24" s="428"/>
      <c r="F24" s="428"/>
      <c r="G24" s="428"/>
      <c r="H24" s="428"/>
      <c r="I24" s="428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8"/>
      <c r="AC24" s="428"/>
      <c r="AD24" s="428"/>
      <c r="AE24" s="428"/>
      <c r="AF24" s="428"/>
      <c r="AG24" s="428"/>
      <c r="AH24" s="428"/>
      <c r="AI24" s="428"/>
      <c r="AJ24" s="428"/>
      <c r="AK24" s="428"/>
      <c r="AL24" s="428"/>
      <c r="AM24" s="428"/>
      <c r="AN24" s="428"/>
      <c r="AO24" s="428"/>
      <c r="AP24" s="428"/>
      <c r="AQ24" s="428"/>
      <c r="AR24" s="428"/>
      <c r="AS24" s="428"/>
      <c r="AT24" s="428"/>
      <c r="AU24" s="428"/>
    </row>
    <row r="25" spans="2:47" hidden="1">
      <c r="B25" s="428"/>
      <c r="C25" s="428"/>
      <c r="D25" s="428"/>
      <c r="E25" s="428"/>
      <c r="F25" s="428"/>
      <c r="G25" s="428"/>
      <c r="H25" s="428"/>
      <c r="I25" s="428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8"/>
      <c r="AC25" s="428"/>
      <c r="AD25" s="428"/>
      <c r="AE25" s="428"/>
      <c r="AF25" s="428"/>
      <c r="AG25" s="428"/>
      <c r="AH25" s="428"/>
      <c r="AI25" s="428"/>
      <c r="AJ25" s="428"/>
      <c r="AK25" s="428"/>
      <c r="AL25" s="428"/>
      <c r="AM25" s="428"/>
      <c r="AN25" s="428"/>
      <c r="AO25" s="428"/>
      <c r="AP25" s="428"/>
      <c r="AQ25" s="428"/>
      <c r="AR25" s="428"/>
      <c r="AS25" s="428"/>
      <c r="AT25" s="428"/>
      <c r="AU25" s="428"/>
    </row>
    <row r="26" spans="2:47" hidden="1">
      <c r="B26" s="428"/>
      <c r="C26" s="428"/>
      <c r="D26" s="428"/>
      <c r="E26" s="428"/>
      <c r="F26" s="428"/>
      <c r="G26" s="428"/>
      <c r="H26" s="428"/>
      <c r="I26" s="428"/>
      <c r="J26" s="428"/>
      <c r="K26" s="428"/>
      <c r="L26" s="428"/>
      <c r="M26" s="428"/>
      <c r="N26" s="428"/>
      <c r="O26" s="428"/>
      <c r="P26" s="428"/>
      <c r="Q26" s="428"/>
      <c r="R26" s="428"/>
      <c r="S26" s="428"/>
      <c r="T26" s="428"/>
      <c r="U26" s="428"/>
      <c r="V26" s="428"/>
      <c r="W26" s="428"/>
      <c r="X26" s="428"/>
      <c r="Y26" s="428"/>
      <c r="Z26" s="428"/>
      <c r="AA26" s="428"/>
      <c r="AB26" s="428"/>
      <c r="AC26" s="428"/>
      <c r="AD26" s="428"/>
      <c r="AE26" s="428"/>
      <c r="AF26" s="428"/>
      <c r="AG26" s="428"/>
      <c r="AH26" s="428"/>
      <c r="AI26" s="428"/>
      <c r="AJ26" s="428"/>
      <c r="AK26" s="428"/>
      <c r="AL26" s="428"/>
      <c r="AM26" s="428"/>
      <c r="AN26" s="428"/>
      <c r="AO26" s="428"/>
      <c r="AP26" s="428"/>
      <c r="AQ26" s="428"/>
      <c r="AR26" s="428"/>
      <c r="AS26" s="428"/>
      <c r="AT26" s="428"/>
      <c r="AU26" s="428"/>
    </row>
    <row r="27" spans="2:47" hidden="1">
      <c r="B27" s="428"/>
      <c r="C27" s="428"/>
      <c r="D27" s="428"/>
      <c r="E27" s="428"/>
      <c r="F27" s="428"/>
      <c r="G27" s="428"/>
      <c r="H27" s="428"/>
      <c r="I27" s="428"/>
      <c r="J27" s="428"/>
      <c r="K27" s="428"/>
      <c r="L27" s="428"/>
      <c r="M27" s="428"/>
      <c r="N27" s="428"/>
      <c r="O27" s="428"/>
      <c r="P27" s="428"/>
      <c r="Q27" s="428"/>
      <c r="R27" s="428"/>
      <c r="S27" s="428"/>
      <c r="T27" s="428"/>
      <c r="U27" s="428"/>
      <c r="V27" s="428"/>
      <c r="W27" s="428"/>
      <c r="X27" s="428"/>
      <c r="Y27" s="428"/>
      <c r="Z27" s="428"/>
      <c r="AA27" s="428"/>
      <c r="AB27" s="428"/>
      <c r="AC27" s="428"/>
      <c r="AD27" s="428"/>
      <c r="AE27" s="428"/>
      <c r="AF27" s="428"/>
      <c r="AG27" s="428"/>
      <c r="AH27" s="428"/>
      <c r="AI27" s="428"/>
      <c r="AJ27" s="428"/>
      <c r="AK27" s="428"/>
      <c r="AL27" s="428"/>
      <c r="AM27" s="428"/>
      <c r="AN27" s="428"/>
      <c r="AO27" s="428"/>
      <c r="AP27" s="428"/>
      <c r="AQ27" s="428"/>
      <c r="AR27" s="428"/>
      <c r="AS27" s="428"/>
      <c r="AT27" s="428"/>
      <c r="AU27" s="428"/>
    </row>
    <row r="28" spans="2:47" hidden="1">
      <c r="B28" s="428"/>
      <c r="C28" s="428"/>
      <c r="D28" s="428"/>
      <c r="E28" s="428"/>
      <c r="F28" s="428"/>
      <c r="G28" s="428"/>
      <c r="H28" s="428"/>
      <c r="I28" s="428"/>
      <c r="J28" s="428"/>
      <c r="K28" s="428"/>
      <c r="L28" s="428"/>
      <c r="M28" s="428"/>
      <c r="N28" s="428"/>
      <c r="O28" s="428"/>
      <c r="P28" s="428"/>
      <c r="Q28" s="428"/>
      <c r="R28" s="428"/>
      <c r="S28" s="428"/>
      <c r="T28" s="428"/>
      <c r="U28" s="428"/>
      <c r="V28" s="428"/>
      <c r="W28" s="428"/>
      <c r="X28" s="428"/>
      <c r="Y28" s="428"/>
      <c r="Z28" s="428"/>
      <c r="AA28" s="428"/>
      <c r="AB28" s="428"/>
      <c r="AC28" s="428"/>
      <c r="AD28" s="428"/>
      <c r="AE28" s="428"/>
      <c r="AF28" s="428"/>
      <c r="AG28" s="428"/>
      <c r="AH28" s="428"/>
      <c r="AI28" s="428"/>
      <c r="AJ28" s="428"/>
      <c r="AK28" s="428"/>
      <c r="AL28" s="428"/>
      <c r="AM28" s="428"/>
      <c r="AN28" s="428"/>
      <c r="AO28" s="428"/>
      <c r="AP28" s="428"/>
      <c r="AQ28" s="428"/>
      <c r="AR28" s="428"/>
      <c r="AS28" s="428"/>
      <c r="AT28" s="428"/>
      <c r="AU28" s="428"/>
    </row>
    <row r="29" spans="2:47" hidden="1">
      <c r="B29" s="428"/>
      <c r="C29" s="428"/>
      <c r="D29" s="428"/>
      <c r="E29" s="428"/>
      <c r="F29" s="428"/>
      <c r="G29" s="428"/>
      <c r="H29" s="428"/>
      <c r="I29" s="428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8"/>
      <c r="AC29" s="428"/>
      <c r="AD29" s="428"/>
      <c r="AE29" s="428"/>
      <c r="AF29" s="428"/>
      <c r="AG29" s="428"/>
      <c r="AH29" s="428"/>
      <c r="AI29" s="428"/>
      <c r="AJ29" s="428"/>
      <c r="AK29" s="428"/>
      <c r="AL29" s="428"/>
      <c r="AM29" s="428"/>
      <c r="AN29" s="428"/>
      <c r="AO29" s="428"/>
      <c r="AP29" s="428"/>
      <c r="AQ29" s="428"/>
      <c r="AR29" s="428"/>
      <c r="AS29" s="428"/>
      <c r="AT29" s="428"/>
      <c r="AU29" s="428"/>
    </row>
    <row r="30" spans="2:47" hidden="1">
      <c r="B30" s="428"/>
      <c r="C30" s="428"/>
      <c r="D30" s="428"/>
      <c r="E30" s="428"/>
      <c r="F30" s="428"/>
      <c r="G30" s="428"/>
      <c r="H30" s="428"/>
      <c r="I30" s="428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8"/>
      <c r="AC30" s="428"/>
      <c r="AD30" s="428"/>
      <c r="AE30" s="428"/>
      <c r="AF30" s="428"/>
      <c r="AG30" s="428"/>
      <c r="AH30" s="428"/>
      <c r="AI30" s="428"/>
      <c r="AJ30" s="428"/>
      <c r="AK30" s="428"/>
      <c r="AL30" s="428"/>
      <c r="AM30" s="428"/>
      <c r="AN30" s="428"/>
      <c r="AO30" s="428"/>
      <c r="AP30" s="428"/>
      <c r="AQ30" s="428"/>
      <c r="AR30" s="428"/>
      <c r="AS30" s="428"/>
      <c r="AT30" s="428"/>
      <c r="AU30" s="428"/>
    </row>
    <row r="31" spans="2:47" hidden="1">
      <c r="B31" s="428"/>
      <c r="C31" s="428"/>
      <c r="D31" s="428"/>
      <c r="E31" s="428"/>
      <c r="F31" s="428"/>
      <c r="G31" s="428"/>
      <c r="H31" s="428"/>
      <c r="I31" s="428"/>
      <c r="J31" s="428"/>
      <c r="K31" s="428"/>
      <c r="L31" s="428"/>
      <c r="M31" s="428"/>
      <c r="N31" s="428"/>
      <c r="O31" s="428"/>
      <c r="P31" s="428"/>
      <c r="Q31" s="428"/>
      <c r="R31" s="428"/>
      <c r="S31" s="428"/>
      <c r="T31" s="428"/>
      <c r="U31" s="428"/>
      <c r="V31" s="428"/>
      <c r="W31" s="428"/>
      <c r="X31" s="428"/>
      <c r="Y31" s="428"/>
      <c r="Z31" s="428"/>
      <c r="AA31" s="428"/>
      <c r="AB31" s="428"/>
      <c r="AC31" s="428"/>
      <c r="AD31" s="428"/>
      <c r="AE31" s="428"/>
      <c r="AF31" s="428"/>
      <c r="AG31" s="428"/>
      <c r="AH31" s="428"/>
      <c r="AI31" s="428"/>
      <c r="AJ31" s="428"/>
      <c r="AK31" s="428"/>
      <c r="AL31" s="428"/>
      <c r="AM31" s="428"/>
      <c r="AN31" s="428"/>
      <c r="AO31" s="428"/>
      <c r="AP31" s="428"/>
      <c r="AQ31" s="428"/>
      <c r="AR31" s="428"/>
      <c r="AS31" s="428"/>
      <c r="AT31" s="428"/>
      <c r="AU31" s="428"/>
    </row>
    <row r="32" spans="2:47" hidden="1">
      <c r="B32" s="428"/>
      <c r="C32" s="428"/>
      <c r="D32" s="428"/>
      <c r="E32" s="428"/>
      <c r="F32" s="428"/>
      <c r="G32" s="428"/>
      <c r="H32" s="428"/>
      <c r="I32" s="428"/>
      <c r="J32" s="428"/>
      <c r="K32" s="428"/>
      <c r="L32" s="428"/>
      <c r="M32" s="428"/>
      <c r="N32" s="428"/>
      <c r="O32" s="428"/>
      <c r="P32" s="428"/>
      <c r="Q32" s="428"/>
      <c r="R32" s="428"/>
      <c r="S32" s="428"/>
      <c r="T32" s="428"/>
      <c r="U32" s="428"/>
      <c r="V32" s="428"/>
      <c r="W32" s="428"/>
      <c r="X32" s="428"/>
      <c r="Y32" s="428"/>
      <c r="Z32" s="428"/>
      <c r="AA32" s="428"/>
      <c r="AB32" s="428"/>
      <c r="AC32" s="428"/>
      <c r="AD32" s="428"/>
      <c r="AE32" s="428"/>
      <c r="AF32" s="428"/>
      <c r="AG32" s="428"/>
      <c r="AH32" s="428"/>
      <c r="AI32" s="428"/>
      <c r="AJ32" s="428"/>
      <c r="AK32" s="428"/>
      <c r="AL32" s="428"/>
      <c r="AM32" s="428"/>
      <c r="AN32" s="428"/>
      <c r="AO32" s="428"/>
      <c r="AP32" s="428"/>
      <c r="AQ32" s="428"/>
      <c r="AR32" s="428"/>
      <c r="AS32" s="428"/>
      <c r="AT32" s="428"/>
      <c r="AU32" s="428"/>
    </row>
    <row r="33" spans="2:47" hidden="1">
      <c r="B33" s="428"/>
      <c r="C33" s="428"/>
      <c r="D33" s="428"/>
      <c r="E33" s="428"/>
      <c r="F33" s="428"/>
      <c r="G33" s="428"/>
      <c r="H33" s="428"/>
      <c r="I33" s="428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8"/>
      <c r="AC33" s="428"/>
      <c r="AD33" s="428"/>
      <c r="AE33" s="428"/>
      <c r="AF33" s="428"/>
      <c r="AG33" s="428"/>
      <c r="AH33" s="428"/>
      <c r="AI33" s="428"/>
      <c r="AJ33" s="428"/>
      <c r="AK33" s="428"/>
      <c r="AL33" s="428"/>
      <c r="AM33" s="428"/>
      <c r="AN33" s="428"/>
      <c r="AO33" s="428"/>
      <c r="AP33" s="428"/>
      <c r="AQ33" s="428"/>
      <c r="AR33" s="428"/>
      <c r="AS33" s="428"/>
      <c r="AT33" s="428"/>
      <c r="AU33" s="428"/>
    </row>
    <row r="34" spans="2:47" hidden="1">
      <c r="B34" s="428"/>
      <c r="C34" s="428"/>
      <c r="D34" s="428"/>
      <c r="E34" s="428"/>
      <c r="F34" s="428"/>
      <c r="G34" s="428"/>
      <c r="H34" s="428"/>
      <c r="I34" s="428"/>
      <c r="J34" s="428"/>
      <c r="K34" s="428"/>
      <c r="L34" s="428"/>
      <c r="M34" s="428"/>
      <c r="N34" s="428"/>
      <c r="O34" s="428"/>
      <c r="P34" s="428"/>
      <c r="Q34" s="428"/>
      <c r="R34" s="428"/>
      <c r="S34" s="428"/>
      <c r="T34" s="428"/>
      <c r="U34" s="428"/>
      <c r="V34" s="428"/>
      <c r="W34" s="428"/>
      <c r="X34" s="428"/>
      <c r="Y34" s="428"/>
      <c r="Z34" s="428"/>
      <c r="AA34" s="428"/>
      <c r="AB34" s="428"/>
      <c r="AC34" s="428"/>
      <c r="AD34" s="428"/>
      <c r="AE34" s="428"/>
      <c r="AF34" s="428"/>
      <c r="AG34" s="428"/>
      <c r="AH34" s="428"/>
      <c r="AI34" s="428"/>
      <c r="AJ34" s="428"/>
      <c r="AK34" s="428"/>
      <c r="AL34" s="428"/>
      <c r="AM34" s="428"/>
      <c r="AN34" s="428"/>
      <c r="AO34" s="428"/>
      <c r="AP34" s="428"/>
      <c r="AQ34" s="428"/>
      <c r="AR34" s="428"/>
      <c r="AS34" s="428"/>
      <c r="AT34" s="428"/>
      <c r="AU34" s="428"/>
    </row>
    <row r="35" spans="2:47" hidden="1">
      <c r="B35" s="428"/>
      <c r="C35" s="428"/>
      <c r="D35" s="428"/>
      <c r="E35" s="428"/>
      <c r="F35" s="428"/>
      <c r="G35" s="428"/>
      <c r="H35" s="428"/>
      <c r="I35" s="428"/>
      <c r="J35" s="428"/>
      <c r="K35" s="428"/>
      <c r="L35" s="428"/>
      <c r="M35" s="428"/>
      <c r="N35" s="428"/>
      <c r="O35" s="428"/>
      <c r="P35" s="428"/>
      <c r="Q35" s="428"/>
      <c r="R35" s="428"/>
      <c r="S35" s="428"/>
      <c r="T35" s="428"/>
      <c r="U35" s="428"/>
      <c r="V35" s="428"/>
      <c r="W35" s="428"/>
      <c r="X35" s="428"/>
      <c r="Y35" s="428"/>
      <c r="Z35" s="428"/>
      <c r="AA35" s="428"/>
      <c r="AB35" s="428"/>
      <c r="AC35" s="428"/>
      <c r="AD35" s="428"/>
      <c r="AE35" s="428"/>
      <c r="AF35" s="428"/>
      <c r="AG35" s="428"/>
      <c r="AH35" s="428"/>
      <c r="AI35" s="428"/>
      <c r="AJ35" s="428"/>
      <c r="AK35" s="428"/>
      <c r="AL35" s="428"/>
      <c r="AM35" s="428"/>
      <c r="AN35" s="428"/>
      <c r="AO35" s="428"/>
      <c r="AP35" s="428"/>
      <c r="AQ35" s="428"/>
      <c r="AR35" s="428"/>
      <c r="AS35" s="428"/>
      <c r="AT35" s="428"/>
      <c r="AU35" s="428"/>
    </row>
    <row r="36" spans="2:47" hidden="1">
      <c r="B36" s="428"/>
      <c r="C36" s="428"/>
      <c r="D36" s="428"/>
      <c r="E36" s="428"/>
      <c r="F36" s="428"/>
      <c r="G36" s="428"/>
      <c r="H36" s="428"/>
      <c r="I36" s="428"/>
      <c r="J36" s="428"/>
      <c r="K36" s="428"/>
      <c r="L36" s="428"/>
      <c r="M36" s="428"/>
      <c r="N36" s="428"/>
      <c r="O36" s="428"/>
      <c r="P36" s="428"/>
      <c r="Q36" s="428"/>
      <c r="R36" s="428"/>
      <c r="S36" s="428"/>
      <c r="T36" s="428"/>
      <c r="U36" s="428"/>
      <c r="V36" s="428"/>
      <c r="W36" s="428"/>
      <c r="X36" s="428"/>
      <c r="Y36" s="428"/>
      <c r="Z36" s="428"/>
      <c r="AA36" s="428"/>
      <c r="AB36" s="428"/>
      <c r="AC36" s="428"/>
      <c r="AD36" s="428"/>
      <c r="AE36" s="428"/>
      <c r="AF36" s="428"/>
      <c r="AG36" s="428"/>
      <c r="AH36" s="428"/>
      <c r="AI36" s="428"/>
      <c r="AJ36" s="428"/>
      <c r="AK36" s="428"/>
      <c r="AL36" s="428"/>
      <c r="AM36" s="428"/>
      <c r="AN36" s="428"/>
      <c r="AO36" s="428"/>
      <c r="AP36" s="428"/>
      <c r="AQ36" s="428"/>
      <c r="AR36" s="428"/>
      <c r="AS36" s="428"/>
      <c r="AT36" s="428"/>
      <c r="AU36" s="428"/>
    </row>
    <row r="37" spans="2:47" hidden="1">
      <c r="B37" s="428"/>
      <c r="C37" s="428"/>
      <c r="D37" s="428"/>
      <c r="E37" s="428"/>
      <c r="F37" s="428"/>
      <c r="G37" s="428"/>
      <c r="H37" s="428"/>
      <c r="I37" s="428"/>
      <c r="J37" s="428"/>
      <c r="K37" s="428"/>
      <c r="L37" s="428"/>
      <c r="M37" s="428"/>
      <c r="N37" s="428"/>
      <c r="O37" s="428"/>
      <c r="P37" s="428"/>
      <c r="Q37" s="428"/>
      <c r="R37" s="428"/>
      <c r="S37" s="428"/>
      <c r="T37" s="428"/>
      <c r="U37" s="428"/>
      <c r="V37" s="428"/>
      <c r="W37" s="428"/>
      <c r="X37" s="428"/>
      <c r="Y37" s="428"/>
      <c r="Z37" s="428"/>
      <c r="AA37" s="428"/>
      <c r="AB37" s="428"/>
      <c r="AC37" s="428"/>
      <c r="AD37" s="428"/>
      <c r="AE37" s="428"/>
      <c r="AF37" s="428"/>
      <c r="AG37" s="428"/>
      <c r="AH37" s="428"/>
      <c r="AI37" s="428"/>
      <c r="AJ37" s="428"/>
      <c r="AK37" s="428"/>
      <c r="AL37" s="428"/>
      <c r="AM37" s="428"/>
      <c r="AN37" s="428"/>
      <c r="AO37" s="428"/>
      <c r="AP37" s="428"/>
      <c r="AQ37" s="428"/>
      <c r="AR37" s="428"/>
      <c r="AS37" s="428"/>
      <c r="AT37" s="428"/>
      <c r="AU37" s="428"/>
    </row>
    <row r="38" spans="2:47" hidden="1">
      <c r="B38" s="428"/>
      <c r="C38" s="428"/>
      <c r="D38" s="428"/>
      <c r="E38" s="428"/>
      <c r="F38" s="428"/>
      <c r="G38" s="428"/>
      <c r="H38" s="428"/>
      <c r="I38" s="428"/>
      <c r="J38" s="428"/>
      <c r="K38" s="428"/>
      <c r="L38" s="428"/>
      <c r="M38" s="428"/>
      <c r="N38" s="428"/>
      <c r="O38" s="428"/>
      <c r="P38" s="428"/>
      <c r="Q38" s="428"/>
      <c r="R38" s="428"/>
      <c r="S38" s="428"/>
      <c r="T38" s="428"/>
      <c r="U38" s="428"/>
      <c r="V38" s="428"/>
      <c r="W38" s="428"/>
      <c r="X38" s="428"/>
      <c r="Y38" s="428"/>
      <c r="Z38" s="428"/>
      <c r="AA38" s="428"/>
      <c r="AB38" s="428"/>
      <c r="AC38" s="428"/>
      <c r="AD38" s="428"/>
      <c r="AE38" s="428"/>
      <c r="AF38" s="428"/>
      <c r="AG38" s="428"/>
      <c r="AH38" s="428"/>
      <c r="AI38" s="428"/>
      <c r="AJ38" s="428"/>
      <c r="AK38" s="428"/>
      <c r="AL38" s="428"/>
      <c r="AM38" s="428"/>
      <c r="AN38" s="428"/>
      <c r="AO38" s="428"/>
      <c r="AP38" s="428"/>
      <c r="AQ38" s="428"/>
      <c r="AR38" s="428"/>
      <c r="AS38" s="428"/>
      <c r="AT38" s="428"/>
      <c r="AU38" s="428"/>
    </row>
    <row r="39" spans="2:47" hidden="1">
      <c r="B39" s="428"/>
      <c r="C39" s="428"/>
      <c r="D39" s="428"/>
      <c r="E39" s="428"/>
      <c r="F39" s="428"/>
      <c r="G39" s="428"/>
      <c r="H39" s="428"/>
      <c r="I39" s="428"/>
      <c r="J39" s="428"/>
      <c r="K39" s="428"/>
      <c r="L39" s="428"/>
      <c r="M39" s="428"/>
      <c r="N39" s="428"/>
      <c r="O39" s="428"/>
      <c r="P39" s="428"/>
      <c r="Q39" s="428"/>
      <c r="R39" s="428"/>
      <c r="S39" s="428"/>
      <c r="T39" s="428"/>
      <c r="U39" s="428"/>
      <c r="V39" s="428"/>
      <c r="W39" s="428"/>
      <c r="X39" s="428"/>
      <c r="Y39" s="428"/>
      <c r="Z39" s="428"/>
      <c r="AA39" s="428"/>
      <c r="AB39" s="428"/>
      <c r="AC39" s="428"/>
      <c r="AD39" s="428"/>
      <c r="AE39" s="428"/>
      <c r="AF39" s="428"/>
      <c r="AG39" s="428"/>
      <c r="AH39" s="428"/>
      <c r="AI39" s="428"/>
      <c r="AJ39" s="428"/>
      <c r="AK39" s="428"/>
      <c r="AL39" s="428"/>
      <c r="AM39" s="428"/>
      <c r="AN39" s="428"/>
      <c r="AO39" s="428"/>
      <c r="AP39" s="428"/>
      <c r="AQ39" s="428"/>
      <c r="AR39" s="428"/>
      <c r="AS39" s="428"/>
      <c r="AT39" s="428"/>
      <c r="AU39" s="428"/>
    </row>
    <row r="40" spans="2:47" hidden="1">
      <c r="B40" s="428"/>
      <c r="C40" s="428"/>
      <c r="D40" s="428"/>
      <c r="E40" s="428"/>
      <c r="F40" s="428"/>
      <c r="G40" s="428"/>
      <c r="H40" s="428"/>
      <c r="I40" s="428"/>
      <c r="J40" s="428"/>
      <c r="K40" s="428"/>
      <c r="L40" s="428"/>
      <c r="M40" s="428"/>
      <c r="N40" s="428"/>
      <c r="O40" s="428"/>
      <c r="P40" s="428"/>
      <c r="Q40" s="428"/>
      <c r="R40" s="428"/>
      <c r="S40" s="428"/>
      <c r="T40" s="428"/>
      <c r="U40" s="428"/>
      <c r="V40" s="428"/>
      <c r="W40" s="428"/>
      <c r="X40" s="428"/>
      <c r="Y40" s="428"/>
      <c r="Z40" s="428"/>
      <c r="AA40" s="428"/>
      <c r="AB40" s="428"/>
      <c r="AC40" s="428"/>
      <c r="AD40" s="428"/>
      <c r="AE40" s="428"/>
      <c r="AF40" s="428"/>
      <c r="AG40" s="428"/>
      <c r="AH40" s="428"/>
      <c r="AI40" s="428"/>
      <c r="AJ40" s="428"/>
      <c r="AK40" s="428"/>
      <c r="AL40" s="428"/>
      <c r="AM40" s="428"/>
      <c r="AN40" s="428"/>
      <c r="AO40" s="428"/>
      <c r="AP40" s="428"/>
      <c r="AQ40" s="428"/>
      <c r="AR40" s="428"/>
      <c r="AS40" s="428"/>
      <c r="AT40" s="428"/>
      <c r="AU40" s="428"/>
    </row>
    <row r="41" spans="2:47" hidden="1">
      <c r="B41" s="428"/>
      <c r="C41" s="428"/>
      <c r="D41" s="428"/>
      <c r="E41" s="428"/>
      <c r="F41" s="428"/>
      <c r="G41" s="428"/>
      <c r="H41" s="428"/>
      <c r="I41" s="428"/>
      <c r="J41" s="428"/>
      <c r="K41" s="428"/>
      <c r="L41" s="428"/>
      <c r="M41" s="428"/>
      <c r="N41" s="428"/>
      <c r="O41" s="428"/>
      <c r="P41" s="428"/>
      <c r="Q41" s="428"/>
      <c r="R41" s="428"/>
      <c r="S41" s="428"/>
      <c r="T41" s="428"/>
      <c r="U41" s="428"/>
      <c r="V41" s="428"/>
      <c r="W41" s="428"/>
      <c r="X41" s="428"/>
      <c r="Y41" s="428"/>
      <c r="Z41" s="428"/>
      <c r="AA41" s="428"/>
      <c r="AB41" s="428"/>
      <c r="AC41" s="428"/>
      <c r="AD41" s="428"/>
      <c r="AE41" s="428"/>
      <c r="AF41" s="428"/>
      <c r="AG41" s="428"/>
      <c r="AH41" s="428"/>
      <c r="AI41" s="428"/>
      <c r="AJ41" s="428"/>
      <c r="AK41" s="428"/>
      <c r="AL41" s="428"/>
      <c r="AM41" s="428"/>
      <c r="AN41" s="428"/>
      <c r="AO41" s="428"/>
      <c r="AP41" s="428"/>
      <c r="AQ41" s="428"/>
      <c r="AR41" s="428"/>
      <c r="AS41" s="428"/>
      <c r="AT41" s="428"/>
      <c r="AU41" s="428"/>
    </row>
    <row r="42" spans="2:47" hidden="1">
      <c r="B42" s="428"/>
      <c r="C42" s="428"/>
      <c r="D42" s="428"/>
      <c r="E42" s="428"/>
      <c r="F42" s="428"/>
      <c r="G42" s="428"/>
      <c r="H42" s="428"/>
      <c r="I42" s="428"/>
      <c r="J42" s="428"/>
      <c r="K42" s="428"/>
      <c r="L42" s="428"/>
      <c r="M42" s="428"/>
      <c r="N42" s="428"/>
      <c r="O42" s="428"/>
      <c r="P42" s="428"/>
      <c r="Q42" s="428"/>
      <c r="R42" s="428"/>
      <c r="S42" s="428"/>
      <c r="T42" s="428"/>
      <c r="U42" s="428"/>
      <c r="V42" s="428"/>
      <c r="W42" s="428"/>
      <c r="X42" s="428"/>
      <c r="Y42" s="428"/>
      <c r="Z42" s="428"/>
      <c r="AA42" s="428"/>
      <c r="AB42" s="428"/>
      <c r="AC42" s="428"/>
      <c r="AD42" s="428"/>
      <c r="AE42" s="428"/>
      <c r="AF42" s="428"/>
      <c r="AG42" s="428"/>
      <c r="AH42" s="428"/>
      <c r="AI42" s="428"/>
      <c r="AJ42" s="428"/>
      <c r="AK42" s="428"/>
      <c r="AL42" s="428"/>
      <c r="AM42" s="428"/>
      <c r="AN42" s="428"/>
      <c r="AO42" s="428"/>
      <c r="AP42" s="428"/>
      <c r="AQ42" s="428"/>
      <c r="AR42" s="428"/>
      <c r="AS42" s="428"/>
      <c r="AT42" s="428"/>
      <c r="AU42" s="428"/>
    </row>
    <row r="43" spans="2:47" hidden="1">
      <c r="B43" s="428"/>
      <c r="C43" s="428"/>
      <c r="D43" s="428"/>
      <c r="E43" s="428"/>
      <c r="F43" s="428"/>
      <c r="G43" s="428"/>
      <c r="H43" s="428"/>
      <c r="I43" s="428"/>
      <c r="J43" s="428"/>
      <c r="K43" s="428"/>
      <c r="L43" s="428"/>
      <c r="M43" s="428"/>
      <c r="N43" s="428"/>
      <c r="O43" s="428"/>
      <c r="P43" s="428"/>
      <c r="Q43" s="428"/>
      <c r="R43" s="428"/>
      <c r="S43" s="428"/>
      <c r="T43" s="428"/>
      <c r="U43" s="428"/>
      <c r="V43" s="428"/>
      <c r="W43" s="428"/>
      <c r="X43" s="428"/>
      <c r="Y43" s="428"/>
      <c r="Z43" s="428"/>
      <c r="AA43" s="428"/>
      <c r="AB43" s="428"/>
      <c r="AC43" s="428"/>
      <c r="AD43" s="428"/>
      <c r="AE43" s="428"/>
      <c r="AF43" s="428"/>
      <c r="AG43" s="428"/>
      <c r="AH43" s="428"/>
      <c r="AI43" s="428"/>
      <c r="AJ43" s="428"/>
      <c r="AK43" s="428"/>
      <c r="AL43" s="428"/>
      <c r="AM43" s="428"/>
      <c r="AN43" s="428"/>
      <c r="AO43" s="428"/>
      <c r="AP43" s="428"/>
      <c r="AQ43" s="428"/>
      <c r="AR43" s="428"/>
      <c r="AS43" s="428"/>
      <c r="AT43" s="428"/>
      <c r="AU43" s="428"/>
    </row>
    <row r="44" spans="2:47" hidden="1">
      <c r="B44" s="428"/>
      <c r="C44" s="428"/>
      <c r="D44" s="428"/>
      <c r="E44" s="428"/>
      <c r="F44" s="428"/>
      <c r="G44" s="428"/>
      <c r="H44" s="428"/>
      <c r="I44" s="428"/>
      <c r="J44" s="428"/>
      <c r="K44" s="428"/>
      <c r="L44" s="428"/>
      <c r="M44" s="428"/>
      <c r="N44" s="428"/>
      <c r="O44" s="428"/>
      <c r="P44" s="428"/>
      <c r="Q44" s="428"/>
      <c r="R44" s="428"/>
      <c r="S44" s="428"/>
      <c r="T44" s="428"/>
      <c r="U44" s="428"/>
      <c r="V44" s="428"/>
      <c r="W44" s="428"/>
      <c r="X44" s="428"/>
      <c r="Y44" s="428"/>
      <c r="Z44" s="428"/>
      <c r="AA44" s="428"/>
      <c r="AB44" s="428"/>
      <c r="AC44" s="428"/>
      <c r="AD44" s="428"/>
      <c r="AE44" s="428"/>
      <c r="AF44" s="428"/>
      <c r="AG44" s="428"/>
      <c r="AH44" s="428"/>
      <c r="AI44" s="428"/>
      <c r="AJ44" s="428"/>
      <c r="AK44" s="428"/>
      <c r="AL44" s="428"/>
      <c r="AM44" s="428"/>
      <c r="AN44" s="428"/>
      <c r="AO44" s="428"/>
      <c r="AP44" s="428"/>
      <c r="AQ44" s="428"/>
      <c r="AR44" s="428"/>
      <c r="AS44" s="428"/>
      <c r="AT44" s="428"/>
      <c r="AU44" s="428"/>
    </row>
    <row r="45" spans="2:47" hidden="1">
      <c r="B45" s="428"/>
      <c r="C45" s="428"/>
      <c r="D45" s="428"/>
      <c r="E45" s="428"/>
      <c r="F45" s="428"/>
      <c r="G45" s="428"/>
      <c r="H45" s="428"/>
      <c r="I45" s="428"/>
      <c r="J45" s="428"/>
      <c r="K45" s="428"/>
      <c r="L45" s="428"/>
      <c r="M45" s="428"/>
      <c r="N45" s="428"/>
      <c r="O45" s="428"/>
      <c r="P45" s="428"/>
      <c r="Q45" s="428"/>
      <c r="R45" s="428"/>
      <c r="S45" s="428"/>
      <c r="T45" s="428"/>
      <c r="U45" s="428"/>
      <c r="V45" s="428"/>
      <c r="W45" s="428"/>
      <c r="X45" s="428"/>
      <c r="Y45" s="428"/>
      <c r="Z45" s="428"/>
      <c r="AA45" s="428"/>
      <c r="AB45" s="428"/>
      <c r="AC45" s="428"/>
      <c r="AD45" s="428"/>
      <c r="AE45" s="428"/>
      <c r="AF45" s="428"/>
      <c r="AG45" s="428"/>
      <c r="AH45" s="428"/>
      <c r="AI45" s="428"/>
      <c r="AJ45" s="428"/>
      <c r="AK45" s="428"/>
      <c r="AL45" s="428"/>
      <c r="AM45" s="428"/>
      <c r="AN45" s="428"/>
      <c r="AO45" s="428"/>
      <c r="AP45" s="428"/>
      <c r="AQ45" s="428"/>
      <c r="AR45" s="428"/>
      <c r="AS45" s="428"/>
      <c r="AT45" s="428"/>
      <c r="AU45" s="428"/>
    </row>
    <row r="46" spans="2:47" hidden="1">
      <c r="B46" s="428"/>
      <c r="C46" s="428"/>
      <c r="D46" s="428"/>
      <c r="E46" s="428"/>
      <c r="F46" s="428"/>
      <c r="G46" s="428"/>
      <c r="H46" s="428"/>
      <c r="I46" s="428"/>
      <c r="J46" s="428"/>
      <c r="K46" s="428"/>
      <c r="L46" s="428"/>
      <c r="M46" s="428"/>
      <c r="N46" s="428"/>
      <c r="O46" s="428"/>
      <c r="P46" s="428"/>
      <c r="Q46" s="428"/>
      <c r="R46" s="428"/>
      <c r="S46" s="428"/>
      <c r="T46" s="428"/>
      <c r="U46" s="428"/>
      <c r="V46" s="428"/>
      <c r="W46" s="428"/>
      <c r="X46" s="428"/>
      <c r="Y46" s="428"/>
      <c r="Z46" s="428"/>
      <c r="AA46" s="428"/>
      <c r="AB46" s="428"/>
      <c r="AC46" s="428"/>
      <c r="AD46" s="428"/>
      <c r="AE46" s="428"/>
      <c r="AF46" s="428"/>
      <c r="AG46" s="428"/>
      <c r="AH46" s="428"/>
      <c r="AI46" s="428"/>
      <c r="AJ46" s="428"/>
      <c r="AK46" s="428"/>
      <c r="AL46" s="428"/>
      <c r="AM46" s="428"/>
      <c r="AN46" s="428"/>
      <c r="AO46" s="428"/>
      <c r="AP46" s="428"/>
      <c r="AQ46" s="428"/>
      <c r="AR46" s="428"/>
      <c r="AS46" s="428"/>
      <c r="AT46" s="428"/>
      <c r="AU46" s="428"/>
    </row>
    <row r="47" spans="2:47" hidden="1">
      <c r="B47" s="428"/>
      <c r="C47" s="428"/>
      <c r="D47" s="428"/>
      <c r="E47" s="428"/>
      <c r="F47" s="428"/>
      <c r="G47" s="428"/>
      <c r="H47" s="428"/>
      <c r="I47" s="428"/>
      <c r="J47" s="428"/>
      <c r="K47" s="428"/>
      <c r="L47" s="428"/>
      <c r="M47" s="428"/>
      <c r="N47" s="428"/>
      <c r="O47" s="428"/>
      <c r="P47" s="428"/>
      <c r="Q47" s="428"/>
      <c r="R47" s="428"/>
      <c r="S47" s="428"/>
      <c r="T47" s="428"/>
      <c r="U47" s="428"/>
      <c r="V47" s="428"/>
      <c r="W47" s="428"/>
      <c r="X47" s="428"/>
      <c r="Y47" s="428"/>
      <c r="Z47" s="428"/>
      <c r="AA47" s="428"/>
      <c r="AB47" s="428"/>
      <c r="AC47" s="428"/>
      <c r="AD47" s="428"/>
      <c r="AE47" s="428"/>
      <c r="AF47" s="428"/>
      <c r="AG47" s="428"/>
      <c r="AH47" s="428"/>
      <c r="AI47" s="428"/>
      <c r="AJ47" s="428"/>
      <c r="AK47" s="428"/>
      <c r="AL47" s="428"/>
      <c r="AM47" s="428"/>
      <c r="AN47" s="428"/>
      <c r="AO47" s="428"/>
      <c r="AP47" s="428"/>
      <c r="AQ47" s="428"/>
      <c r="AR47" s="428"/>
      <c r="AS47" s="428"/>
      <c r="AT47" s="428"/>
      <c r="AU47" s="428"/>
    </row>
    <row r="48" spans="2:47" hidden="1">
      <c r="B48" s="428"/>
      <c r="C48" s="428"/>
      <c r="D48" s="428"/>
      <c r="E48" s="428"/>
      <c r="F48" s="428"/>
      <c r="G48" s="428"/>
      <c r="H48" s="428"/>
      <c r="I48" s="428"/>
      <c r="J48" s="428"/>
      <c r="K48" s="428"/>
      <c r="L48" s="428"/>
      <c r="M48" s="428"/>
      <c r="N48" s="428"/>
      <c r="O48" s="428"/>
      <c r="P48" s="428"/>
      <c r="Q48" s="428"/>
      <c r="R48" s="428"/>
      <c r="S48" s="428"/>
      <c r="T48" s="428"/>
      <c r="U48" s="428"/>
      <c r="V48" s="428"/>
      <c r="W48" s="428"/>
      <c r="X48" s="428"/>
      <c r="Y48" s="428"/>
      <c r="Z48" s="428"/>
      <c r="AA48" s="428"/>
      <c r="AB48" s="428"/>
      <c r="AC48" s="428"/>
      <c r="AD48" s="428"/>
      <c r="AE48" s="428"/>
      <c r="AF48" s="428"/>
      <c r="AG48" s="428"/>
      <c r="AH48" s="428"/>
      <c r="AI48" s="428"/>
      <c r="AJ48" s="428"/>
      <c r="AK48" s="428"/>
      <c r="AL48" s="428"/>
      <c r="AM48" s="428"/>
      <c r="AN48" s="428"/>
      <c r="AO48" s="428"/>
      <c r="AP48" s="428"/>
      <c r="AQ48" s="428"/>
      <c r="AR48" s="428"/>
      <c r="AS48" s="428"/>
      <c r="AT48" s="428"/>
      <c r="AU48" s="428"/>
    </row>
    <row r="49" spans="2:47" hidden="1">
      <c r="B49" s="428"/>
      <c r="C49" s="428"/>
      <c r="D49" s="428"/>
      <c r="E49" s="428"/>
      <c r="F49" s="428"/>
      <c r="G49" s="428"/>
      <c r="H49" s="428"/>
      <c r="I49" s="428"/>
      <c r="J49" s="428"/>
      <c r="K49" s="428"/>
      <c r="L49" s="428"/>
      <c r="M49" s="428"/>
      <c r="N49" s="428"/>
      <c r="O49" s="428"/>
      <c r="P49" s="428"/>
      <c r="Q49" s="428"/>
      <c r="R49" s="428"/>
      <c r="S49" s="428"/>
      <c r="T49" s="428"/>
      <c r="U49" s="428"/>
      <c r="V49" s="428"/>
      <c r="W49" s="428"/>
      <c r="X49" s="428"/>
      <c r="Y49" s="428"/>
      <c r="Z49" s="428"/>
      <c r="AA49" s="428"/>
      <c r="AB49" s="428"/>
      <c r="AC49" s="428"/>
      <c r="AD49" s="428"/>
      <c r="AE49" s="428"/>
      <c r="AF49" s="428"/>
      <c r="AG49" s="428"/>
      <c r="AH49" s="428"/>
      <c r="AI49" s="428"/>
      <c r="AJ49" s="428"/>
      <c r="AK49" s="428"/>
      <c r="AL49" s="428"/>
      <c r="AM49" s="428"/>
      <c r="AN49" s="428"/>
      <c r="AO49" s="428"/>
      <c r="AP49" s="428"/>
      <c r="AQ49" s="428"/>
      <c r="AR49" s="428"/>
      <c r="AS49" s="428"/>
      <c r="AT49" s="428"/>
      <c r="AU49" s="428"/>
    </row>
    <row r="50" spans="2:47" hidden="1">
      <c r="B50" s="428"/>
      <c r="C50" s="428"/>
      <c r="D50" s="428"/>
      <c r="E50" s="428"/>
      <c r="F50" s="428"/>
      <c r="G50" s="428"/>
      <c r="H50" s="428"/>
      <c r="I50" s="428"/>
      <c r="J50" s="428"/>
      <c r="K50" s="428"/>
      <c r="L50" s="428"/>
      <c r="M50" s="428"/>
      <c r="N50" s="428"/>
      <c r="O50" s="428"/>
      <c r="P50" s="428"/>
      <c r="Q50" s="428"/>
      <c r="R50" s="428"/>
      <c r="S50" s="428"/>
      <c r="T50" s="428"/>
      <c r="U50" s="428"/>
      <c r="V50" s="428"/>
      <c r="W50" s="428"/>
      <c r="X50" s="428"/>
      <c r="Y50" s="428"/>
      <c r="Z50" s="428"/>
      <c r="AA50" s="428"/>
      <c r="AB50" s="428"/>
      <c r="AC50" s="428"/>
      <c r="AD50" s="428"/>
      <c r="AE50" s="428"/>
      <c r="AF50" s="428"/>
      <c r="AG50" s="428"/>
      <c r="AH50" s="428"/>
      <c r="AI50" s="428"/>
      <c r="AJ50" s="428"/>
      <c r="AK50" s="428"/>
      <c r="AL50" s="428"/>
      <c r="AM50" s="428"/>
      <c r="AN50" s="428"/>
      <c r="AO50" s="428"/>
      <c r="AP50" s="428"/>
      <c r="AQ50" s="428"/>
      <c r="AR50" s="428"/>
      <c r="AS50" s="428"/>
      <c r="AT50" s="428"/>
      <c r="AU50" s="428"/>
    </row>
    <row r="51" spans="2:47" hidden="1">
      <c r="B51" s="428"/>
      <c r="C51" s="428"/>
      <c r="D51" s="428"/>
      <c r="E51" s="428"/>
      <c r="F51" s="428"/>
      <c r="G51" s="428"/>
      <c r="H51" s="428"/>
      <c r="I51" s="428"/>
      <c r="J51" s="428"/>
      <c r="K51" s="428"/>
      <c r="L51" s="428"/>
      <c r="M51" s="428"/>
      <c r="N51" s="428"/>
      <c r="O51" s="428"/>
      <c r="P51" s="428"/>
      <c r="Q51" s="428"/>
      <c r="R51" s="428"/>
      <c r="S51" s="428"/>
      <c r="T51" s="428"/>
      <c r="U51" s="428"/>
      <c r="V51" s="428"/>
      <c r="W51" s="428"/>
      <c r="X51" s="428"/>
      <c r="Y51" s="428"/>
      <c r="Z51" s="428"/>
      <c r="AA51" s="428"/>
      <c r="AB51" s="428"/>
      <c r="AC51" s="428"/>
      <c r="AD51" s="428"/>
      <c r="AE51" s="428"/>
      <c r="AF51" s="428"/>
      <c r="AG51" s="428"/>
      <c r="AH51" s="428"/>
      <c r="AI51" s="428"/>
      <c r="AJ51" s="428"/>
      <c r="AK51" s="428"/>
      <c r="AL51" s="428"/>
      <c r="AM51" s="428"/>
      <c r="AN51" s="428"/>
      <c r="AO51" s="428"/>
      <c r="AP51" s="428"/>
      <c r="AQ51" s="428"/>
      <c r="AR51" s="428"/>
      <c r="AS51" s="428"/>
      <c r="AT51" s="428"/>
      <c r="AU51" s="428"/>
    </row>
    <row r="52" spans="2:47" hidden="1">
      <c r="B52" s="428"/>
      <c r="C52" s="428"/>
      <c r="D52" s="428"/>
      <c r="E52" s="428"/>
      <c r="F52" s="428"/>
      <c r="G52" s="428"/>
      <c r="H52" s="428"/>
      <c r="I52" s="428"/>
      <c r="J52" s="428"/>
      <c r="K52" s="428"/>
      <c r="L52" s="428"/>
      <c r="M52" s="428"/>
      <c r="N52" s="428"/>
      <c r="O52" s="428"/>
      <c r="P52" s="428"/>
      <c r="Q52" s="428"/>
      <c r="R52" s="428"/>
      <c r="S52" s="428"/>
      <c r="T52" s="428"/>
      <c r="U52" s="428"/>
      <c r="V52" s="428"/>
      <c r="W52" s="428"/>
      <c r="X52" s="428"/>
      <c r="Y52" s="428"/>
      <c r="Z52" s="428"/>
      <c r="AA52" s="428"/>
      <c r="AB52" s="428"/>
      <c r="AC52" s="428"/>
      <c r="AD52" s="428"/>
      <c r="AE52" s="428"/>
      <c r="AF52" s="428"/>
      <c r="AG52" s="428"/>
      <c r="AH52" s="428"/>
      <c r="AI52" s="428"/>
      <c r="AJ52" s="428"/>
      <c r="AK52" s="428"/>
      <c r="AL52" s="428"/>
      <c r="AM52" s="428"/>
      <c r="AN52" s="428"/>
      <c r="AO52" s="428"/>
      <c r="AP52" s="428"/>
      <c r="AQ52" s="428"/>
      <c r="AR52" s="428"/>
      <c r="AS52" s="428"/>
      <c r="AT52" s="428"/>
      <c r="AU52" s="428"/>
    </row>
    <row r="53" spans="2:47" hidden="1">
      <c r="B53" s="428"/>
      <c r="C53" s="428"/>
      <c r="D53" s="428"/>
      <c r="E53" s="428"/>
      <c r="F53" s="428"/>
      <c r="G53" s="428"/>
      <c r="H53" s="428"/>
      <c r="I53" s="428"/>
      <c r="J53" s="428"/>
      <c r="K53" s="428"/>
      <c r="L53" s="428"/>
      <c r="M53" s="428"/>
      <c r="N53" s="428"/>
      <c r="O53" s="428"/>
      <c r="P53" s="428"/>
      <c r="Q53" s="428"/>
      <c r="R53" s="428"/>
      <c r="S53" s="428"/>
      <c r="T53" s="428"/>
      <c r="U53" s="428"/>
      <c r="V53" s="428"/>
      <c r="W53" s="428"/>
      <c r="X53" s="428"/>
      <c r="Y53" s="428"/>
      <c r="Z53" s="428"/>
      <c r="AA53" s="428"/>
      <c r="AB53" s="428"/>
      <c r="AC53" s="428"/>
      <c r="AD53" s="428"/>
      <c r="AE53" s="428"/>
      <c r="AF53" s="428"/>
      <c r="AG53" s="428"/>
      <c r="AH53" s="428"/>
      <c r="AI53" s="428"/>
      <c r="AJ53" s="428"/>
      <c r="AK53" s="428"/>
      <c r="AL53" s="428"/>
      <c r="AM53" s="428"/>
      <c r="AN53" s="428"/>
      <c r="AO53" s="428"/>
      <c r="AP53" s="428"/>
      <c r="AQ53" s="428"/>
      <c r="AR53" s="428"/>
      <c r="AS53" s="428"/>
      <c r="AT53" s="428"/>
      <c r="AU53" s="428"/>
    </row>
    <row r="54" spans="2:47" hidden="1">
      <c r="B54" s="428"/>
      <c r="C54" s="428"/>
      <c r="D54" s="428"/>
      <c r="E54" s="428"/>
      <c r="F54" s="428"/>
      <c r="G54" s="428"/>
      <c r="H54" s="428"/>
      <c r="I54" s="428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8"/>
      <c r="AC54" s="428"/>
      <c r="AD54" s="428"/>
      <c r="AE54" s="428"/>
      <c r="AF54" s="428"/>
      <c r="AG54" s="428"/>
      <c r="AH54" s="428"/>
      <c r="AI54" s="428"/>
      <c r="AJ54" s="428"/>
      <c r="AK54" s="428"/>
      <c r="AL54" s="428"/>
      <c r="AM54" s="428"/>
      <c r="AN54" s="428"/>
      <c r="AO54" s="428"/>
      <c r="AP54" s="428"/>
      <c r="AQ54" s="428"/>
      <c r="AR54" s="428"/>
      <c r="AS54" s="428"/>
      <c r="AT54" s="428"/>
      <c r="AU54" s="428"/>
    </row>
    <row r="55" spans="2:47" hidden="1">
      <c r="B55" s="428"/>
      <c r="C55" s="428"/>
      <c r="D55" s="428"/>
      <c r="E55" s="428"/>
      <c r="F55" s="428"/>
      <c r="G55" s="428"/>
      <c r="H55" s="428"/>
      <c r="I55" s="428"/>
      <c r="J55" s="428"/>
      <c r="K55" s="428"/>
      <c r="L55" s="428"/>
      <c r="M55" s="428"/>
      <c r="N55" s="428"/>
      <c r="O55" s="428"/>
      <c r="P55" s="428"/>
      <c r="Q55" s="428"/>
      <c r="R55" s="428"/>
      <c r="S55" s="428"/>
      <c r="T55" s="428"/>
      <c r="U55" s="428"/>
      <c r="V55" s="428"/>
      <c r="W55" s="428"/>
      <c r="X55" s="428"/>
      <c r="Y55" s="428"/>
      <c r="Z55" s="428"/>
      <c r="AA55" s="428"/>
      <c r="AB55" s="428"/>
      <c r="AC55" s="428"/>
      <c r="AD55" s="428"/>
      <c r="AE55" s="428"/>
      <c r="AF55" s="428"/>
      <c r="AG55" s="428"/>
      <c r="AH55" s="428"/>
      <c r="AI55" s="428"/>
      <c r="AJ55" s="428"/>
      <c r="AK55" s="428"/>
      <c r="AL55" s="428"/>
      <c r="AM55" s="428"/>
      <c r="AN55" s="428"/>
      <c r="AO55" s="428"/>
      <c r="AP55" s="428"/>
      <c r="AQ55" s="428"/>
      <c r="AR55" s="428"/>
      <c r="AS55" s="428"/>
      <c r="AT55" s="428"/>
      <c r="AU55" s="428"/>
    </row>
    <row r="56" spans="2:47" hidden="1">
      <c r="B56" s="428"/>
      <c r="C56" s="428"/>
      <c r="D56" s="428"/>
      <c r="E56" s="428"/>
      <c r="F56" s="428"/>
      <c r="G56" s="428"/>
      <c r="H56" s="428"/>
      <c r="I56" s="428"/>
      <c r="J56" s="428"/>
      <c r="K56" s="428"/>
      <c r="L56" s="428"/>
      <c r="M56" s="428"/>
      <c r="N56" s="428"/>
      <c r="O56" s="428"/>
      <c r="P56" s="428"/>
      <c r="Q56" s="428"/>
      <c r="R56" s="428"/>
      <c r="S56" s="428"/>
      <c r="T56" s="428"/>
      <c r="U56" s="428"/>
      <c r="V56" s="428"/>
      <c r="W56" s="428"/>
      <c r="X56" s="428"/>
      <c r="Y56" s="428"/>
      <c r="Z56" s="428"/>
      <c r="AA56" s="428"/>
      <c r="AB56" s="428"/>
      <c r="AC56" s="428"/>
      <c r="AD56" s="428"/>
      <c r="AE56" s="428"/>
      <c r="AF56" s="428"/>
      <c r="AG56" s="428"/>
      <c r="AH56" s="428"/>
      <c r="AI56" s="428"/>
      <c r="AJ56" s="428"/>
      <c r="AK56" s="428"/>
      <c r="AL56" s="428"/>
      <c r="AM56" s="428"/>
      <c r="AN56" s="428"/>
      <c r="AO56" s="428"/>
      <c r="AP56" s="428"/>
      <c r="AQ56" s="428"/>
      <c r="AR56" s="428"/>
      <c r="AS56" s="428"/>
      <c r="AT56" s="428"/>
      <c r="AU56" s="428"/>
    </row>
    <row r="57" spans="2:47" hidden="1">
      <c r="B57" s="428"/>
      <c r="C57" s="428"/>
      <c r="D57" s="428"/>
      <c r="E57" s="428"/>
      <c r="F57" s="428"/>
      <c r="G57" s="428"/>
      <c r="H57" s="428"/>
      <c r="I57" s="428"/>
      <c r="J57" s="428"/>
      <c r="K57" s="428"/>
      <c r="L57" s="428"/>
      <c r="M57" s="428"/>
      <c r="N57" s="428"/>
      <c r="O57" s="428"/>
      <c r="P57" s="428"/>
      <c r="Q57" s="428"/>
      <c r="R57" s="428"/>
      <c r="S57" s="428"/>
      <c r="T57" s="428"/>
      <c r="U57" s="428"/>
      <c r="V57" s="428"/>
      <c r="W57" s="428"/>
      <c r="X57" s="428"/>
      <c r="Y57" s="428"/>
      <c r="Z57" s="428"/>
      <c r="AA57" s="428"/>
      <c r="AB57" s="428"/>
      <c r="AC57" s="428"/>
      <c r="AD57" s="428"/>
      <c r="AE57" s="428"/>
      <c r="AF57" s="428"/>
      <c r="AG57" s="428"/>
      <c r="AH57" s="428"/>
      <c r="AI57" s="428"/>
      <c r="AJ57" s="428"/>
      <c r="AK57" s="428"/>
      <c r="AL57" s="428"/>
      <c r="AM57" s="428"/>
      <c r="AN57" s="428"/>
      <c r="AO57" s="428"/>
      <c r="AP57" s="428"/>
      <c r="AQ57" s="428"/>
      <c r="AR57" s="428"/>
      <c r="AS57" s="428"/>
      <c r="AT57" s="428"/>
      <c r="AU57" s="428"/>
    </row>
    <row r="58" spans="2:47" hidden="1">
      <c r="B58" s="428"/>
      <c r="C58" s="428"/>
      <c r="D58" s="428"/>
      <c r="E58" s="428"/>
      <c r="F58" s="428"/>
      <c r="G58" s="428"/>
      <c r="H58" s="428"/>
      <c r="I58" s="428"/>
      <c r="J58" s="428"/>
      <c r="K58" s="428"/>
      <c r="L58" s="428"/>
      <c r="M58" s="428"/>
      <c r="N58" s="428"/>
      <c r="O58" s="428"/>
      <c r="P58" s="428"/>
      <c r="Q58" s="428"/>
      <c r="R58" s="428"/>
      <c r="S58" s="428"/>
      <c r="T58" s="428"/>
      <c r="U58" s="428"/>
      <c r="V58" s="428"/>
      <c r="W58" s="428"/>
      <c r="X58" s="428"/>
      <c r="Y58" s="428"/>
      <c r="Z58" s="428"/>
      <c r="AA58" s="428"/>
      <c r="AB58" s="428"/>
      <c r="AC58" s="428"/>
      <c r="AD58" s="428"/>
      <c r="AE58" s="428"/>
      <c r="AF58" s="428"/>
      <c r="AG58" s="428"/>
      <c r="AH58" s="428"/>
      <c r="AI58" s="428"/>
      <c r="AJ58" s="428"/>
      <c r="AK58" s="428"/>
      <c r="AL58" s="428"/>
      <c r="AM58" s="428"/>
      <c r="AN58" s="428"/>
      <c r="AO58" s="428"/>
      <c r="AP58" s="428"/>
      <c r="AQ58" s="428"/>
      <c r="AR58" s="428"/>
      <c r="AS58" s="428"/>
      <c r="AT58" s="428"/>
      <c r="AU58" s="428"/>
    </row>
    <row r="59" spans="2:47" hidden="1">
      <c r="B59" s="428"/>
      <c r="C59" s="428"/>
      <c r="D59" s="428"/>
      <c r="E59" s="428"/>
      <c r="F59" s="428"/>
      <c r="G59" s="428"/>
      <c r="H59" s="428"/>
      <c r="I59" s="428"/>
      <c r="J59" s="428"/>
      <c r="K59" s="428"/>
      <c r="L59" s="428"/>
      <c r="M59" s="428"/>
      <c r="N59" s="428"/>
      <c r="O59" s="428"/>
      <c r="P59" s="428"/>
      <c r="Q59" s="428"/>
      <c r="R59" s="428"/>
      <c r="S59" s="428"/>
      <c r="T59" s="428"/>
      <c r="U59" s="428"/>
      <c r="V59" s="428"/>
      <c r="W59" s="428"/>
      <c r="X59" s="428"/>
      <c r="Y59" s="428"/>
      <c r="Z59" s="428"/>
      <c r="AA59" s="428"/>
      <c r="AB59" s="428"/>
      <c r="AC59" s="428"/>
      <c r="AD59" s="428"/>
      <c r="AE59" s="428"/>
      <c r="AF59" s="428"/>
      <c r="AG59" s="428"/>
      <c r="AH59" s="428"/>
      <c r="AI59" s="428"/>
      <c r="AJ59" s="428"/>
      <c r="AK59" s="428"/>
      <c r="AL59" s="428"/>
      <c r="AM59" s="428"/>
      <c r="AN59" s="428"/>
      <c r="AO59" s="428"/>
      <c r="AP59" s="428"/>
      <c r="AQ59" s="428"/>
      <c r="AR59" s="428"/>
      <c r="AS59" s="428"/>
      <c r="AT59" s="428"/>
      <c r="AU59" s="428"/>
    </row>
    <row r="60" spans="2:47" hidden="1">
      <c r="B60" s="428"/>
      <c r="C60" s="428"/>
      <c r="D60" s="428"/>
      <c r="E60" s="428"/>
      <c r="F60" s="428"/>
      <c r="G60" s="428"/>
      <c r="H60" s="428"/>
      <c r="I60" s="428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8"/>
      <c r="AC60" s="428"/>
      <c r="AD60" s="428"/>
      <c r="AE60" s="428"/>
      <c r="AF60" s="428"/>
      <c r="AG60" s="428"/>
      <c r="AH60" s="428"/>
      <c r="AI60" s="428"/>
      <c r="AJ60" s="428"/>
      <c r="AK60" s="428"/>
      <c r="AL60" s="428"/>
      <c r="AM60" s="428"/>
      <c r="AN60" s="428"/>
      <c r="AO60" s="428"/>
      <c r="AP60" s="428"/>
      <c r="AQ60" s="428"/>
      <c r="AR60" s="428"/>
      <c r="AS60" s="428"/>
      <c r="AT60" s="428"/>
      <c r="AU60" s="428"/>
    </row>
    <row r="61" spans="2:47" hidden="1">
      <c r="B61" s="428"/>
      <c r="C61" s="428"/>
      <c r="D61" s="428"/>
      <c r="E61" s="428"/>
      <c r="F61" s="428"/>
      <c r="G61" s="428"/>
      <c r="H61" s="428"/>
      <c r="I61" s="428"/>
      <c r="J61" s="428"/>
      <c r="K61" s="428"/>
      <c r="L61" s="428"/>
      <c r="M61" s="428"/>
      <c r="N61" s="428"/>
      <c r="O61" s="428"/>
      <c r="P61" s="428"/>
      <c r="Q61" s="428"/>
      <c r="R61" s="428"/>
      <c r="S61" s="428"/>
      <c r="T61" s="428"/>
      <c r="U61" s="428"/>
      <c r="V61" s="428"/>
      <c r="W61" s="428"/>
      <c r="X61" s="428"/>
      <c r="Y61" s="428"/>
      <c r="Z61" s="428"/>
      <c r="AA61" s="428"/>
      <c r="AB61" s="428"/>
      <c r="AC61" s="428"/>
      <c r="AD61" s="428"/>
      <c r="AE61" s="428"/>
      <c r="AF61" s="428"/>
      <c r="AG61" s="428"/>
      <c r="AH61" s="428"/>
      <c r="AI61" s="428"/>
      <c r="AJ61" s="428"/>
      <c r="AK61" s="428"/>
      <c r="AL61" s="428"/>
      <c r="AM61" s="428"/>
      <c r="AN61" s="428"/>
      <c r="AO61" s="428"/>
      <c r="AP61" s="428"/>
      <c r="AQ61" s="428"/>
      <c r="AR61" s="428"/>
      <c r="AS61" s="428"/>
      <c r="AT61" s="428"/>
      <c r="AU61" s="428"/>
    </row>
    <row r="62" spans="2:47" hidden="1">
      <c r="B62" s="428"/>
      <c r="C62" s="428"/>
      <c r="D62" s="428"/>
      <c r="E62" s="428"/>
      <c r="F62" s="428"/>
      <c r="G62" s="428"/>
      <c r="H62" s="428"/>
      <c r="I62" s="428"/>
      <c r="J62" s="428"/>
      <c r="K62" s="428"/>
      <c r="L62" s="428"/>
      <c r="M62" s="428"/>
      <c r="N62" s="428"/>
      <c r="O62" s="428"/>
      <c r="P62" s="428"/>
      <c r="Q62" s="428"/>
      <c r="R62" s="428"/>
      <c r="S62" s="428"/>
      <c r="T62" s="428"/>
      <c r="U62" s="428"/>
      <c r="V62" s="428"/>
      <c r="W62" s="428"/>
      <c r="X62" s="428"/>
      <c r="Y62" s="428"/>
      <c r="Z62" s="428"/>
      <c r="AA62" s="428"/>
      <c r="AB62" s="428"/>
      <c r="AC62" s="428"/>
      <c r="AD62" s="428"/>
      <c r="AE62" s="428"/>
      <c r="AF62" s="428"/>
      <c r="AG62" s="428"/>
      <c r="AH62" s="428"/>
      <c r="AI62" s="428"/>
      <c r="AJ62" s="428"/>
      <c r="AK62" s="428"/>
      <c r="AL62" s="428"/>
      <c r="AM62" s="428"/>
      <c r="AN62" s="428"/>
      <c r="AO62" s="428"/>
      <c r="AP62" s="428"/>
      <c r="AQ62" s="428"/>
      <c r="AR62" s="428"/>
      <c r="AS62" s="428"/>
      <c r="AT62" s="428"/>
      <c r="AU62" s="428"/>
    </row>
    <row r="63" spans="2:47" hidden="1">
      <c r="B63" s="428"/>
      <c r="C63" s="428"/>
      <c r="D63" s="428"/>
      <c r="E63" s="428"/>
      <c r="F63" s="428"/>
      <c r="G63" s="428"/>
      <c r="H63" s="428"/>
      <c r="I63" s="428"/>
      <c r="J63" s="428"/>
      <c r="K63" s="428"/>
      <c r="L63" s="428"/>
      <c r="M63" s="428"/>
      <c r="N63" s="428"/>
      <c r="O63" s="428"/>
      <c r="P63" s="428"/>
      <c r="Q63" s="428"/>
      <c r="R63" s="428"/>
      <c r="S63" s="428"/>
      <c r="T63" s="428"/>
      <c r="U63" s="428"/>
      <c r="V63" s="428"/>
      <c r="W63" s="428"/>
      <c r="X63" s="428"/>
      <c r="Y63" s="428"/>
      <c r="Z63" s="428"/>
      <c r="AA63" s="428"/>
      <c r="AB63" s="428"/>
      <c r="AC63" s="428"/>
      <c r="AD63" s="428"/>
      <c r="AE63" s="428"/>
      <c r="AF63" s="428"/>
      <c r="AG63" s="428"/>
      <c r="AH63" s="428"/>
      <c r="AI63" s="428"/>
      <c r="AJ63" s="428"/>
      <c r="AK63" s="428"/>
      <c r="AL63" s="428"/>
      <c r="AM63" s="428"/>
      <c r="AN63" s="428"/>
      <c r="AO63" s="428"/>
      <c r="AP63" s="428"/>
      <c r="AQ63" s="428"/>
      <c r="AR63" s="428"/>
      <c r="AS63" s="428"/>
      <c r="AT63" s="428"/>
      <c r="AU63" s="428"/>
    </row>
    <row r="64" spans="2:47" hidden="1">
      <c r="B64" s="428"/>
      <c r="C64" s="428"/>
      <c r="D64" s="428"/>
      <c r="E64" s="428"/>
      <c r="F64" s="428"/>
      <c r="G64" s="428"/>
      <c r="H64" s="428"/>
      <c r="I64" s="428"/>
      <c r="J64" s="428"/>
      <c r="K64" s="428"/>
      <c r="L64" s="428"/>
      <c r="M64" s="428"/>
      <c r="N64" s="428"/>
      <c r="O64" s="428"/>
      <c r="P64" s="428"/>
      <c r="Q64" s="428"/>
      <c r="R64" s="428"/>
      <c r="S64" s="428"/>
      <c r="T64" s="428"/>
      <c r="U64" s="428"/>
      <c r="V64" s="428"/>
      <c r="W64" s="428"/>
      <c r="X64" s="428"/>
      <c r="Y64" s="428"/>
      <c r="Z64" s="428"/>
      <c r="AA64" s="428"/>
      <c r="AB64" s="428"/>
      <c r="AC64" s="428"/>
      <c r="AD64" s="428"/>
      <c r="AE64" s="428"/>
      <c r="AF64" s="428"/>
      <c r="AG64" s="428"/>
      <c r="AH64" s="428"/>
      <c r="AI64" s="428"/>
      <c r="AJ64" s="428"/>
      <c r="AK64" s="428"/>
      <c r="AL64" s="428"/>
      <c r="AM64" s="428"/>
      <c r="AN64" s="428"/>
      <c r="AO64" s="428"/>
      <c r="AP64" s="428"/>
      <c r="AQ64" s="428"/>
      <c r="AR64" s="428"/>
      <c r="AS64" s="428"/>
      <c r="AT64" s="428"/>
      <c r="AU64" s="428"/>
    </row>
    <row r="65" spans="2:47" hidden="1">
      <c r="B65" s="428"/>
      <c r="C65" s="428"/>
      <c r="D65" s="428"/>
      <c r="E65" s="428"/>
      <c r="F65" s="428"/>
      <c r="G65" s="428"/>
      <c r="H65" s="428"/>
      <c r="I65" s="428"/>
      <c r="J65" s="428"/>
      <c r="K65" s="428"/>
      <c r="L65" s="428"/>
      <c r="M65" s="428"/>
      <c r="N65" s="428"/>
      <c r="O65" s="428"/>
      <c r="P65" s="428"/>
      <c r="Q65" s="428"/>
      <c r="R65" s="428"/>
      <c r="S65" s="428"/>
      <c r="T65" s="428"/>
      <c r="U65" s="428"/>
      <c r="V65" s="428"/>
      <c r="W65" s="428"/>
      <c r="X65" s="428"/>
      <c r="Y65" s="428"/>
      <c r="Z65" s="428"/>
      <c r="AA65" s="428"/>
      <c r="AB65" s="428"/>
      <c r="AC65" s="428"/>
      <c r="AD65" s="428"/>
      <c r="AE65" s="428"/>
      <c r="AF65" s="428"/>
      <c r="AG65" s="428"/>
      <c r="AH65" s="428"/>
      <c r="AI65" s="428"/>
      <c r="AJ65" s="428"/>
      <c r="AK65" s="428"/>
      <c r="AL65" s="428"/>
      <c r="AM65" s="428"/>
      <c r="AN65" s="428"/>
      <c r="AO65" s="428"/>
      <c r="AP65" s="428"/>
      <c r="AQ65" s="428"/>
      <c r="AR65" s="428"/>
      <c r="AS65" s="428"/>
      <c r="AT65" s="428"/>
      <c r="AU65" s="428"/>
    </row>
    <row r="66" spans="2:47" hidden="1">
      <c r="B66" s="428"/>
      <c r="C66" s="428"/>
      <c r="D66" s="428"/>
      <c r="E66" s="428"/>
      <c r="F66" s="428"/>
      <c r="G66" s="428"/>
      <c r="H66" s="428"/>
      <c r="I66" s="428"/>
      <c r="J66" s="428"/>
      <c r="K66" s="428"/>
      <c r="L66" s="428"/>
      <c r="M66" s="428"/>
      <c r="N66" s="428"/>
      <c r="O66" s="428"/>
      <c r="P66" s="428"/>
      <c r="Q66" s="428"/>
      <c r="R66" s="428"/>
      <c r="S66" s="428"/>
      <c r="T66" s="428"/>
      <c r="U66" s="428"/>
      <c r="V66" s="428"/>
      <c r="W66" s="428"/>
      <c r="X66" s="428"/>
      <c r="Y66" s="428"/>
      <c r="Z66" s="428"/>
      <c r="AA66" s="428"/>
      <c r="AB66" s="428"/>
      <c r="AC66" s="428"/>
      <c r="AD66" s="428"/>
      <c r="AE66" s="428"/>
      <c r="AF66" s="428"/>
      <c r="AG66" s="428"/>
      <c r="AH66" s="428"/>
      <c r="AI66" s="428"/>
      <c r="AJ66" s="428"/>
      <c r="AK66" s="428"/>
      <c r="AL66" s="428"/>
      <c r="AM66" s="428"/>
      <c r="AN66" s="428"/>
      <c r="AO66" s="428"/>
      <c r="AP66" s="428"/>
      <c r="AQ66" s="428"/>
      <c r="AR66" s="428"/>
      <c r="AS66" s="428"/>
      <c r="AT66" s="428"/>
      <c r="AU66" s="428"/>
    </row>
    <row r="67" spans="2:47" hidden="1">
      <c r="B67" s="428"/>
      <c r="C67" s="428"/>
      <c r="D67" s="428"/>
      <c r="E67" s="428"/>
      <c r="F67" s="428"/>
      <c r="G67" s="428"/>
      <c r="H67" s="428"/>
      <c r="I67" s="428"/>
      <c r="J67" s="428"/>
      <c r="K67" s="428"/>
      <c r="L67" s="428"/>
      <c r="M67" s="428"/>
      <c r="N67" s="428"/>
      <c r="O67" s="428"/>
      <c r="P67" s="428"/>
      <c r="Q67" s="428"/>
      <c r="R67" s="428"/>
      <c r="S67" s="428"/>
      <c r="T67" s="428"/>
      <c r="U67" s="428"/>
      <c r="V67" s="428"/>
      <c r="W67" s="428"/>
      <c r="X67" s="428"/>
      <c r="Y67" s="428"/>
      <c r="Z67" s="428"/>
      <c r="AA67" s="428"/>
      <c r="AB67" s="428"/>
      <c r="AC67" s="428"/>
      <c r="AD67" s="428"/>
      <c r="AE67" s="428"/>
      <c r="AF67" s="428"/>
      <c r="AG67" s="428"/>
      <c r="AH67" s="428"/>
      <c r="AI67" s="428"/>
      <c r="AJ67" s="428"/>
      <c r="AK67" s="428"/>
      <c r="AL67" s="428"/>
      <c r="AM67" s="428"/>
      <c r="AN67" s="428"/>
      <c r="AO67" s="428"/>
      <c r="AP67" s="428"/>
      <c r="AQ67" s="428"/>
      <c r="AR67" s="428"/>
      <c r="AS67" s="428"/>
      <c r="AT67" s="428"/>
      <c r="AU67" s="428"/>
    </row>
    <row r="68" spans="2:47" hidden="1">
      <c r="B68" s="428"/>
      <c r="C68" s="428"/>
      <c r="D68" s="428"/>
      <c r="E68" s="428"/>
      <c r="F68" s="428"/>
      <c r="G68" s="428"/>
      <c r="H68" s="428"/>
      <c r="I68" s="428"/>
      <c r="J68" s="428"/>
      <c r="K68" s="428"/>
      <c r="L68" s="428"/>
      <c r="M68" s="428"/>
      <c r="N68" s="428"/>
      <c r="O68" s="428"/>
      <c r="P68" s="428"/>
      <c r="Q68" s="428"/>
      <c r="R68" s="428"/>
      <c r="S68" s="428"/>
      <c r="T68" s="428"/>
      <c r="U68" s="428"/>
      <c r="V68" s="428"/>
      <c r="W68" s="428"/>
      <c r="X68" s="428"/>
      <c r="Y68" s="428"/>
      <c r="Z68" s="428"/>
      <c r="AA68" s="428"/>
      <c r="AB68" s="428"/>
      <c r="AC68" s="428"/>
      <c r="AD68" s="428"/>
      <c r="AE68" s="428"/>
      <c r="AF68" s="428"/>
      <c r="AG68" s="428"/>
      <c r="AH68" s="428"/>
      <c r="AI68" s="428"/>
      <c r="AJ68" s="428"/>
      <c r="AK68" s="428"/>
      <c r="AL68" s="428"/>
      <c r="AM68" s="428"/>
      <c r="AN68" s="428"/>
      <c r="AO68" s="428"/>
      <c r="AP68" s="428"/>
      <c r="AQ68" s="428"/>
      <c r="AR68" s="428"/>
      <c r="AS68" s="428"/>
      <c r="AT68" s="428"/>
      <c r="AU68" s="428"/>
    </row>
    <row r="69" spans="2:47" hidden="1">
      <c r="B69" s="428"/>
      <c r="C69" s="428"/>
      <c r="D69" s="428"/>
      <c r="E69" s="428"/>
      <c r="F69" s="428"/>
      <c r="G69" s="428"/>
      <c r="H69" s="428"/>
      <c r="I69" s="428"/>
      <c r="J69" s="428"/>
      <c r="K69" s="428"/>
      <c r="L69" s="428"/>
      <c r="M69" s="428"/>
      <c r="N69" s="428"/>
      <c r="O69" s="428"/>
      <c r="P69" s="428"/>
      <c r="Q69" s="428"/>
      <c r="R69" s="428"/>
      <c r="S69" s="428"/>
      <c r="T69" s="428"/>
      <c r="U69" s="428"/>
      <c r="V69" s="428"/>
      <c r="W69" s="428"/>
      <c r="X69" s="428"/>
      <c r="Y69" s="428"/>
      <c r="Z69" s="428"/>
      <c r="AA69" s="428"/>
      <c r="AB69" s="428"/>
      <c r="AC69" s="428"/>
      <c r="AD69" s="428"/>
      <c r="AE69" s="428"/>
      <c r="AF69" s="428"/>
      <c r="AG69" s="428"/>
      <c r="AH69" s="428"/>
      <c r="AI69" s="428"/>
      <c r="AJ69" s="428"/>
      <c r="AK69" s="428"/>
      <c r="AL69" s="428"/>
      <c r="AM69" s="428"/>
      <c r="AN69" s="428"/>
      <c r="AO69" s="428"/>
      <c r="AP69" s="428"/>
      <c r="AQ69" s="428"/>
      <c r="AR69" s="428"/>
      <c r="AS69" s="428"/>
      <c r="AT69" s="428"/>
      <c r="AU69" s="428"/>
    </row>
    <row r="70" spans="2:47" hidden="1">
      <c r="B70" s="428"/>
      <c r="C70" s="428"/>
      <c r="D70" s="428"/>
      <c r="E70" s="428"/>
      <c r="F70" s="428"/>
      <c r="G70" s="428"/>
      <c r="H70" s="428"/>
      <c r="I70" s="428"/>
      <c r="J70" s="428"/>
      <c r="K70" s="428"/>
      <c r="L70" s="428"/>
      <c r="M70" s="428"/>
      <c r="N70" s="428"/>
      <c r="O70" s="428"/>
      <c r="P70" s="428"/>
      <c r="Q70" s="428"/>
      <c r="R70" s="428"/>
      <c r="S70" s="428"/>
      <c r="T70" s="428"/>
      <c r="U70" s="428"/>
      <c r="V70" s="428"/>
      <c r="W70" s="428"/>
      <c r="X70" s="428"/>
      <c r="Y70" s="428"/>
      <c r="Z70" s="428"/>
      <c r="AA70" s="428"/>
      <c r="AB70" s="428"/>
      <c r="AC70" s="428"/>
      <c r="AD70" s="428"/>
      <c r="AE70" s="428"/>
      <c r="AF70" s="428"/>
      <c r="AG70" s="428"/>
      <c r="AH70" s="428"/>
      <c r="AI70" s="428"/>
      <c r="AJ70" s="428"/>
      <c r="AK70" s="428"/>
      <c r="AL70" s="428"/>
      <c r="AM70" s="428"/>
      <c r="AN70" s="428"/>
      <c r="AO70" s="428"/>
      <c r="AP70" s="428"/>
      <c r="AQ70" s="428"/>
      <c r="AR70" s="428"/>
      <c r="AS70" s="428"/>
      <c r="AT70" s="428"/>
      <c r="AU70" s="428"/>
    </row>
    <row r="71" spans="2:47" hidden="1">
      <c r="B71" s="428"/>
      <c r="C71" s="428"/>
      <c r="D71" s="428"/>
      <c r="E71" s="428"/>
      <c r="F71" s="428"/>
      <c r="G71" s="428"/>
      <c r="H71" s="428"/>
      <c r="I71" s="428"/>
      <c r="J71" s="428"/>
      <c r="K71" s="428"/>
      <c r="L71" s="428"/>
      <c r="M71" s="428"/>
      <c r="N71" s="428"/>
      <c r="O71" s="428"/>
      <c r="P71" s="428"/>
      <c r="Q71" s="428"/>
      <c r="R71" s="428"/>
      <c r="S71" s="428"/>
      <c r="T71" s="428"/>
      <c r="U71" s="428"/>
      <c r="V71" s="428"/>
      <c r="W71" s="428"/>
      <c r="X71" s="428"/>
      <c r="Y71" s="428"/>
      <c r="Z71" s="428"/>
      <c r="AA71" s="428"/>
      <c r="AB71" s="428"/>
      <c r="AC71" s="428"/>
      <c r="AD71" s="428"/>
      <c r="AE71" s="428"/>
      <c r="AF71" s="428"/>
      <c r="AG71" s="428"/>
      <c r="AH71" s="428"/>
      <c r="AI71" s="428"/>
      <c r="AJ71" s="428"/>
      <c r="AK71" s="428"/>
      <c r="AL71" s="428"/>
      <c r="AM71" s="428"/>
      <c r="AN71" s="428"/>
      <c r="AO71" s="428"/>
      <c r="AP71" s="428"/>
      <c r="AQ71" s="428"/>
      <c r="AR71" s="428"/>
      <c r="AS71" s="428"/>
      <c r="AT71" s="428"/>
      <c r="AU71" s="428"/>
    </row>
    <row r="72" spans="2:47" hidden="1">
      <c r="B72" s="428"/>
      <c r="C72" s="428"/>
      <c r="D72" s="428"/>
      <c r="E72" s="428"/>
      <c r="F72" s="428"/>
      <c r="G72" s="428"/>
      <c r="H72" s="428"/>
      <c r="I72" s="428"/>
      <c r="J72" s="428"/>
      <c r="K72" s="428"/>
      <c r="L72" s="428"/>
      <c r="M72" s="428"/>
      <c r="N72" s="428"/>
      <c r="O72" s="428"/>
      <c r="P72" s="428"/>
      <c r="Q72" s="428"/>
      <c r="R72" s="428"/>
      <c r="S72" s="428"/>
      <c r="T72" s="428"/>
      <c r="U72" s="428"/>
      <c r="V72" s="428"/>
      <c r="W72" s="428"/>
      <c r="X72" s="428"/>
      <c r="Y72" s="428"/>
      <c r="Z72" s="428"/>
      <c r="AA72" s="428"/>
      <c r="AB72" s="428"/>
      <c r="AC72" s="428"/>
      <c r="AD72" s="428"/>
      <c r="AE72" s="428"/>
      <c r="AF72" s="428"/>
      <c r="AG72" s="428"/>
      <c r="AH72" s="428"/>
      <c r="AI72" s="428"/>
      <c r="AJ72" s="428"/>
      <c r="AK72" s="428"/>
      <c r="AL72" s="428"/>
      <c r="AM72" s="428"/>
      <c r="AN72" s="428"/>
      <c r="AO72" s="428"/>
      <c r="AP72" s="428"/>
      <c r="AQ72" s="428"/>
      <c r="AR72" s="428"/>
      <c r="AS72" s="428"/>
      <c r="AT72" s="428"/>
      <c r="AU72" s="428"/>
    </row>
    <row r="73" spans="2:47" hidden="1">
      <c r="B73" s="428"/>
      <c r="C73" s="428"/>
      <c r="D73" s="428"/>
      <c r="E73" s="428"/>
      <c r="F73" s="428"/>
      <c r="G73" s="428"/>
      <c r="H73" s="428"/>
      <c r="I73" s="428"/>
      <c r="J73" s="428"/>
      <c r="K73" s="428"/>
      <c r="L73" s="428"/>
      <c r="M73" s="428"/>
      <c r="N73" s="428"/>
      <c r="O73" s="428"/>
      <c r="P73" s="428"/>
      <c r="Q73" s="428"/>
      <c r="R73" s="428"/>
      <c r="S73" s="428"/>
      <c r="T73" s="428"/>
      <c r="U73" s="428"/>
      <c r="V73" s="428"/>
      <c r="W73" s="428"/>
      <c r="X73" s="428"/>
      <c r="Y73" s="428"/>
      <c r="Z73" s="428"/>
      <c r="AA73" s="428"/>
      <c r="AB73" s="428"/>
      <c r="AC73" s="428"/>
      <c r="AD73" s="428"/>
      <c r="AE73" s="428"/>
      <c r="AF73" s="428"/>
      <c r="AG73" s="428"/>
      <c r="AH73" s="428"/>
      <c r="AI73" s="428"/>
      <c r="AJ73" s="428"/>
      <c r="AK73" s="428"/>
      <c r="AL73" s="428"/>
      <c r="AM73" s="428"/>
      <c r="AN73" s="428"/>
      <c r="AO73" s="428"/>
      <c r="AP73" s="428"/>
      <c r="AQ73" s="428"/>
      <c r="AR73" s="428"/>
      <c r="AS73" s="428"/>
      <c r="AT73" s="428"/>
      <c r="AU73" s="428"/>
    </row>
    <row r="74" spans="2:47" hidden="1">
      <c r="B74" s="428"/>
      <c r="C74" s="428"/>
      <c r="D74" s="428"/>
      <c r="E74" s="428"/>
      <c r="F74" s="428"/>
      <c r="G74" s="428"/>
      <c r="H74" s="428"/>
      <c r="I74" s="428"/>
      <c r="J74" s="428"/>
      <c r="K74" s="428"/>
      <c r="L74" s="428"/>
      <c r="M74" s="428"/>
      <c r="N74" s="428"/>
      <c r="O74" s="428"/>
      <c r="P74" s="428"/>
      <c r="Q74" s="428"/>
      <c r="R74" s="428"/>
      <c r="S74" s="428"/>
      <c r="T74" s="428"/>
      <c r="U74" s="428"/>
      <c r="V74" s="428"/>
      <c r="W74" s="428"/>
      <c r="X74" s="428"/>
      <c r="Y74" s="428"/>
      <c r="Z74" s="428"/>
      <c r="AA74" s="428"/>
      <c r="AB74" s="428"/>
      <c r="AC74" s="428"/>
      <c r="AD74" s="428"/>
      <c r="AE74" s="428"/>
      <c r="AF74" s="428"/>
      <c r="AG74" s="428"/>
      <c r="AH74" s="428"/>
      <c r="AI74" s="428"/>
      <c r="AJ74" s="428"/>
      <c r="AK74" s="428"/>
      <c r="AL74" s="428"/>
      <c r="AM74" s="428"/>
      <c r="AN74" s="428"/>
      <c r="AO74" s="428"/>
      <c r="AP74" s="428"/>
      <c r="AQ74" s="428"/>
      <c r="AR74" s="428"/>
      <c r="AS74" s="428"/>
      <c r="AT74" s="428"/>
      <c r="AU74" s="428"/>
    </row>
    <row r="75" spans="2:47" hidden="1">
      <c r="B75" s="428"/>
      <c r="C75" s="428"/>
      <c r="D75" s="428"/>
      <c r="E75" s="428"/>
      <c r="F75" s="428"/>
      <c r="G75" s="428"/>
      <c r="H75" s="428"/>
      <c r="I75" s="428"/>
      <c r="J75" s="428"/>
      <c r="K75" s="428"/>
      <c r="L75" s="428"/>
      <c r="M75" s="428"/>
      <c r="N75" s="428"/>
      <c r="O75" s="428"/>
      <c r="P75" s="428"/>
      <c r="Q75" s="428"/>
      <c r="R75" s="428"/>
      <c r="S75" s="428"/>
      <c r="T75" s="428"/>
      <c r="U75" s="428"/>
      <c r="V75" s="428"/>
      <c r="W75" s="428"/>
      <c r="X75" s="428"/>
      <c r="Y75" s="428"/>
      <c r="Z75" s="428"/>
      <c r="AA75" s="428"/>
      <c r="AB75" s="428"/>
      <c r="AC75" s="428"/>
      <c r="AD75" s="428"/>
      <c r="AE75" s="428"/>
      <c r="AF75" s="428"/>
      <c r="AG75" s="428"/>
      <c r="AH75" s="428"/>
      <c r="AI75" s="428"/>
      <c r="AJ75" s="428"/>
      <c r="AK75" s="428"/>
      <c r="AL75" s="428"/>
      <c r="AM75" s="428"/>
      <c r="AN75" s="428"/>
      <c r="AO75" s="428"/>
      <c r="AP75" s="428"/>
      <c r="AQ75" s="428"/>
      <c r="AR75" s="428"/>
      <c r="AS75" s="428"/>
      <c r="AT75" s="428"/>
      <c r="AU75" s="428"/>
    </row>
    <row r="76" spans="2:47" hidden="1">
      <c r="B76" s="428"/>
      <c r="C76" s="428"/>
      <c r="D76" s="428"/>
      <c r="E76" s="428"/>
      <c r="F76" s="428"/>
      <c r="G76" s="428"/>
      <c r="H76" s="428"/>
      <c r="I76" s="428"/>
      <c r="J76" s="428"/>
      <c r="K76" s="428"/>
      <c r="L76" s="428"/>
      <c r="M76" s="428"/>
      <c r="N76" s="428"/>
      <c r="O76" s="428"/>
      <c r="P76" s="428"/>
      <c r="Q76" s="428"/>
      <c r="R76" s="428"/>
      <c r="S76" s="428"/>
      <c r="T76" s="428"/>
      <c r="U76" s="428"/>
      <c r="V76" s="428"/>
      <c r="W76" s="428"/>
      <c r="X76" s="428"/>
      <c r="Y76" s="428"/>
      <c r="Z76" s="428"/>
      <c r="AA76" s="428"/>
      <c r="AB76" s="428"/>
      <c r="AC76" s="428"/>
      <c r="AD76" s="428"/>
      <c r="AE76" s="428"/>
      <c r="AF76" s="428"/>
      <c r="AG76" s="428"/>
      <c r="AH76" s="428"/>
      <c r="AI76" s="428"/>
      <c r="AJ76" s="428"/>
      <c r="AK76" s="428"/>
      <c r="AL76" s="428"/>
      <c r="AM76" s="428"/>
      <c r="AN76" s="428"/>
      <c r="AO76" s="428"/>
      <c r="AP76" s="428"/>
      <c r="AQ76" s="428"/>
      <c r="AR76" s="428"/>
      <c r="AS76" s="428"/>
      <c r="AT76" s="428"/>
      <c r="AU76" s="428"/>
    </row>
    <row r="77" spans="2:47" hidden="1">
      <c r="B77" s="428"/>
      <c r="C77" s="428"/>
      <c r="D77" s="428"/>
      <c r="E77" s="428"/>
      <c r="F77" s="428"/>
      <c r="G77" s="428"/>
      <c r="H77" s="428"/>
      <c r="I77" s="428"/>
      <c r="J77" s="428"/>
      <c r="K77" s="428"/>
      <c r="L77" s="428"/>
      <c r="M77" s="428"/>
      <c r="N77" s="428"/>
      <c r="O77" s="428"/>
      <c r="P77" s="428"/>
      <c r="Q77" s="428"/>
      <c r="R77" s="428"/>
      <c r="S77" s="428"/>
      <c r="T77" s="428"/>
      <c r="U77" s="428"/>
      <c r="V77" s="428"/>
      <c r="W77" s="428"/>
      <c r="X77" s="428"/>
      <c r="Y77" s="428"/>
      <c r="Z77" s="428"/>
      <c r="AA77" s="428"/>
      <c r="AB77" s="428"/>
      <c r="AC77" s="428"/>
      <c r="AD77" s="428"/>
      <c r="AE77" s="428"/>
      <c r="AF77" s="428"/>
      <c r="AG77" s="428"/>
      <c r="AH77" s="428"/>
      <c r="AI77" s="428"/>
      <c r="AJ77" s="428"/>
      <c r="AK77" s="428"/>
      <c r="AL77" s="428"/>
      <c r="AM77" s="428"/>
      <c r="AN77" s="428"/>
      <c r="AO77" s="428"/>
      <c r="AP77" s="428"/>
      <c r="AQ77" s="428"/>
      <c r="AR77" s="428"/>
      <c r="AS77" s="428"/>
      <c r="AT77" s="428"/>
      <c r="AU77" s="428"/>
    </row>
    <row r="78" spans="2:47" hidden="1">
      <c r="B78" s="428"/>
      <c r="C78" s="428"/>
      <c r="D78" s="428"/>
      <c r="E78" s="428"/>
      <c r="F78" s="428"/>
      <c r="G78" s="428"/>
      <c r="H78" s="428"/>
      <c r="I78" s="428"/>
      <c r="J78" s="428"/>
      <c r="K78" s="428"/>
      <c r="L78" s="428"/>
      <c r="M78" s="428"/>
      <c r="N78" s="428"/>
      <c r="O78" s="428"/>
      <c r="P78" s="428"/>
      <c r="Q78" s="428"/>
      <c r="R78" s="428"/>
      <c r="S78" s="428"/>
      <c r="T78" s="428"/>
      <c r="U78" s="428"/>
      <c r="V78" s="428"/>
      <c r="W78" s="428"/>
      <c r="X78" s="428"/>
      <c r="Y78" s="428"/>
      <c r="Z78" s="428"/>
      <c r="AA78" s="428"/>
      <c r="AB78" s="428"/>
      <c r="AC78" s="428"/>
      <c r="AD78" s="428"/>
      <c r="AE78" s="428"/>
      <c r="AF78" s="428"/>
      <c r="AG78" s="428"/>
      <c r="AH78" s="428"/>
      <c r="AI78" s="428"/>
      <c r="AJ78" s="428"/>
      <c r="AK78" s="428"/>
      <c r="AL78" s="428"/>
      <c r="AM78" s="428"/>
      <c r="AN78" s="428"/>
      <c r="AO78" s="428"/>
      <c r="AP78" s="428"/>
      <c r="AQ78" s="428"/>
      <c r="AR78" s="428"/>
      <c r="AS78" s="428"/>
      <c r="AT78" s="428"/>
      <c r="AU78" s="428"/>
    </row>
    <row r="79" spans="2:47" hidden="1">
      <c r="B79" s="428"/>
      <c r="C79" s="428"/>
      <c r="D79" s="428"/>
      <c r="E79" s="428"/>
      <c r="F79" s="428"/>
      <c r="G79" s="428"/>
      <c r="H79" s="428"/>
      <c r="I79" s="428"/>
      <c r="J79" s="428"/>
      <c r="K79" s="428"/>
      <c r="L79" s="428"/>
      <c r="M79" s="428"/>
      <c r="N79" s="428"/>
      <c r="O79" s="428"/>
      <c r="P79" s="428"/>
      <c r="Q79" s="428"/>
      <c r="R79" s="428"/>
      <c r="S79" s="428"/>
      <c r="T79" s="428"/>
      <c r="U79" s="428"/>
      <c r="V79" s="428"/>
      <c r="W79" s="428"/>
      <c r="X79" s="428"/>
      <c r="Y79" s="428"/>
      <c r="Z79" s="428"/>
      <c r="AA79" s="428"/>
      <c r="AB79" s="428"/>
      <c r="AC79" s="428"/>
      <c r="AD79" s="428"/>
      <c r="AE79" s="428"/>
      <c r="AF79" s="428"/>
      <c r="AG79" s="428"/>
      <c r="AH79" s="428"/>
      <c r="AI79" s="428"/>
      <c r="AJ79" s="428"/>
      <c r="AK79" s="428"/>
      <c r="AL79" s="428"/>
      <c r="AM79" s="428"/>
      <c r="AN79" s="428"/>
      <c r="AO79" s="428"/>
      <c r="AP79" s="428"/>
      <c r="AQ79" s="428"/>
      <c r="AR79" s="428"/>
      <c r="AS79" s="428"/>
      <c r="AT79" s="428"/>
      <c r="AU79" s="428"/>
    </row>
    <row r="80" spans="2:47" hidden="1">
      <c r="B80" s="428"/>
      <c r="C80" s="428"/>
      <c r="D80" s="428"/>
      <c r="E80" s="428"/>
      <c r="F80" s="428"/>
      <c r="G80" s="428"/>
      <c r="H80" s="428"/>
      <c r="I80" s="428"/>
      <c r="J80" s="428"/>
      <c r="K80" s="428"/>
      <c r="L80" s="428"/>
      <c r="M80" s="428"/>
      <c r="N80" s="428"/>
      <c r="O80" s="428"/>
      <c r="P80" s="428"/>
      <c r="Q80" s="428"/>
      <c r="R80" s="428"/>
      <c r="S80" s="428"/>
      <c r="T80" s="428"/>
      <c r="U80" s="428"/>
      <c r="V80" s="428"/>
      <c r="W80" s="428"/>
      <c r="X80" s="428"/>
      <c r="Y80" s="428"/>
      <c r="Z80" s="428"/>
      <c r="AA80" s="428"/>
      <c r="AB80" s="428"/>
      <c r="AC80" s="428"/>
      <c r="AD80" s="428"/>
      <c r="AE80" s="428"/>
      <c r="AF80" s="428"/>
      <c r="AG80" s="428"/>
      <c r="AH80" s="428"/>
      <c r="AI80" s="428"/>
      <c r="AJ80" s="428"/>
      <c r="AK80" s="428"/>
      <c r="AL80" s="428"/>
      <c r="AM80" s="428"/>
      <c r="AN80" s="428"/>
      <c r="AO80" s="428"/>
      <c r="AP80" s="428"/>
      <c r="AQ80" s="428"/>
      <c r="AR80" s="428"/>
      <c r="AS80" s="428"/>
      <c r="AT80" s="428"/>
      <c r="AU80" s="428"/>
    </row>
    <row r="81" spans="2:47" hidden="1">
      <c r="B81" s="428"/>
      <c r="C81" s="428"/>
      <c r="D81" s="428"/>
      <c r="E81" s="428"/>
      <c r="F81" s="428"/>
      <c r="G81" s="428"/>
      <c r="H81" s="428"/>
      <c r="I81" s="428"/>
      <c r="J81" s="428"/>
      <c r="K81" s="428"/>
      <c r="L81" s="428"/>
      <c r="M81" s="428"/>
      <c r="N81" s="428"/>
      <c r="O81" s="428"/>
      <c r="P81" s="428"/>
      <c r="Q81" s="428"/>
      <c r="R81" s="428"/>
      <c r="S81" s="428"/>
      <c r="T81" s="428"/>
      <c r="U81" s="428"/>
      <c r="V81" s="428"/>
      <c r="W81" s="428"/>
      <c r="X81" s="428"/>
      <c r="Y81" s="428"/>
      <c r="Z81" s="428"/>
      <c r="AA81" s="428"/>
      <c r="AB81" s="428"/>
      <c r="AC81" s="428"/>
      <c r="AD81" s="428"/>
      <c r="AE81" s="428"/>
      <c r="AF81" s="428"/>
      <c r="AG81" s="428"/>
      <c r="AH81" s="428"/>
      <c r="AI81" s="428"/>
      <c r="AJ81" s="428"/>
      <c r="AK81" s="428"/>
      <c r="AL81" s="428"/>
      <c r="AM81" s="428"/>
      <c r="AN81" s="428"/>
      <c r="AO81" s="428"/>
      <c r="AP81" s="428"/>
      <c r="AQ81" s="428"/>
      <c r="AR81" s="428"/>
      <c r="AS81" s="428"/>
      <c r="AT81" s="428"/>
      <c r="AU81" s="428"/>
    </row>
    <row r="82" spans="2:47" hidden="1">
      <c r="B82" s="428"/>
      <c r="C82" s="428"/>
      <c r="D82" s="428"/>
      <c r="E82" s="428"/>
      <c r="F82" s="428"/>
      <c r="G82" s="428"/>
      <c r="H82" s="428"/>
      <c r="I82" s="428"/>
      <c r="J82" s="428"/>
      <c r="K82" s="428"/>
      <c r="L82" s="428"/>
      <c r="M82" s="428"/>
      <c r="N82" s="428"/>
      <c r="O82" s="428"/>
      <c r="P82" s="428"/>
      <c r="Q82" s="428"/>
      <c r="R82" s="428"/>
      <c r="S82" s="428"/>
      <c r="T82" s="428"/>
      <c r="U82" s="428"/>
      <c r="V82" s="428"/>
      <c r="W82" s="428"/>
      <c r="X82" s="428"/>
      <c r="Y82" s="428"/>
      <c r="Z82" s="428"/>
      <c r="AA82" s="428"/>
      <c r="AB82" s="428"/>
      <c r="AC82" s="428"/>
      <c r="AD82" s="428"/>
      <c r="AE82" s="428"/>
      <c r="AF82" s="428"/>
      <c r="AG82" s="428"/>
      <c r="AH82" s="428"/>
      <c r="AI82" s="428"/>
      <c r="AJ82" s="428"/>
      <c r="AK82" s="428"/>
      <c r="AL82" s="428"/>
      <c r="AM82" s="428"/>
      <c r="AN82" s="428"/>
      <c r="AO82" s="428"/>
      <c r="AP82" s="428"/>
      <c r="AQ82" s="428"/>
      <c r="AR82" s="428"/>
      <c r="AS82" s="428"/>
      <c r="AT82" s="428"/>
      <c r="AU82" s="428"/>
    </row>
    <row r="83" spans="2:47" hidden="1">
      <c r="B83" s="428"/>
      <c r="C83" s="428"/>
      <c r="D83" s="428"/>
      <c r="E83" s="428"/>
      <c r="F83" s="428"/>
      <c r="G83" s="428"/>
      <c r="H83" s="428"/>
      <c r="I83" s="428"/>
      <c r="J83" s="428"/>
      <c r="K83" s="428"/>
      <c r="L83" s="428"/>
      <c r="M83" s="428"/>
      <c r="N83" s="428"/>
      <c r="O83" s="428"/>
      <c r="P83" s="428"/>
      <c r="Q83" s="428"/>
      <c r="R83" s="428"/>
      <c r="S83" s="428"/>
      <c r="T83" s="428"/>
      <c r="U83" s="428"/>
      <c r="V83" s="428"/>
      <c r="W83" s="428"/>
      <c r="X83" s="428"/>
      <c r="Y83" s="428"/>
      <c r="Z83" s="428"/>
      <c r="AA83" s="428"/>
      <c r="AB83" s="428"/>
      <c r="AC83" s="428"/>
      <c r="AD83" s="428"/>
      <c r="AE83" s="428"/>
      <c r="AF83" s="428"/>
      <c r="AG83" s="428"/>
      <c r="AH83" s="428"/>
      <c r="AI83" s="428"/>
      <c r="AJ83" s="428"/>
      <c r="AK83" s="428"/>
      <c r="AL83" s="428"/>
      <c r="AM83" s="428"/>
      <c r="AN83" s="428"/>
      <c r="AO83" s="428"/>
      <c r="AP83" s="428"/>
      <c r="AQ83" s="428"/>
      <c r="AR83" s="428"/>
      <c r="AS83" s="428"/>
      <c r="AT83" s="428"/>
      <c r="AU83" s="428"/>
    </row>
    <row r="84" spans="2:47" hidden="1">
      <c r="B84" s="428"/>
      <c r="C84" s="428"/>
      <c r="D84" s="428"/>
      <c r="E84" s="428"/>
      <c r="F84" s="428"/>
      <c r="G84" s="428"/>
      <c r="H84" s="428"/>
      <c r="I84" s="428"/>
      <c r="J84" s="428"/>
      <c r="K84" s="428"/>
      <c r="L84" s="428"/>
      <c r="M84" s="428"/>
      <c r="N84" s="428"/>
      <c r="O84" s="428"/>
      <c r="P84" s="428"/>
      <c r="Q84" s="428"/>
      <c r="R84" s="428"/>
      <c r="S84" s="428"/>
      <c r="T84" s="428"/>
      <c r="U84" s="428"/>
      <c r="V84" s="428"/>
      <c r="W84" s="428"/>
      <c r="X84" s="428"/>
      <c r="Y84" s="428"/>
      <c r="Z84" s="428"/>
      <c r="AA84" s="428"/>
      <c r="AB84" s="428"/>
      <c r="AC84" s="428"/>
      <c r="AD84" s="428"/>
      <c r="AE84" s="428"/>
      <c r="AF84" s="428"/>
      <c r="AG84" s="428"/>
      <c r="AH84" s="428"/>
      <c r="AI84" s="428"/>
      <c r="AJ84" s="428"/>
      <c r="AK84" s="428"/>
      <c r="AL84" s="428"/>
      <c r="AM84" s="428"/>
      <c r="AN84" s="428"/>
      <c r="AO84" s="428"/>
      <c r="AP84" s="428"/>
      <c r="AQ84" s="428"/>
      <c r="AR84" s="428"/>
      <c r="AS84" s="428"/>
      <c r="AT84" s="428"/>
      <c r="AU84" s="428"/>
    </row>
    <row r="85" spans="2:47" hidden="1"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8"/>
      <c r="Z85" s="428"/>
      <c r="AA85" s="428"/>
      <c r="AB85" s="428"/>
      <c r="AC85" s="428"/>
      <c r="AD85" s="428"/>
      <c r="AE85" s="428"/>
      <c r="AF85" s="428"/>
      <c r="AG85" s="428"/>
      <c r="AH85" s="428"/>
      <c r="AI85" s="428"/>
      <c r="AJ85" s="428"/>
      <c r="AK85" s="428"/>
      <c r="AL85" s="428"/>
      <c r="AM85" s="428"/>
      <c r="AN85" s="428"/>
      <c r="AO85" s="428"/>
      <c r="AP85" s="428"/>
      <c r="AQ85" s="428"/>
      <c r="AR85" s="428"/>
      <c r="AS85" s="428"/>
      <c r="AT85" s="428"/>
      <c r="AU85" s="428"/>
    </row>
    <row r="86" spans="2:47" hidden="1"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8"/>
      <c r="AC86" s="428"/>
      <c r="AD86" s="428"/>
      <c r="AE86" s="428"/>
      <c r="AF86" s="428"/>
      <c r="AG86" s="428"/>
      <c r="AH86" s="428"/>
      <c r="AI86" s="428"/>
      <c r="AJ86" s="428"/>
      <c r="AK86" s="428"/>
      <c r="AL86" s="428"/>
      <c r="AM86" s="428"/>
      <c r="AN86" s="428"/>
      <c r="AO86" s="428"/>
      <c r="AP86" s="428"/>
      <c r="AQ86" s="428"/>
      <c r="AR86" s="428"/>
      <c r="AS86" s="428"/>
      <c r="AT86" s="428"/>
      <c r="AU86" s="428"/>
    </row>
    <row r="87" spans="2:47" hidden="1">
      <c r="N87" s="428"/>
      <c r="O87" s="428"/>
      <c r="P87" s="428"/>
      <c r="Q87" s="428"/>
      <c r="R87" s="428"/>
      <c r="S87" s="428"/>
      <c r="T87" s="428"/>
      <c r="U87" s="428"/>
      <c r="V87" s="428"/>
      <c r="W87" s="428"/>
      <c r="X87" s="428"/>
      <c r="Y87" s="428"/>
      <c r="Z87" s="428"/>
      <c r="AA87" s="428"/>
      <c r="AB87" s="428"/>
      <c r="AC87" s="428"/>
      <c r="AD87" s="428"/>
      <c r="AE87" s="428"/>
      <c r="AF87" s="428"/>
      <c r="AG87" s="428"/>
      <c r="AH87" s="428"/>
      <c r="AI87" s="428"/>
      <c r="AJ87" s="428"/>
      <c r="AK87" s="428"/>
      <c r="AL87" s="428"/>
      <c r="AM87" s="428"/>
      <c r="AN87" s="428"/>
      <c r="AO87" s="428"/>
      <c r="AP87" s="428"/>
      <c r="AQ87" s="428"/>
      <c r="AR87" s="428"/>
      <c r="AS87" s="428"/>
      <c r="AT87" s="428"/>
      <c r="AU87" s="428"/>
    </row>
    <row r="88" spans="2:47" hidden="1">
      <c r="N88" s="428"/>
      <c r="O88" s="428"/>
      <c r="P88" s="428"/>
      <c r="Q88" s="428"/>
      <c r="R88" s="428"/>
      <c r="S88" s="428"/>
      <c r="T88" s="428"/>
      <c r="U88" s="428"/>
      <c r="V88" s="428"/>
      <c r="W88" s="428"/>
      <c r="X88" s="428"/>
      <c r="Y88" s="428"/>
      <c r="Z88" s="428"/>
      <c r="AA88" s="428"/>
      <c r="AB88" s="428"/>
      <c r="AC88" s="428"/>
      <c r="AD88" s="428"/>
      <c r="AE88" s="428"/>
      <c r="AF88" s="428"/>
      <c r="AG88" s="428"/>
      <c r="AH88" s="428"/>
      <c r="AI88" s="428"/>
      <c r="AJ88" s="428"/>
      <c r="AK88" s="428"/>
      <c r="AL88" s="428"/>
      <c r="AM88" s="428"/>
      <c r="AN88" s="428"/>
      <c r="AO88" s="428"/>
      <c r="AP88" s="428"/>
      <c r="AQ88" s="428"/>
      <c r="AR88" s="428"/>
      <c r="AS88" s="428"/>
      <c r="AT88" s="428"/>
      <c r="AU88" s="428"/>
    </row>
    <row r="89" spans="2:47" hidden="1">
      <c r="N89" s="428"/>
      <c r="O89" s="428"/>
      <c r="P89" s="428"/>
      <c r="Q89" s="428"/>
      <c r="R89" s="428"/>
      <c r="S89" s="428"/>
      <c r="T89" s="428"/>
      <c r="U89" s="428"/>
      <c r="V89" s="428"/>
      <c r="W89" s="428"/>
      <c r="X89" s="428"/>
      <c r="Y89" s="428"/>
      <c r="Z89" s="428"/>
      <c r="AA89" s="428"/>
      <c r="AB89" s="428"/>
      <c r="AC89" s="428"/>
      <c r="AD89" s="428"/>
      <c r="AE89" s="428"/>
      <c r="AF89" s="428"/>
      <c r="AG89" s="428"/>
      <c r="AH89" s="428"/>
      <c r="AI89" s="428"/>
      <c r="AJ89" s="428"/>
      <c r="AK89" s="428"/>
      <c r="AL89" s="428"/>
      <c r="AM89" s="428"/>
      <c r="AN89" s="428"/>
      <c r="AO89" s="428"/>
      <c r="AP89" s="428"/>
      <c r="AQ89" s="428"/>
      <c r="AR89" s="428"/>
      <c r="AS89" s="428"/>
      <c r="AT89" s="428"/>
      <c r="AU89" s="428"/>
    </row>
    <row r="90" spans="2:47" hidden="1">
      <c r="N90" s="428"/>
      <c r="O90" s="428"/>
      <c r="P90" s="428"/>
      <c r="Q90" s="428"/>
      <c r="R90" s="428"/>
      <c r="S90" s="428"/>
      <c r="T90" s="428"/>
      <c r="U90" s="428"/>
      <c r="V90" s="428"/>
      <c r="W90" s="428"/>
      <c r="X90" s="428"/>
      <c r="Y90" s="428"/>
      <c r="Z90" s="428"/>
      <c r="AA90" s="428"/>
      <c r="AB90" s="428"/>
      <c r="AC90" s="428"/>
      <c r="AD90" s="428"/>
      <c r="AE90" s="428"/>
      <c r="AF90" s="428"/>
      <c r="AG90" s="428"/>
      <c r="AH90" s="428"/>
      <c r="AI90" s="428"/>
      <c r="AJ90" s="428"/>
      <c r="AK90" s="428"/>
      <c r="AL90" s="428"/>
      <c r="AM90" s="428"/>
      <c r="AN90" s="428"/>
      <c r="AO90" s="428"/>
      <c r="AP90" s="428"/>
      <c r="AQ90" s="428"/>
      <c r="AR90" s="428"/>
      <c r="AS90" s="428"/>
      <c r="AT90" s="428"/>
      <c r="AU90" s="428"/>
    </row>
    <row r="91" spans="2:47" hidden="1">
      <c r="N91" s="428"/>
      <c r="O91" s="428"/>
      <c r="P91" s="428"/>
      <c r="Q91" s="428"/>
      <c r="R91" s="428"/>
      <c r="S91" s="428"/>
      <c r="T91" s="428"/>
      <c r="U91" s="428"/>
      <c r="V91" s="428"/>
      <c r="W91" s="428"/>
      <c r="X91" s="428"/>
      <c r="Y91" s="428"/>
      <c r="Z91" s="428"/>
      <c r="AA91" s="428"/>
      <c r="AB91" s="428"/>
      <c r="AC91" s="428"/>
      <c r="AD91" s="428"/>
      <c r="AE91" s="428"/>
      <c r="AF91" s="428"/>
      <c r="AG91" s="428"/>
      <c r="AH91" s="428"/>
      <c r="AI91" s="428"/>
      <c r="AJ91" s="428"/>
      <c r="AK91" s="428"/>
      <c r="AL91" s="428"/>
      <c r="AM91" s="428"/>
      <c r="AN91" s="428"/>
      <c r="AO91" s="428"/>
      <c r="AP91" s="428"/>
      <c r="AQ91" s="428"/>
      <c r="AR91" s="428"/>
      <c r="AS91" s="428"/>
      <c r="AT91" s="428"/>
      <c r="AU91" s="428"/>
    </row>
    <row r="92" spans="2:47" hidden="1">
      <c r="N92" s="428"/>
      <c r="O92" s="428"/>
      <c r="P92" s="428"/>
      <c r="Q92" s="428"/>
      <c r="R92" s="428"/>
      <c r="S92" s="428"/>
      <c r="T92" s="428"/>
      <c r="U92" s="428"/>
      <c r="V92" s="428"/>
      <c r="W92" s="428"/>
      <c r="X92" s="428"/>
      <c r="Y92" s="428"/>
      <c r="Z92" s="428"/>
      <c r="AA92" s="428"/>
      <c r="AB92" s="428"/>
      <c r="AC92" s="428"/>
      <c r="AD92" s="428"/>
      <c r="AE92" s="428"/>
      <c r="AF92" s="428"/>
      <c r="AG92" s="428"/>
      <c r="AH92" s="428"/>
      <c r="AI92" s="428"/>
      <c r="AJ92" s="428"/>
      <c r="AK92" s="428"/>
      <c r="AL92" s="428"/>
      <c r="AM92" s="428"/>
      <c r="AN92" s="428"/>
      <c r="AO92" s="428"/>
      <c r="AP92" s="428"/>
      <c r="AQ92" s="428"/>
      <c r="AR92" s="428"/>
      <c r="AS92" s="428"/>
      <c r="AT92" s="428"/>
      <c r="AU92" s="428"/>
    </row>
    <row r="93" spans="2:47" hidden="1">
      <c r="N93" s="428"/>
      <c r="O93" s="428"/>
      <c r="P93" s="428"/>
      <c r="Q93" s="428"/>
      <c r="R93" s="428"/>
      <c r="S93" s="428"/>
      <c r="T93" s="428"/>
      <c r="U93" s="428"/>
      <c r="V93" s="428"/>
      <c r="W93" s="428"/>
      <c r="X93" s="428"/>
      <c r="Y93" s="428"/>
      <c r="Z93" s="428"/>
      <c r="AA93" s="428"/>
      <c r="AB93" s="428"/>
      <c r="AC93" s="428"/>
      <c r="AD93" s="428"/>
      <c r="AE93" s="428"/>
      <c r="AF93" s="428"/>
      <c r="AG93" s="428"/>
      <c r="AH93" s="428"/>
      <c r="AI93" s="428"/>
      <c r="AJ93" s="428"/>
      <c r="AK93" s="428"/>
      <c r="AL93" s="428"/>
      <c r="AM93" s="428"/>
      <c r="AN93" s="428"/>
      <c r="AO93" s="428"/>
      <c r="AP93" s="428"/>
      <c r="AQ93" s="428"/>
      <c r="AR93" s="428"/>
      <c r="AS93" s="428"/>
      <c r="AT93" s="428"/>
      <c r="AU93" s="428"/>
    </row>
    <row r="94" spans="2:47" hidden="1">
      <c r="N94" s="428"/>
      <c r="O94" s="428"/>
      <c r="P94" s="428"/>
      <c r="Q94" s="428"/>
      <c r="R94" s="428"/>
      <c r="S94" s="428"/>
      <c r="T94" s="428"/>
      <c r="U94" s="428"/>
      <c r="V94" s="428"/>
      <c r="W94" s="428"/>
      <c r="X94" s="428"/>
      <c r="Y94" s="428"/>
      <c r="Z94" s="428"/>
      <c r="AA94" s="428"/>
      <c r="AB94" s="428"/>
      <c r="AC94" s="428"/>
      <c r="AD94" s="428"/>
      <c r="AE94" s="428"/>
      <c r="AF94" s="428"/>
      <c r="AG94" s="428"/>
      <c r="AH94" s="428"/>
      <c r="AI94" s="428"/>
      <c r="AJ94" s="428"/>
      <c r="AK94" s="428"/>
      <c r="AL94" s="428"/>
      <c r="AM94" s="428"/>
      <c r="AN94" s="428"/>
      <c r="AO94" s="428"/>
      <c r="AP94" s="428"/>
      <c r="AQ94" s="428"/>
      <c r="AR94" s="428"/>
      <c r="AS94" s="428"/>
      <c r="AT94" s="428"/>
      <c r="AU94" s="428"/>
    </row>
    <row r="95" spans="2:47" hidden="1"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8"/>
      <c r="AC95" s="428"/>
      <c r="AD95" s="428"/>
      <c r="AE95" s="428"/>
      <c r="AF95" s="428"/>
      <c r="AG95" s="428"/>
      <c r="AH95" s="428"/>
      <c r="AI95" s="428"/>
      <c r="AJ95" s="428"/>
      <c r="AK95" s="428"/>
      <c r="AL95" s="428"/>
      <c r="AM95" s="428"/>
      <c r="AN95" s="428"/>
      <c r="AO95" s="428"/>
      <c r="AP95" s="428"/>
      <c r="AQ95" s="428"/>
      <c r="AR95" s="428"/>
      <c r="AS95" s="428"/>
      <c r="AT95" s="428"/>
      <c r="AU95" s="428"/>
    </row>
    <row r="96" spans="2:47" hidden="1">
      <c r="N96" s="428"/>
      <c r="O96" s="428"/>
      <c r="P96" s="428"/>
      <c r="Q96" s="428"/>
      <c r="R96" s="428"/>
      <c r="S96" s="428"/>
      <c r="T96" s="428"/>
      <c r="U96" s="428"/>
      <c r="V96" s="428"/>
      <c r="W96" s="428"/>
      <c r="X96" s="428"/>
      <c r="Y96" s="428"/>
      <c r="Z96" s="428"/>
      <c r="AA96" s="428"/>
      <c r="AB96" s="428"/>
      <c r="AC96" s="428"/>
      <c r="AD96" s="428"/>
      <c r="AE96" s="428"/>
      <c r="AF96" s="428"/>
      <c r="AG96" s="428"/>
      <c r="AH96" s="428"/>
      <c r="AI96" s="428"/>
      <c r="AJ96" s="428"/>
      <c r="AK96" s="428"/>
      <c r="AL96" s="428"/>
      <c r="AM96" s="428"/>
      <c r="AN96" s="428"/>
      <c r="AO96" s="428"/>
      <c r="AP96" s="428"/>
      <c r="AQ96" s="428"/>
      <c r="AR96" s="428"/>
      <c r="AS96" s="428"/>
      <c r="AT96" s="428"/>
      <c r="AU96" s="428"/>
    </row>
    <row r="97" spans="14:47" hidden="1">
      <c r="N97" s="428"/>
      <c r="O97" s="428"/>
      <c r="P97" s="428"/>
      <c r="Q97" s="428"/>
      <c r="R97" s="428"/>
      <c r="S97" s="428"/>
      <c r="T97" s="428"/>
      <c r="U97" s="428"/>
      <c r="V97" s="428"/>
      <c r="W97" s="428"/>
      <c r="X97" s="428"/>
      <c r="Y97" s="428"/>
      <c r="Z97" s="428"/>
      <c r="AA97" s="428"/>
      <c r="AB97" s="428"/>
      <c r="AC97" s="428"/>
      <c r="AD97" s="428"/>
      <c r="AE97" s="428"/>
      <c r="AF97" s="428"/>
      <c r="AG97" s="428"/>
      <c r="AH97" s="428"/>
      <c r="AI97" s="428"/>
      <c r="AJ97" s="428"/>
      <c r="AK97" s="428"/>
      <c r="AL97" s="428"/>
      <c r="AM97" s="428"/>
      <c r="AN97" s="428"/>
      <c r="AO97" s="428"/>
      <c r="AP97" s="428"/>
      <c r="AQ97" s="428"/>
      <c r="AR97" s="428"/>
      <c r="AS97" s="428"/>
      <c r="AT97" s="428"/>
      <c r="AU97" s="428"/>
    </row>
    <row r="98" spans="14:47" hidden="1">
      <c r="N98" s="428"/>
      <c r="O98" s="428"/>
      <c r="P98" s="428"/>
      <c r="Q98" s="428"/>
      <c r="R98" s="428"/>
      <c r="S98" s="428"/>
      <c r="T98" s="428"/>
      <c r="U98" s="428"/>
      <c r="V98" s="428"/>
      <c r="W98" s="428"/>
      <c r="X98" s="428"/>
      <c r="Y98" s="428"/>
      <c r="Z98" s="428"/>
      <c r="AA98" s="428"/>
      <c r="AB98" s="428"/>
      <c r="AC98" s="428"/>
      <c r="AD98" s="428"/>
      <c r="AE98" s="428"/>
      <c r="AF98" s="428"/>
      <c r="AG98" s="428"/>
      <c r="AH98" s="428"/>
      <c r="AI98" s="428"/>
      <c r="AJ98" s="428"/>
      <c r="AK98" s="428"/>
      <c r="AL98" s="428"/>
      <c r="AM98" s="428"/>
      <c r="AN98" s="428"/>
      <c r="AO98" s="428"/>
      <c r="AP98" s="428"/>
      <c r="AQ98" s="428"/>
      <c r="AR98" s="428"/>
      <c r="AS98" s="428"/>
      <c r="AT98" s="428"/>
      <c r="AU98" s="428"/>
    </row>
    <row r="99" spans="14:47" hidden="1">
      <c r="N99" s="428"/>
      <c r="O99" s="428"/>
      <c r="P99" s="428"/>
      <c r="Q99" s="428"/>
      <c r="R99" s="428"/>
      <c r="S99" s="428"/>
      <c r="T99" s="428"/>
      <c r="U99" s="428"/>
      <c r="V99" s="428"/>
      <c r="W99" s="428"/>
      <c r="X99" s="428"/>
      <c r="Y99" s="428"/>
      <c r="Z99" s="428"/>
      <c r="AA99" s="428"/>
      <c r="AB99" s="428"/>
      <c r="AC99" s="428"/>
      <c r="AD99" s="428"/>
      <c r="AE99" s="428"/>
      <c r="AF99" s="428"/>
      <c r="AG99" s="428"/>
      <c r="AH99" s="428"/>
      <c r="AI99" s="428"/>
      <c r="AJ99" s="428"/>
      <c r="AK99" s="428"/>
      <c r="AL99" s="428"/>
      <c r="AM99" s="428"/>
      <c r="AN99" s="428"/>
      <c r="AO99" s="428"/>
      <c r="AP99" s="428"/>
      <c r="AQ99" s="428"/>
      <c r="AR99" s="428"/>
      <c r="AS99" s="428"/>
      <c r="AT99" s="428"/>
      <c r="AU99" s="428"/>
    </row>
    <row r="100" spans="14:47" hidden="1"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8"/>
      <c r="AC100" s="428"/>
      <c r="AD100" s="428"/>
      <c r="AE100" s="428"/>
      <c r="AF100" s="428"/>
      <c r="AG100" s="428"/>
      <c r="AH100" s="428"/>
      <c r="AI100" s="428"/>
      <c r="AJ100" s="428"/>
      <c r="AK100" s="428"/>
      <c r="AL100" s="428"/>
      <c r="AM100" s="428"/>
      <c r="AN100" s="428"/>
      <c r="AO100" s="428"/>
      <c r="AP100" s="428"/>
      <c r="AQ100" s="428"/>
      <c r="AR100" s="428"/>
      <c r="AS100" s="428"/>
      <c r="AT100" s="428"/>
      <c r="AU100" s="428"/>
    </row>
    <row r="101" spans="14:47" hidden="1">
      <c r="N101" s="428"/>
      <c r="O101" s="428"/>
      <c r="P101" s="428"/>
      <c r="Q101" s="428"/>
      <c r="R101" s="428"/>
      <c r="S101" s="428"/>
      <c r="T101" s="428"/>
      <c r="U101" s="428"/>
      <c r="V101" s="428"/>
      <c r="W101" s="428"/>
      <c r="X101" s="428"/>
      <c r="Y101" s="428"/>
      <c r="Z101" s="428"/>
      <c r="AA101" s="428"/>
      <c r="AB101" s="428"/>
      <c r="AC101" s="428"/>
      <c r="AD101" s="428"/>
      <c r="AE101" s="428"/>
      <c r="AF101" s="428"/>
      <c r="AG101" s="428"/>
      <c r="AH101" s="428"/>
      <c r="AI101" s="428"/>
      <c r="AJ101" s="428"/>
      <c r="AK101" s="428"/>
      <c r="AL101" s="428"/>
      <c r="AM101" s="428"/>
      <c r="AN101" s="428"/>
      <c r="AO101" s="428"/>
      <c r="AP101" s="428"/>
      <c r="AQ101" s="428"/>
      <c r="AR101" s="428"/>
      <c r="AS101" s="428"/>
      <c r="AT101" s="428"/>
      <c r="AU101" s="428"/>
    </row>
    <row r="102" spans="14:47" hidden="1">
      <c r="N102" s="428"/>
      <c r="O102" s="428"/>
      <c r="P102" s="428"/>
      <c r="Q102" s="428"/>
      <c r="R102" s="428"/>
      <c r="S102" s="428"/>
      <c r="T102" s="428"/>
      <c r="U102" s="428"/>
      <c r="V102" s="428"/>
      <c r="W102" s="428"/>
      <c r="X102" s="428"/>
      <c r="Y102" s="428"/>
      <c r="Z102" s="428"/>
      <c r="AA102" s="428"/>
      <c r="AB102" s="428"/>
      <c r="AC102" s="428"/>
      <c r="AD102" s="428"/>
      <c r="AE102" s="428"/>
      <c r="AF102" s="428"/>
      <c r="AG102" s="428"/>
      <c r="AH102" s="428"/>
      <c r="AI102" s="428"/>
      <c r="AJ102" s="428"/>
      <c r="AK102" s="428"/>
      <c r="AL102" s="428"/>
      <c r="AM102" s="428"/>
      <c r="AN102" s="428"/>
      <c r="AO102" s="428"/>
      <c r="AP102" s="428"/>
      <c r="AQ102" s="428"/>
      <c r="AR102" s="428"/>
      <c r="AS102" s="428"/>
      <c r="AT102" s="428"/>
      <c r="AU102" s="428"/>
    </row>
    <row r="103" spans="14:47" hidden="1">
      <c r="N103" s="428"/>
      <c r="O103" s="428"/>
      <c r="P103" s="428"/>
      <c r="Q103" s="428"/>
      <c r="R103" s="428"/>
      <c r="S103" s="428"/>
      <c r="T103" s="428"/>
      <c r="U103" s="428"/>
      <c r="V103" s="428"/>
      <c r="W103" s="428"/>
      <c r="X103" s="428"/>
      <c r="Y103" s="428"/>
      <c r="Z103" s="428"/>
      <c r="AA103" s="428"/>
      <c r="AB103" s="428"/>
      <c r="AC103" s="428"/>
      <c r="AD103" s="428"/>
      <c r="AE103" s="428"/>
      <c r="AF103" s="428"/>
      <c r="AG103" s="428"/>
      <c r="AH103" s="428"/>
      <c r="AI103" s="428"/>
      <c r="AJ103" s="428"/>
      <c r="AK103" s="428"/>
      <c r="AL103" s="428"/>
      <c r="AM103" s="428"/>
      <c r="AN103" s="428"/>
      <c r="AO103" s="428"/>
      <c r="AP103" s="428"/>
      <c r="AQ103" s="428"/>
      <c r="AR103" s="428"/>
      <c r="AS103" s="428"/>
      <c r="AT103" s="428"/>
      <c r="AU103" s="428"/>
    </row>
    <row r="104" spans="14:47" hidden="1">
      <c r="N104" s="428"/>
      <c r="O104" s="428"/>
      <c r="P104" s="428"/>
      <c r="Q104" s="428"/>
      <c r="R104" s="428"/>
      <c r="S104" s="428"/>
      <c r="T104" s="428"/>
      <c r="U104" s="428"/>
      <c r="V104" s="428"/>
      <c r="W104" s="428"/>
      <c r="X104" s="428"/>
      <c r="Y104" s="428"/>
      <c r="Z104" s="428"/>
      <c r="AA104" s="428"/>
      <c r="AB104" s="428"/>
      <c r="AC104" s="428"/>
      <c r="AD104" s="428"/>
      <c r="AE104" s="428"/>
      <c r="AF104" s="428"/>
      <c r="AG104" s="428"/>
      <c r="AH104" s="428"/>
      <c r="AI104" s="428"/>
      <c r="AJ104" s="428"/>
      <c r="AK104" s="428"/>
      <c r="AL104" s="428"/>
      <c r="AM104" s="428"/>
      <c r="AN104" s="428"/>
      <c r="AO104" s="428"/>
      <c r="AP104" s="428"/>
      <c r="AQ104" s="428"/>
      <c r="AR104" s="428"/>
      <c r="AS104" s="428"/>
      <c r="AT104" s="428"/>
      <c r="AU104" s="428"/>
    </row>
    <row r="105" spans="14:47" hidden="1">
      <c r="N105" s="428"/>
      <c r="O105" s="428"/>
      <c r="P105" s="428"/>
      <c r="Q105" s="428"/>
      <c r="R105" s="428"/>
      <c r="S105" s="428"/>
      <c r="T105" s="428"/>
      <c r="U105" s="428"/>
      <c r="V105" s="428"/>
      <c r="W105" s="428"/>
      <c r="X105" s="428"/>
      <c r="Y105" s="428"/>
      <c r="Z105" s="428"/>
      <c r="AA105" s="428"/>
      <c r="AB105" s="428"/>
      <c r="AC105" s="428"/>
      <c r="AD105" s="428"/>
      <c r="AE105" s="428"/>
      <c r="AF105" s="428"/>
      <c r="AG105" s="428"/>
      <c r="AH105" s="428"/>
      <c r="AI105" s="428"/>
      <c r="AJ105" s="428"/>
      <c r="AK105" s="428"/>
      <c r="AL105" s="428"/>
      <c r="AM105" s="428"/>
      <c r="AN105" s="428"/>
      <c r="AO105" s="428"/>
      <c r="AP105" s="428"/>
      <c r="AQ105" s="428"/>
      <c r="AR105" s="428"/>
      <c r="AS105" s="428"/>
      <c r="AT105" s="428"/>
      <c r="AU105" s="428"/>
    </row>
    <row r="106" spans="14:47" hidden="1">
      <c r="N106" s="428"/>
      <c r="O106" s="428"/>
      <c r="P106" s="428"/>
      <c r="Q106" s="428"/>
      <c r="R106" s="428"/>
      <c r="S106" s="428"/>
      <c r="T106" s="428"/>
      <c r="U106" s="428"/>
      <c r="V106" s="428"/>
      <c r="W106" s="428"/>
      <c r="X106" s="428"/>
      <c r="Y106" s="428"/>
      <c r="Z106" s="428"/>
      <c r="AA106" s="428"/>
      <c r="AB106" s="428"/>
      <c r="AC106" s="428"/>
      <c r="AD106" s="428"/>
      <c r="AE106" s="428"/>
      <c r="AF106" s="428"/>
      <c r="AG106" s="428"/>
      <c r="AH106" s="428"/>
      <c r="AI106" s="428"/>
      <c r="AJ106" s="428"/>
      <c r="AK106" s="428"/>
      <c r="AL106" s="428"/>
      <c r="AM106" s="428"/>
      <c r="AN106" s="428"/>
      <c r="AO106" s="428"/>
      <c r="AP106" s="428"/>
      <c r="AQ106" s="428"/>
      <c r="AR106" s="428"/>
      <c r="AS106" s="428"/>
      <c r="AT106" s="428"/>
      <c r="AU106" s="428"/>
    </row>
    <row r="107" spans="14:47" hidden="1">
      <c r="N107" s="428"/>
      <c r="O107" s="428"/>
      <c r="P107" s="428"/>
      <c r="Q107" s="428"/>
      <c r="R107" s="428"/>
      <c r="S107" s="428"/>
      <c r="T107" s="428"/>
      <c r="U107" s="428"/>
      <c r="V107" s="428"/>
      <c r="W107" s="428"/>
      <c r="X107" s="428"/>
      <c r="Y107" s="428"/>
      <c r="Z107" s="428"/>
      <c r="AA107" s="428"/>
      <c r="AB107" s="428"/>
      <c r="AC107" s="428"/>
      <c r="AD107" s="428"/>
      <c r="AE107" s="428"/>
      <c r="AF107" s="428"/>
      <c r="AG107" s="428"/>
      <c r="AH107" s="428"/>
      <c r="AI107" s="428"/>
      <c r="AJ107" s="428"/>
      <c r="AK107" s="428"/>
      <c r="AL107" s="428"/>
      <c r="AM107" s="428"/>
      <c r="AN107" s="428"/>
      <c r="AO107" s="428"/>
      <c r="AP107" s="428"/>
      <c r="AQ107" s="428"/>
      <c r="AR107" s="428"/>
      <c r="AS107" s="428"/>
      <c r="AT107" s="428"/>
      <c r="AU107" s="428"/>
    </row>
    <row r="108" spans="14:47" hidden="1">
      <c r="N108" s="428"/>
      <c r="O108" s="428"/>
      <c r="P108" s="428"/>
      <c r="Q108" s="428"/>
      <c r="R108" s="428"/>
      <c r="S108" s="428"/>
      <c r="T108" s="428"/>
      <c r="U108" s="428"/>
      <c r="V108" s="428"/>
      <c r="W108" s="428"/>
      <c r="X108" s="428"/>
      <c r="Y108" s="428"/>
      <c r="Z108" s="428"/>
      <c r="AA108" s="428"/>
      <c r="AB108" s="428"/>
      <c r="AC108" s="428"/>
      <c r="AD108" s="428"/>
      <c r="AE108" s="428"/>
      <c r="AF108" s="428"/>
      <c r="AG108" s="428"/>
      <c r="AH108" s="428"/>
      <c r="AI108" s="428"/>
      <c r="AJ108" s="428"/>
      <c r="AK108" s="428"/>
      <c r="AL108" s="428"/>
      <c r="AM108" s="428"/>
      <c r="AN108" s="428"/>
      <c r="AO108" s="428"/>
      <c r="AP108" s="428"/>
      <c r="AQ108" s="428"/>
      <c r="AR108" s="428"/>
      <c r="AS108" s="428"/>
      <c r="AT108" s="428"/>
      <c r="AU108" s="428"/>
    </row>
    <row r="109" spans="14:47" hidden="1">
      <c r="N109" s="428"/>
      <c r="O109" s="428"/>
      <c r="P109" s="428"/>
      <c r="Q109" s="428"/>
      <c r="R109" s="428"/>
      <c r="S109" s="428"/>
      <c r="T109" s="428"/>
      <c r="U109" s="428"/>
      <c r="V109" s="428"/>
      <c r="W109" s="428"/>
      <c r="X109" s="428"/>
      <c r="Y109" s="428"/>
      <c r="Z109" s="428"/>
      <c r="AA109" s="428"/>
      <c r="AB109" s="428"/>
      <c r="AC109" s="428"/>
      <c r="AD109" s="428"/>
      <c r="AE109" s="428"/>
      <c r="AF109" s="428"/>
      <c r="AG109" s="428"/>
      <c r="AH109" s="428"/>
      <c r="AI109" s="428"/>
      <c r="AJ109" s="428"/>
      <c r="AK109" s="428"/>
      <c r="AL109" s="428"/>
      <c r="AM109" s="428"/>
      <c r="AN109" s="428"/>
      <c r="AO109" s="428"/>
      <c r="AP109" s="428"/>
      <c r="AQ109" s="428"/>
      <c r="AR109" s="428"/>
      <c r="AS109" s="428"/>
      <c r="AT109" s="428"/>
      <c r="AU109" s="428"/>
    </row>
    <row r="110" spans="14:47" hidden="1">
      <c r="N110" s="428"/>
      <c r="O110" s="428"/>
      <c r="P110" s="428"/>
      <c r="Q110" s="428"/>
      <c r="R110" s="428"/>
      <c r="S110" s="428"/>
      <c r="T110" s="428"/>
      <c r="U110" s="428"/>
      <c r="V110" s="428"/>
      <c r="W110" s="428"/>
      <c r="X110" s="428"/>
      <c r="Y110" s="428"/>
      <c r="Z110" s="428"/>
      <c r="AA110" s="428"/>
      <c r="AB110" s="428"/>
      <c r="AC110" s="428"/>
      <c r="AD110" s="428"/>
      <c r="AE110" s="428"/>
      <c r="AF110" s="428"/>
      <c r="AG110" s="428"/>
      <c r="AH110" s="428"/>
      <c r="AI110" s="428"/>
      <c r="AJ110" s="428"/>
      <c r="AK110" s="428"/>
      <c r="AL110" s="428"/>
      <c r="AM110" s="428"/>
      <c r="AN110" s="428"/>
      <c r="AO110" s="428"/>
      <c r="AP110" s="428"/>
      <c r="AQ110" s="428"/>
      <c r="AR110" s="428"/>
      <c r="AS110" s="428"/>
      <c r="AT110" s="428"/>
      <c r="AU110" s="428"/>
    </row>
    <row r="111" spans="14:47" hidden="1">
      <c r="N111" s="428"/>
      <c r="O111" s="428"/>
      <c r="P111" s="428"/>
      <c r="Q111" s="428"/>
      <c r="R111" s="428"/>
      <c r="S111" s="428"/>
      <c r="T111" s="428"/>
      <c r="U111" s="428"/>
      <c r="V111" s="428"/>
      <c r="W111" s="428"/>
      <c r="X111" s="428"/>
      <c r="Y111" s="428"/>
      <c r="Z111" s="428"/>
      <c r="AA111" s="428"/>
      <c r="AB111" s="428"/>
      <c r="AC111" s="428"/>
      <c r="AD111" s="428"/>
      <c r="AE111" s="428"/>
      <c r="AF111" s="428"/>
      <c r="AG111" s="428"/>
      <c r="AH111" s="428"/>
      <c r="AI111" s="428"/>
      <c r="AJ111" s="428"/>
      <c r="AK111" s="428"/>
      <c r="AL111" s="428"/>
      <c r="AM111" s="428"/>
      <c r="AN111" s="428"/>
      <c r="AO111" s="428"/>
      <c r="AP111" s="428"/>
      <c r="AQ111" s="428"/>
      <c r="AR111" s="428"/>
      <c r="AS111" s="428"/>
      <c r="AT111" s="428"/>
      <c r="AU111" s="428"/>
    </row>
    <row r="112" spans="14:47" hidden="1">
      <c r="N112" s="428"/>
      <c r="O112" s="428"/>
      <c r="P112" s="428"/>
      <c r="Q112" s="428"/>
      <c r="R112" s="428"/>
      <c r="S112" s="428"/>
      <c r="T112" s="428"/>
      <c r="U112" s="428"/>
      <c r="V112" s="428"/>
      <c r="W112" s="428"/>
      <c r="X112" s="428"/>
      <c r="Y112" s="428"/>
      <c r="Z112" s="428"/>
      <c r="AA112" s="428"/>
      <c r="AB112" s="428"/>
      <c r="AC112" s="428"/>
      <c r="AD112" s="428"/>
      <c r="AE112" s="428"/>
      <c r="AF112" s="428"/>
      <c r="AG112" s="428"/>
      <c r="AH112" s="428"/>
      <c r="AI112" s="428"/>
      <c r="AJ112" s="428"/>
      <c r="AK112" s="428"/>
      <c r="AL112" s="428"/>
      <c r="AM112" s="428"/>
      <c r="AN112" s="428"/>
      <c r="AO112" s="428"/>
      <c r="AP112" s="428"/>
      <c r="AQ112" s="428"/>
      <c r="AR112" s="428"/>
      <c r="AS112" s="428"/>
      <c r="AT112" s="428"/>
      <c r="AU112" s="428"/>
    </row>
    <row r="113" spans="14:47" hidden="1">
      <c r="N113" s="428"/>
      <c r="O113" s="428"/>
      <c r="P113" s="428"/>
      <c r="Q113" s="428"/>
      <c r="R113" s="428"/>
      <c r="S113" s="428"/>
      <c r="T113" s="428"/>
      <c r="U113" s="428"/>
      <c r="V113" s="428"/>
      <c r="W113" s="428"/>
      <c r="X113" s="428"/>
      <c r="Y113" s="428"/>
      <c r="Z113" s="428"/>
      <c r="AA113" s="428"/>
      <c r="AB113" s="428"/>
      <c r="AC113" s="428"/>
      <c r="AD113" s="428"/>
      <c r="AE113" s="428"/>
      <c r="AF113" s="428"/>
      <c r="AG113" s="428"/>
      <c r="AH113" s="428"/>
      <c r="AI113" s="428"/>
      <c r="AJ113" s="428"/>
      <c r="AK113" s="428"/>
      <c r="AL113" s="428"/>
      <c r="AM113" s="428"/>
      <c r="AN113" s="428"/>
      <c r="AO113" s="428"/>
      <c r="AP113" s="428"/>
      <c r="AQ113" s="428"/>
      <c r="AR113" s="428"/>
      <c r="AS113" s="428"/>
      <c r="AT113" s="428"/>
      <c r="AU113" s="428"/>
    </row>
    <row r="114" spans="14:47" hidden="1">
      <c r="N114" s="428"/>
      <c r="O114" s="428"/>
      <c r="P114" s="428"/>
      <c r="Q114" s="428"/>
      <c r="R114" s="428"/>
      <c r="S114" s="428"/>
      <c r="T114" s="428"/>
      <c r="U114" s="428"/>
      <c r="V114" s="428"/>
      <c r="W114" s="428"/>
      <c r="X114" s="428"/>
      <c r="Y114" s="428"/>
      <c r="Z114" s="428"/>
      <c r="AA114" s="428"/>
      <c r="AB114" s="428"/>
      <c r="AC114" s="428"/>
      <c r="AD114" s="428"/>
      <c r="AE114" s="428"/>
      <c r="AF114" s="428"/>
      <c r="AG114" s="428"/>
      <c r="AH114" s="428"/>
      <c r="AI114" s="428"/>
      <c r="AJ114" s="428"/>
      <c r="AK114" s="428"/>
      <c r="AL114" s="428"/>
      <c r="AM114" s="428"/>
      <c r="AN114" s="428"/>
      <c r="AO114" s="428"/>
      <c r="AP114" s="428"/>
      <c r="AQ114" s="428"/>
      <c r="AR114" s="428"/>
      <c r="AS114" s="428"/>
      <c r="AT114" s="428"/>
      <c r="AU114" s="428"/>
    </row>
    <row r="115" spans="14:47" hidden="1"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8"/>
      <c r="AC115" s="428"/>
      <c r="AD115" s="428"/>
      <c r="AE115" s="428"/>
      <c r="AF115" s="428"/>
      <c r="AG115" s="428"/>
      <c r="AH115" s="428"/>
      <c r="AI115" s="428"/>
      <c r="AJ115" s="428"/>
      <c r="AK115" s="428"/>
      <c r="AL115" s="428"/>
      <c r="AM115" s="428"/>
      <c r="AN115" s="428"/>
      <c r="AO115" s="428"/>
      <c r="AP115" s="428"/>
      <c r="AQ115" s="428"/>
      <c r="AR115" s="428"/>
      <c r="AS115" s="428"/>
      <c r="AT115" s="428"/>
      <c r="AU115" s="428"/>
    </row>
    <row r="116" spans="14:47" hidden="1">
      <c r="N116" s="428"/>
      <c r="O116" s="428"/>
      <c r="P116" s="428"/>
      <c r="Q116" s="428"/>
      <c r="R116" s="428"/>
      <c r="S116" s="428"/>
      <c r="T116" s="428"/>
      <c r="U116" s="428"/>
      <c r="V116" s="428"/>
      <c r="W116" s="428"/>
      <c r="X116" s="428"/>
      <c r="Y116" s="428"/>
      <c r="Z116" s="428"/>
      <c r="AA116" s="428"/>
      <c r="AB116" s="428"/>
      <c r="AC116" s="428"/>
      <c r="AD116" s="428"/>
      <c r="AE116" s="428"/>
      <c r="AF116" s="428"/>
      <c r="AG116" s="428"/>
      <c r="AH116" s="428"/>
      <c r="AI116" s="428"/>
      <c r="AJ116" s="428"/>
      <c r="AK116" s="428"/>
      <c r="AL116" s="428"/>
      <c r="AM116" s="428"/>
      <c r="AN116" s="428"/>
      <c r="AO116" s="428"/>
      <c r="AP116" s="428"/>
      <c r="AQ116" s="428"/>
      <c r="AR116" s="428"/>
      <c r="AS116" s="428"/>
      <c r="AT116" s="428"/>
      <c r="AU116" s="428"/>
    </row>
    <row r="117" spans="14:47" hidden="1">
      <c r="N117" s="428"/>
      <c r="O117" s="428"/>
      <c r="P117" s="428"/>
      <c r="Q117" s="428"/>
      <c r="R117" s="428"/>
      <c r="S117" s="428"/>
      <c r="T117" s="428"/>
      <c r="U117" s="428"/>
      <c r="V117" s="428"/>
      <c r="W117" s="428"/>
      <c r="X117" s="428"/>
      <c r="Y117" s="428"/>
      <c r="Z117" s="428"/>
      <c r="AA117" s="428"/>
      <c r="AB117" s="428"/>
      <c r="AC117" s="428"/>
      <c r="AD117" s="428"/>
      <c r="AE117" s="428"/>
      <c r="AF117" s="428"/>
      <c r="AG117" s="428"/>
      <c r="AH117" s="428"/>
      <c r="AI117" s="428"/>
      <c r="AJ117" s="428"/>
      <c r="AK117" s="428"/>
      <c r="AL117" s="428"/>
      <c r="AM117" s="428"/>
      <c r="AN117" s="428"/>
      <c r="AO117" s="428"/>
      <c r="AP117" s="428"/>
      <c r="AQ117" s="428"/>
      <c r="AR117" s="428"/>
      <c r="AS117" s="428"/>
      <c r="AT117" s="428"/>
      <c r="AU117" s="428"/>
    </row>
    <row r="118" spans="14:47" hidden="1">
      <c r="N118" s="428"/>
      <c r="O118" s="428"/>
      <c r="P118" s="428"/>
      <c r="Q118" s="428"/>
      <c r="R118" s="428"/>
      <c r="S118" s="428"/>
      <c r="T118" s="428"/>
      <c r="U118" s="428"/>
      <c r="V118" s="428"/>
      <c r="W118" s="428"/>
      <c r="X118" s="428"/>
      <c r="Y118" s="428"/>
      <c r="Z118" s="428"/>
      <c r="AA118" s="428"/>
      <c r="AB118" s="428"/>
      <c r="AC118" s="428"/>
      <c r="AD118" s="428"/>
      <c r="AE118" s="428"/>
      <c r="AF118" s="428"/>
      <c r="AG118" s="428"/>
      <c r="AH118" s="428"/>
      <c r="AI118" s="428"/>
      <c r="AJ118" s="428"/>
      <c r="AK118" s="428"/>
      <c r="AL118" s="428"/>
      <c r="AM118" s="428"/>
      <c r="AN118" s="428"/>
      <c r="AO118" s="428"/>
      <c r="AP118" s="428"/>
      <c r="AQ118" s="428"/>
      <c r="AR118" s="428"/>
      <c r="AS118" s="428"/>
      <c r="AT118" s="428"/>
      <c r="AU118" s="428"/>
    </row>
    <row r="119" spans="14:47" hidden="1">
      <c r="N119" s="428"/>
      <c r="O119" s="428"/>
      <c r="P119" s="428"/>
      <c r="Q119" s="428"/>
      <c r="R119" s="428"/>
      <c r="S119" s="428"/>
      <c r="T119" s="428"/>
      <c r="U119" s="428"/>
      <c r="V119" s="428"/>
      <c r="W119" s="428"/>
      <c r="X119" s="428"/>
      <c r="Y119" s="428"/>
      <c r="Z119" s="428"/>
      <c r="AA119" s="428"/>
      <c r="AB119" s="428"/>
      <c r="AC119" s="428"/>
      <c r="AD119" s="428"/>
      <c r="AE119" s="428"/>
      <c r="AF119" s="428"/>
      <c r="AG119" s="428"/>
      <c r="AH119" s="428"/>
      <c r="AI119" s="428"/>
      <c r="AJ119" s="428"/>
      <c r="AK119" s="428"/>
      <c r="AL119" s="428"/>
      <c r="AM119" s="428"/>
      <c r="AN119" s="428"/>
      <c r="AO119" s="428"/>
      <c r="AP119" s="428"/>
      <c r="AQ119" s="428"/>
      <c r="AR119" s="428"/>
      <c r="AS119" s="428"/>
      <c r="AT119" s="428"/>
      <c r="AU119" s="428"/>
    </row>
    <row r="120" spans="14:47" hidden="1">
      <c r="N120" s="428"/>
      <c r="O120" s="428"/>
      <c r="P120" s="428"/>
      <c r="Q120" s="428"/>
      <c r="R120" s="428"/>
      <c r="S120" s="428"/>
      <c r="T120" s="428"/>
      <c r="U120" s="428"/>
      <c r="V120" s="428"/>
      <c r="W120" s="428"/>
      <c r="X120" s="428"/>
      <c r="Y120" s="428"/>
      <c r="Z120" s="428"/>
      <c r="AA120" s="428"/>
      <c r="AB120" s="428"/>
      <c r="AC120" s="428"/>
      <c r="AD120" s="428"/>
      <c r="AE120" s="428"/>
      <c r="AF120" s="428"/>
      <c r="AG120" s="428"/>
      <c r="AH120" s="428"/>
      <c r="AI120" s="428"/>
      <c r="AJ120" s="428"/>
      <c r="AK120" s="428"/>
      <c r="AL120" s="428"/>
      <c r="AM120" s="428"/>
      <c r="AN120" s="428"/>
      <c r="AO120" s="428"/>
      <c r="AP120" s="428"/>
      <c r="AQ120" s="428"/>
      <c r="AR120" s="428"/>
      <c r="AS120" s="428"/>
      <c r="AT120" s="428"/>
      <c r="AU120" s="428"/>
    </row>
    <row r="121" spans="14:47" hidden="1">
      <c r="N121" s="428"/>
      <c r="O121" s="428"/>
      <c r="P121" s="428"/>
      <c r="Q121" s="428"/>
      <c r="R121" s="428"/>
      <c r="S121" s="428"/>
      <c r="T121" s="428"/>
      <c r="U121" s="428"/>
      <c r="V121" s="428"/>
      <c r="W121" s="428"/>
      <c r="X121" s="428"/>
      <c r="Y121" s="428"/>
      <c r="Z121" s="428"/>
      <c r="AA121" s="428"/>
      <c r="AB121" s="428"/>
      <c r="AC121" s="428"/>
      <c r="AD121" s="428"/>
      <c r="AE121" s="428"/>
      <c r="AF121" s="428"/>
      <c r="AG121" s="428"/>
      <c r="AH121" s="428"/>
      <c r="AI121" s="428"/>
      <c r="AJ121" s="428"/>
      <c r="AK121" s="428"/>
      <c r="AL121" s="428"/>
      <c r="AM121" s="428"/>
      <c r="AN121" s="428"/>
      <c r="AO121" s="428"/>
      <c r="AP121" s="428"/>
      <c r="AQ121" s="428"/>
      <c r="AR121" s="428"/>
      <c r="AS121" s="428"/>
      <c r="AT121" s="428"/>
      <c r="AU121" s="428"/>
    </row>
    <row r="122" spans="14:47" hidden="1">
      <c r="N122" s="428"/>
      <c r="O122" s="428"/>
      <c r="P122" s="428"/>
      <c r="Q122" s="428"/>
      <c r="R122" s="428"/>
      <c r="S122" s="428"/>
      <c r="T122" s="428"/>
      <c r="U122" s="428"/>
      <c r="V122" s="428"/>
      <c r="W122" s="428"/>
      <c r="X122" s="428"/>
      <c r="Y122" s="428"/>
      <c r="Z122" s="428"/>
      <c r="AA122" s="428"/>
      <c r="AB122" s="428"/>
      <c r="AC122" s="428"/>
      <c r="AD122" s="428"/>
      <c r="AE122" s="428"/>
      <c r="AF122" s="428"/>
      <c r="AG122" s="428"/>
      <c r="AH122" s="428"/>
      <c r="AI122" s="428"/>
      <c r="AJ122" s="428"/>
      <c r="AK122" s="428"/>
      <c r="AL122" s="428"/>
      <c r="AM122" s="428"/>
      <c r="AN122" s="428"/>
      <c r="AO122" s="428"/>
      <c r="AP122" s="428"/>
      <c r="AQ122" s="428"/>
      <c r="AR122" s="428"/>
      <c r="AS122" s="428"/>
      <c r="AT122" s="428"/>
      <c r="AU122" s="428"/>
    </row>
    <row r="123" spans="14:47" hidden="1">
      <c r="N123" s="428"/>
      <c r="O123" s="428"/>
      <c r="P123" s="428"/>
      <c r="Q123" s="428"/>
      <c r="R123" s="428"/>
      <c r="S123" s="428"/>
      <c r="T123" s="428"/>
      <c r="U123" s="428"/>
      <c r="V123" s="428"/>
      <c r="W123" s="428"/>
      <c r="X123" s="428"/>
      <c r="Y123" s="428"/>
      <c r="Z123" s="428"/>
      <c r="AA123" s="428"/>
      <c r="AB123" s="428"/>
      <c r="AC123" s="428"/>
      <c r="AD123" s="428"/>
      <c r="AE123" s="428"/>
      <c r="AF123" s="428"/>
      <c r="AG123" s="428"/>
      <c r="AH123" s="428"/>
      <c r="AI123" s="428"/>
      <c r="AJ123" s="428"/>
      <c r="AK123" s="428"/>
      <c r="AL123" s="428"/>
      <c r="AM123" s="428"/>
      <c r="AN123" s="428"/>
      <c r="AO123" s="428"/>
      <c r="AP123" s="428"/>
      <c r="AQ123" s="428"/>
      <c r="AR123" s="428"/>
      <c r="AS123" s="428"/>
      <c r="AT123" s="428"/>
      <c r="AU123" s="428"/>
    </row>
    <row r="124" spans="14:47" hidden="1">
      <c r="N124" s="428"/>
      <c r="O124" s="428"/>
      <c r="P124" s="428"/>
      <c r="Q124" s="428"/>
      <c r="R124" s="428"/>
      <c r="S124" s="428"/>
      <c r="T124" s="428"/>
      <c r="U124" s="428"/>
      <c r="V124" s="428"/>
      <c r="W124" s="428"/>
      <c r="X124" s="428"/>
      <c r="Y124" s="428"/>
      <c r="Z124" s="428"/>
      <c r="AA124" s="428"/>
      <c r="AB124" s="428"/>
      <c r="AC124" s="428"/>
      <c r="AD124" s="428"/>
      <c r="AE124" s="428"/>
      <c r="AF124" s="428"/>
      <c r="AG124" s="428"/>
      <c r="AH124" s="428"/>
      <c r="AI124" s="428"/>
      <c r="AJ124" s="428"/>
      <c r="AK124" s="428"/>
      <c r="AL124" s="428"/>
      <c r="AM124" s="428"/>
      <c r="AN124" s="428"/>
      <c r="AO124" s="428"/>
      <c r="AP124" s="428"/>
      <c r="AQ124" s="428"/>
      <c r="AR124" s="428"/>
      <c r="AS124" s="428"/>
      <c r="AT124" s="428"/>
      <c r="AU124" s="428"/>
    </row>
    <row r="125" spans="14:47" hidden="1">
      <c r="N125" s="428"/>
      <c r="O125" s="428"/>
      <c r="P125" s="428"/>
      <c r="Q125" s="428"/>
      <c r="R125" s="428"/>
      <c r="S125" s="428"/>
      <c r="T125" s="428"/>
      <c r="U125" s="428"/>
      <c r="V125" s="428"/>
      <c r="W125" s="428"/>
      <c r="X125" s="428"/>
      <c r="Y125" s="428"/>
      <c r="Z125" s="428"/>
      <c r="AA125" s="428"/>
      <c r="AB125" s="428"/>
      <c r="AC125" s="428"/>
      <c r="AD125" s="428"/>
      <c r="AE125" s="428"/>
      <c r="AF125" s="428"/>
      <c r="AG125" s="428"/>
      <c r="AH125" s="428"/>
      <c r="AI125" s="428"/>
      <c r="AJ125" s="428"/>
      <c r="AK125" s="428"/>
      <c r="AL125" s="428"/>
      <c r="AM125" s="428"/>
      <c r="AN125" s="428"/>
      <c r="AO125" s="428"/>
      <c r="AP125" s="428"/>
      <c r="AQ125" s="428"/>
      <c r="AR125" s="428"/>
      <c r="AS125" s="428"/>
      <c r="AT125" s="428"/>
      <c r="AU125" s="428"/>
    </row>
    <row r="126" spans="14:47" hidden="1">
      <c r="N126" s="428"/>
      <c r="O126" s="428"/>
      <c r="P126" s="428"/>
      <c r="Q126" s="428"/>
      <c r="R126" s="428"/>
      <c r="S126" s="428"/>
      <c r="T126" s="428"/>
      <c r="U126" s="428"/>
      <c r="V126" s="428"/>
      <c r="W126" s="428"/>
      <c r="X126" s="428"/>
      <c r="Y126" s="428"/>
      <c r="Z126" s="428"/>
      <c r="AA126" s="428"/>
      <c r="AB126" s="428"/>
      <c r="AC126" s="428"/>
      <c r="AD126" s="428"/>
      <c r="AE126" s="428"/>
      <c r="AF126" s="428"/>
      <c r="AG126" s="428"/>
      <c r="AH126" s="428"/>
      <c r="AI126" s="428"/>
      <c r="AJ126" s="428"/>
      <c r="AK126" s="428"/>
      <c r="AL126" s="428"/>
      <c r="AM126" s="428"/>
      <c r="AN126" s="428"/>
      <c r="AO126" s="428"/>
      <c r="AP126" s="428"/>
      <c r="AQ126" s="428"/>
      <c r="AR126" s="428"/>
      <c r="AS126" s="428"/>
      <c r="AT126" s="428"/>
      <c r="AU126" s="428"/>
    </row>
    <row r="127" spans="14:47" hidden="1">
      <c r="N127" s="428"/>
      <c r="O127" s="428"/>
      <c r="P127" s="428"/>
      <c r="Q127" s="428"/>
      <c r="R127" s="428"/>
      <c r="S127" s="428"/>
      <c r="T127" s="428"/>
      <c r="U127" s="428"/>
      <c r="V127" s="428"/>
      <c r="W127" s="428"/>
      <c r="X127" s="428"/>
      <c r="Y127" s="428"/>
      <c r="Z127" s="428"/>
      <c r="AA127" s="428"/>
      <c r="AB127" s="428"/>
      <c r="AC127" s="428"/>
      <c r="AD127" s="428"/>
      <c r="AE127" s="428"/>
      <c r="AF127" s="428"/>
      <c r="AG127" s="428"/>
      <c r="AH127" s="428"/>
      <c r="AI127" s="428"/>
      <c r="AJ127" s="428"/>
      <c r="AK127" s="428"/>
      <c r="AL127" s="428"/>
      <c r="AM127" s="428"/>
      <c r="AN127" s="428"/>
      <c r="AO127" s="428"/>
      <c r="AP127" s="428"/>
      <c r="AQ127" s="428"/>
      <c r="AR127" s="428"/>
      <c r="AS127" s="428"/>
      <c r="AT127" s="428"/>
      <c r="AU127" s="428"/>
    </row>
    <row r="128" spans="14:47" hidden="1">
      <c r="N128" s="428"/>
      <c r="O128" s="428"/>
      <c r="P128" s="428"/>
      <c r="Q128" s="428"/>
      <c r="R128" s="428"/>
      <c r="S128" s="428"/>
      <c r="T128" s="428"/>
      <c r="U128" s="428"/>
      <c r="V128" s="428"/>
      <c r="W128" s="428"/>
      <c r="X128" s="428"/>
      <c r="Y128" s="428"/>
      <c r="Z128" s="428"/>
      <c r="AA128" s="428"/>
      <c r="AB128" s="428"/>
      <c r="AC128" s="428"/>
      <c r="AD128" s="428"/>
      <c r="AE128" s="428"/>
      <c r="AF128" s="428"/>
      <c r="AG128" s="428"/>
      <c r="AH128" s="428"/>
      <c r="AI128" s="428"/>
      <c r="AJ128" s="428"/>
      <c r="AK128" s="428"/>
      <c r="AL128" s="428"/>
      <c r="AM128" s="428"/>
      <c r="AN128" s="428"/>
      <c r="AO128" s="428"/>
      <c r="AP128" s="428"/>
      <c r="AQ128" s="428"/>
      <c r="AR128" s="428"/>
      <c r="AS128" s="428"/>
      <c r="AT128" s="428"/>
      <c r="AU128" s="428"/>
    </row>
    <row r="129" spans="14:47" hidden="1">
      <c r="N129" s="428"/>
      <c r="O129" s="428"/>
      <c r="P129" s="428"/>
      <c r="Q129" s="428"/>
      <c r="R129" s="428"/>
      <c r="S129" s="428"/>
      <c r="T129" s="428"/>
      <c r="U129" s="428"/>
      <c r="V129" s="428"/>
      <c r="W129" s="428"/>
      <c r="X129" s="428"/>
      <c r="Y129" s="428"/>
      <c r="Z129" s="428"/>
      <c r="AA129" s="428"/>
      <c r="AB129" s="428"/>
      <c r="AC129" s="428"/>
      <c r="AD129" s="428"/>
      <c r="AE129" s="428"/>
      <c r="AF129" s="428"/>
      <c r="AG129" s="428"/>
      <c r="AH129" s="428"/>
      <c r="AI129" s="428"/>
      <c r="AJ129" s="428"/>
      <c r="AK129" s="428"/>
      <c r="AL129" s="428"/>
      <c r="AM129" s="428"/>
      <c r="AN129" s="428"/>
      <c r="AO129" s="428"/>
      <c r="AP129" s="428"/>
      <c r="AQ129" s="428"/>
      <c r="AR129" s="428"/>
      <c r="AS129" s="428"/>
      <c r="AT129" s="428"/>
      <c r="AU129" s="428"/>
    </row>
    <row r="130" spans="14:47" hidden="1">
      <c r="N130" s="428"/>
      <c r="O130" s="428"/>
      <c r="P130" s="428"/>
      <c r="Q130" s="428"/>
      <c r="R130" s="428"/>
      <c r="S130" s="428"/>
      <c r="T130" s="428"/>
      <c r="U130" s="428"/>
      <c r="V130" s="428"/>
      <c r="W130" s="428"/>
      <c r="X130" s="428"/>
      <c r="Y130" s="428"/>
      <c r="Z130" s="428"/>
      <c r="AA130" s="428"/>
      <c r="AB130" s="428"/>
      <c r="AC130" s="428"/>
      <c r="AD130" s="428"/>
      <c r="AE130" s="428"/>
      <c r="AF130" s="428"/>
      <c r="AG130" s="428"/>
      <c r="AH130" s="428"/>
      <c r="AI130" s="428"/>
      <c r="AJ130" s="428"/>
      <c r="AK130" s="428"/>
      <c r="AL130" s="428"/>
      <c r="AM130" s="428"/>
      <c r="AN130" s="428"/>
      <c r="AO130" s="428"/>
      <c r="AP130" s="428"/>
      <c r="AQ130" s="428"/>
      <c r="AR130" s="428"/>
      <c r="AS130" s="428"/>
      <c r="AT130" s="428"/>
      <c r="AU130" s="428"/>
    </row>
    <row r="131" spans="14:47" hidden="1">
      <c r="N131" s="428"/>
      <c r="O131" s="428"/>
      <c r="P131" s="428"/>
      <c r="Q131" s="428"/>
      <c r="R131" s="428"/>
      <c r="S131" s="428"/>
      <c r="T131" s="428"/>
      <c r="U131" s="428"/>
      <c r="V131" s="428"/>
      <c r="W131" s="428"/>
      <c r="X131" s="428"/>
      <c r="Y131" s="428"/>
      <c r="Z131" s="428"/>
      <c r="AA131" s="428"/>
      <c r="AB131" s="428"/>
      <c r="AC131" s="428"/>
      <c r="AD131" s="428"/>
      <c r="AE131" s="428"/>
      <c r="AF131" s="428"/>
      <c r="AG131" s="428"/>
      <c r="AH131" s="428"/>
      <c r="AI131" s="428"/>
      <c r="AJ131" s="428"/>
      <c r="AK131" s="428"/>
      <c r="AL131" s="428"/>
      <c r="AM131" s="428"/>
      <c r="AN131" s="428"/>
      <c r="AO131" s="428"/>
      <c r="AP131" s="428"/>
      <c r="AQ131" s="428"/>
      <c r="AR131" s="428"/>
      <c r="AS131" s="428"/>
      <c r="AT131" s="428"/>
      <c r="AU131" s="428"/>
    </row>
    <row r="132" spans="14:47" hidden="1">
      <c r="N132" s="428"/>
      <c r="O132" s="428"/>
      <c r="P132" s="428"/>
      <c r="Q132" s="428"/>
      <c r="R132" s="428"/>
      <c r="S132" s="428"/>
      <c r="T132" s="428"/>
      <c r="U132" s="428"/>
      <c r="V132" s="428"/>
      <c r="W132" s="428"/>
      <c r="X132" s="428"/>
      <c r="Y132" s="428"/>
      <c r="Z132" s="428"/>
      <c r="AA132" s="428"/>
      <c r="AB132" s="428"/>
      <c r="AC132" s="428"/>
      <c r="AD132" s="428"/>
      <c r="AE132" s="428"/>
      <c r="AF132" s="428"/>
      <c r="AG132" s="428"/>
      <c r="AH132" s="428"/>
      <c r="AI132" s="428"/>
      <c r="AJ132" s="428"/>
      <c r="AK132" s="428"/>
      <c r="AL132" s="428"/>
      <c r="AM132" s="428"/>
      <c r="AN132" s="428"/>
      <c r="AO132" s="428"/>
      <c r="AP132" s="428"/>
      <c r="AQ132" s="428"/>
      <c r="AR132" s="428"/>
      <c r="AS132" s="428"/>
      <c r="AT132" s="428"/>
      <c r="AU132" s="428"/>
    </row>
    <row r="133" spans="14:47" hidden="1">
      <c r="N133" s="428"/>
      <c r="O133" s="428"/>
      <c r="P133" s="428"/>
      <c r="Q133" s="428"/>
      <c r="R133" s="428"/>
      <c r="S133" s="428"/>
      <c r="T133" s="428"/>
      <c r="U133" s="428"/>
      <c r="V133" s="428"/>
      <c r="W133" s="428"/>
      <c r="X133" s="428"/>
      <c r="Y133" s="428"/>
      <c r="Z133" s="428"/>
      <c r="AA133" s="428"/>
      <c r="AB133" s="428"/>
      <c r="AC133" s="428"/>
      <c r="AD133" s="428"/>
      <c r="AE133" s="428"/>
      <c r="AF133" s="428"/>
      <c r="AG133" s="428"/>
      <c r="AH133" s="428"/>
      <c r="AI133" s="428"/>
      <c r="AJ133" s="428"/>
      <c r="AK133" s="428"/>
      <c r="AL133" s="428"/>
      <c r="AM133" s="428"/>
      <c r="AN133" s="428"/>
      <c r="AO133" s="428"/>
      <c r="AP133" s="428"/>
      <c r="AQ133" s="428"/>
      <c r="AR133" s="428"/>
      <c r="AS133" s="428"/>
      <c r="AT133" s="428"/>
      <c r="AU133" s="428"/>
    </row>
    <row r="134" spans="14:47" hidden="1"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  <c r="Y134" s="428"/>
      <c r="Z134" s="428"/>
      <c r="AA134" s="428"/>
      <c r="AB134" s="428"/>
      <c r="AC134" s="428"/>
      <c r="AD134" s="428"/>
      <c r="AE134" s="428"/>
      <c r="AF134" s="428"/>
      <c r="AG134" s="428"/>
      <c r="AH134" s="428"/>
      <c r="AI134" s="428"/>
      <c r="AJ134" s="428"/>
      <c r="AK134" s="428"/>
      <c r="AL134" s="428"/>
      <c r="AM134" s="428"/>
      <c r="AN134" s="428"/>
      <c r="AO134" s="428"/>
      <c r="AP134" s="428"/>
      <c r="AQ134" s="428"/>
      <c r="AR134" s="428"/>
      <c r="AS134" s="428"/>
      <c r="AT134" s="428"/>
      <c r="AU134" s="428"/>
    </row>
    <row r="135" spans="14:47" hidden="1"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8"/>
      <c r="AC135" s="428"/>
      <c r="AD135" s="428"/>
      <c r="AE135" s="428"/>
      <c r="AF135" s="428"/>
      <c r="AG135" s="428"/>
      <c r="AH135" s="428"/>
      <c r="AI135" s="428"/>
      <c r="AJ135" s="428"/>
      <c r="AK135" s="428"/>
      <c r="AL135" s="428"/>
      <c r="AM135" s="428"/>
      <c r="AN135" s="428"/>
      <c r="AO135" s="428"/>
      <c r="AP135" s="428"/>
      <c r="AQ135" s="428"/>
      <c r="AR135" s="428"/>
      <c r="AS135" s="428"/>
      <c r="AT135" s="428"/>
      <c r="AU135" s="428"/>
    </row>
    <row r="136" spans="14:47" hidden="1">
      <c r="N136" s="428"/>
      <c r="O136" s="428"/>
      <c r="P136" s="428"/>
      <c r="Q136" s="428"/>
      <c r="R136" s="428"/>
      <c r="S136" s="428"/>
      <c r="T136" s="428"/>
      <c r="U136" s="428"/>
      <c r="V136" s="428"/>
      <c r="W136" s="428"/>
      <c r="X136" s="428"/>
      <c r="Y136" s="428"/>
      <c r="Z136" s="428"/>
      <c r="AA136" s="428"/>
      <c r="AB136" s="428"/>
      <c r="AC136" s="428"/>
      <c r="AD136" s="428"/>
      <c r="AE136" s="428"/>
      <c r="AF136" s="428"/>
      <c r="AG136" s="428"/>
      <c r="AH136" s="428"/>
      <c r="AI136" s="428"/>
      <c r="AJ136" s="428"/>
      <c r="AK136" s="428"/>
      <c r="AL136" s="428"/>
      <c r="AM136" s="428"/>
      <c r="AN136" s="428"/>
      <c r="AO136" s="428"/>
      <c r="AP136" s="428"/>
      <c r="AQ136" s="428"/>
      <c r="AR136" s="428"/>
      <c r="AS136" s="428"/>
      <c r="AT136" s="428"/>
      <c r="AU136" s="428"/>
    </row>
    <row r="137" spans="14:47" hidden="1"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8"/>
      <c r="AC137" s="428"/>
      <c r="AD137" s="428"/>
      <c r="AE137" s="428"/>
      <c r="AF137" s="428"/>
      <c r="AG137" s="428"/>
      <c r="AH137" s="428"/>
      <c r="AI137" s="428"/>
      <c r="AJ137" s="428"/>
      <c r="AK137" s="428"/>
      <c r="AL137" s="428"/>
      <c r="AM137" s="428"/>
      <c r="AN137" s="428"/>
      <c r="AO137" s="428"/>
      <c r="AP137" s="428"/>
      <c r="AQ137" s="428"/>
      <c r="AR137" s="428"/>
      <c r="AS137" s="428"/>
      <c r="AT137" s="428"/>
      <c r="AU137" s="428"/>
    </row>
    <row r="138" spans="14:47" hidden="1">
      <c r="N138" s="428"/>
      <c r="O138" s="428"/>
      <c r="P138" s="428"/>
      <c r="Q138" s="428"/>
      <c r="R138" s="428"/>
      <c r="S138" s="428"/>
      <c r="T138" s="428"/>
      <c r="U138" s="428"/>
      <c r="V138" s="428"/>
      <c r="W138" s="428"/>
      <c r="X138" s="428"/>
      <c r="Y138" s="428"/>
      <c r="Z138" s="428"/>
      <c r="AA138" s="428"/>
      <c r="AB138" s="428"/>
      <c r="AC138" s="428"/>
      <c r="AD138" s="428"/>
      <c r="AE138" s="428"/>
      <c r="AF138" s="428"/>
      <c r="AG138" s="428"/>
      <c r="AH138" s="428"/>
      <c r="AI138" s="428"/>
      <c r="AJ138" s="428"/>
      <c r="AK138" s="428"/>
      <c r="AL138" s="428"/>
      <c r="AM138" s="428"/>
      <c r="AN138" s="428"/>
      <c r="AO138" s="428"/>
      <c r="AP138" s="428"/>
      <c r="AQ138" s="428"/>
      <c r="AR138" s="428"/>
      <c r="AS138" s="428"/>
      <c r="AT138" s="428"/>
      <c r="AU138" s="428"/>
    </row>
    <row r="139" spans="14:47" hidden="1">
      <c r="N139" s="428"/>
      <c r="O139" s="428"/>
      <c r="P139" s="428"/>
      <c r="Q139" s="428"/>
      <c r="R139" s="428"/>
      <c r="S139" s="428"/>
      <c r="T139" s="428"/>
      <c r="U139" s="428"/>
      <c r="V139" s="428"/>
      <c r="W139" s="428"/>
      <c r="X139" s="428"/>
      <c r="Y139" s="428"/>
      <c r="Z139" s="428"/>
      <c r="AA139" s="428"/>
      <c r="AB139" s="428"/>
      <c r="AC139" s="428"/>
      <c r="AD139" s="428"/>
      <c r="AE139" s="428"/>
      <c r="AF139" s="428"/>
      <c r="AG139" s="428"/>
      <c r="AH139" s="428"/>
      <c r="AI139" s="428"/>
      <c r="AJ139" s="428"/>
      <c r="AK139" s="428"/>
      <c r="AL139" s="428"/>
      <c r="AM139" s="428"/>
      <c r="AN139" s="428"/>
      <c r="AO139" s="428"/>
      <c r="AP139" s="428"/>
      <c r="AQ139" s="428"/>
      <c r="AR139" s="428"/>
      <c r="AS139" s="428"/>
      <c r="AT139" s="428"/>
      <c r="AU139" s="428"/>
    </row>
    <row r="140" spans="14:47" hidden="1">
      <c r="N140" s="428"/>
      <c r="O140" s="428"/>
      <c r="P140" s="428"/>
      <c r="Q140" s="428"/>
      <c r="R140" s="428"/>
      <c r="S140" s="428"/>
      <c r="T140" s="428"/>
      <c r="U140" s="428"/>
      <c r="V140" s="428"/>
      <c r="W140" s="428"/>
      <c r="X140" s="428"/>
      <c r="Y140" s="428"/>
      <c r="Z140" s="428"/>
      <c r="AA140" s="428"/>
      <c r="AB140" s="428"/>
      <c r="AC140" s="428"/>
      <c r="AD140" s="428"/>
      <c r="AE140" s="428"/>
      <c r="AF140" s="428"/>
      <c r="AG140" s="428"/>
      <c r="AH140" s="428"/>
      <c r="AI140" s="428"/>
      <c r="AJ140" s="428"/>
      <c r="AK140" s="428"/>
      <c r="AL140" s="428"/>
      <c r="AM140" s="428"/>
      <c r="AN140" s="428"/>
      <c r="AO140" s="428"/>
      <c r="AP140" s="428"/>
      <c r="AQ140" s="428"/>
      <c r="AR140" s="428"/>
      <c r="AS140" s="428"/>
      <c r="AT140" s="428"/>
      <c r="AU140" s="428"/>
    </row>
    <row r="141" spans="14:47" hidden="1">
      <c r="N141" s="428"/>
      <c r="O141" s="428"/>
      <c r="P141" s="428"/>
      <c r="Q141" s="428"/>
      <c r="R141" s="428"/>
      <c r="S141" s="428"/>
      <c r="T141" s="428"/>
      <c r="U141" s="428"/>
      <c r="V141" s="428"/>
      <c r="W141" s="428"/>
      <c r="X141" s="428"/>
      <c r="Y141" s="428"/>
      <c r="Z141" s="428"/>
      <c r="AA141" s="428"/>
      <c r="AB141" s="428"/>
      <c r="AC141" s="428"/>
      <c r="AD141" s="428"/>
      <c r="AE141" s="428"/>
      <c r="AF141" s="428"/>
      <c r="AG141" s="428"/>
      <c r="AH141" s="428"/>
      <c r="AI141" s="428"/>
      <c r="AJ141" s="428"/>
      <c r="AK141" s="428"/>
      <c r="AL141" s="428"/>
      <c r="AM141" s="428"/>
      <c r="AN141" s="428"/>
      <c r="AO141" s="428"/>
      <c r="AP141" s="428"/>
      <c r="AQ141" s="428"/>
      <c r="AR141" s="428"/>
      <c r="AS141" s="428"/>
      <c r="AT141" s="428"/>
      <c r="AU141" s="428"/>
    </row>
    <row r="142" spans="14:47" hidden="1">
      <c r="N142" s="428"/>
      <c r="O142" s="428"/>
      <c r="P142" s="428"/>
      <c r="Q142" s="428"/>
      <c r="R142" s="428"/>
      <c r="S142" s="428"/>
      <c r="T142" s="428"/>
      <c r="U142" s="428"/>
      <c r="V142" s="428"/>
      <c r="W142" s="428"/>
      <c r="X142" s="428"/>
      <c r="Y142" s="428"/>
      <c r="Z142" s="428"/>
      <c r="AA142" s="428"/>
      <c r="AB142" s="428"/>
      <c r="AC142" s="428"/>
      <c r="AD142" s="428"/>
      <c r="AE142" s="428"/>
      <c r="AF142" s="428"/>
      <c r="AG142" s="428"/>
      <c r="AH142" s="428"/>
      <c r="AI142" s="428"/>
      <c r="AJ142" s="428"/>
      <c r="AK142" s="428"/>
      <c r="AL142" s="428"/>
      <c r="AM142" s="428"/>
      <c r="AN142" s="428"/>
      <c r="AO142" s="428"/>
      <c r="AP142" s="428"/>
      <c r="AQ142" s="428"/>
      <c r="AR142" s="428"/>
      <c r="AS142" s="428"/>
      <c r="AT142" s="428"/>
      <c r="AU142" s="428"/>
    </row>
    <row r="143" spans="14:47" hidden="1">
      <c r="N143" s="428"/>
      <c r="O143" s="428"/>
      <c r="P143" s="428"/>
      <c r="Q143" s="428"/>
      <c r="R143" s="428"/>
      <c r="S143" s="428"/>
      <c r="T143" s="428"/>
      <c r="U143" s="428"/>
      <c r="V143" s="428"/>
      <c r="W143" s="428"/>
      <c r="X143" s="428"/>
      <c r="Y143" s="428"/>
      <c r="Z143" s="428"/>
      <c r="AA143" s="428"/>
      <c r="AB143" s="428"/>
      <c r="AC143" s="428"/>
      <c r="AD143" s="428"/>
      <c r="AE143" s="428"/>
      <c r="AF143" s="428"/>
      <c r="AG143" s="428"/>
      <c r="AH143" s="428"/>
      <c r="AI143" s="428"/>
      <c r="AJ143" s="428"/>
      <c r="AK143" s="428"/>
      <c r="AL143" s="428"/>
      <c r="AM143" s="428"/>
      <c r="AN143" s="428"/>
      <c r="AO143" s="428"/>
      <c r="AP143" s="428"/>
      <c r="AQ143" s="428"/>
      <c r="AR143" s="428"/>
      <c r="AS143" s="428"/>
      <c r="AT143" s="428"/>
      <c r="AU143" s="428"/>
    </row>
    <row r="144" spans="14:47" hidden="1">
      <c r="N144" s="428"/>
      <c r="O144" s="428"/>
      <c r="P144" s="428"/>
      <c r="Q144" s="428"/>
      <c r="R144" s="428"/>
      <c r="S144" s="428"/>
      <c r="T144" s="428"/>
      <c r="U144" s="428"/>
      <c r="V144" s="428"/>
      <c r="W144" s="428"/>
      <c r="X144" s="428"/>
      <c r="Y144" s="428"/>
      <c r="Z144" s="428"/>
      <c r="AA144" s="428"/>
      <c r="AB144" s="428"/>
      <c r="AC144" s="428"/>
      <c r="AD144" s="428"/>
      <c r="AE144" s="428"/>
      <c r="AF144" s="428"/>
      <c r="AG144" s="428"/>
      <c r="AH144" s="428"/>
      <c r="AI144" s="428"/>
      <c r="AJ144" s="428"/>
      <c r="AK144" s="428"/>
      <c r="AL144" s="428"/>
      <c r="AM144" s="428"/>
      <c r="AN144" s="428"/>
      <c r="AO144" s="428"/>
      <c r="AP144" s="428"/>
      <c r="AQ144" s="428"/>
      <c r="AR144" s="428"/>
      <c r="AS144" s="428"/>
      <c r="AT144" s="428"/>
      <c r="AU144" s="428"/>
    </row>
    <row r="145" spans="14:47" hidden="1">
      <c r="N145" s="428"/>
      <c r="O145" s="428"/>
      <c r="P145" s="428"/>
      <c r="Q145" s="428"/>
      <c r="R145" s="428"/>
      <c r="S145" s="428"/>
      <c r="T145" s="428"/>
      <c r="U145" s="428"/>
      <c r="V145" s="428"/>
      <c r="W145" s="428"/>
      <c r="X145" s="428"/>
      <c r="Y145" s="428"/>
      <c r="Z145" s="428"/>
      <c r="AA145" s="428"/>
      <c r="AB145" s="428"/>
      <c r="AC145" s="428"/>
      <c r="AD145" s="428"/>
      <c r="AE145" s="428"/>
      <c r="AF145" s="428"/>
      <c r="AG145" s="428"/>
      <c r="AH145" s="428"/>
      <c r="AI145" s="428"/>
      <c r="AJ145" s="428"/>
      <c r="AK145" s="428"/>
      <c r="AL145" s="428"/>
      <c r="AM145" s="428"/>
      <c r="AN145" s="428"/>
      <c r="AO145" s="428"/>
      <c r="AP145" s="428"/>
      <c r="AQ145" s="428"/>
      <c r="AR145" s="428"/>
      <c r="AS145" s="428"/>
      <c r="AT145" s="428"/>
      <c r="AU145" s="428"/>
    </row>
    <row r="146" spans="14:47" hidden="1">
      <c r="N146" s="428"/>
      <c r="O146" s="428"/>
      <c r="P146" s="428"/>
      <c r="Q146" s="428"/>
      <c r="R146" s="428"/>
      <c r="S146" s="428"/>
      <c r="T146" s="428"/>
      <c r="U146" s="428"/>
      <c r="V146" s="428"/>
      <c r="W146" s="428"/>
      <c r="X146" s="428"/>
      <c r="Y146" s="428"/>
      <c r="Z146" s="428"/>
      <c r="AA146" s="428"/>
      <c r="AB146" s="428"/>
      <c r="AC146" s="428"/>
      <c r="AD146" s="428"/>
    </row>
    <row r="147" spans="14:47" hidden="1">
      <c r="N147" s="428"/>
      <c r="O147" s="428"/>
      <c r="P147" s="428"/>
      <c r="Q147" s="428"/>
      <c r="R147" s="428"/>
      <c r="S147" s="428"/>
      <c r="T147" s="428"/>
      <c r="U147" s="428"/>
      <c r="V147" s="428"/>
      <c r="W147" s="428"/>
      <c r="X147" s="428"/>
      <c r="Y147" s="428"/>
      <c r="Z147" s="428"/>
      <c r="AA147" s="428"/>
      <c r="AB147" s="428"/>
      <c r="AC147" s="428"/>
      <c r="AD147" s="428"/>
    </row>
    <row r="148" spans="14:47" hidden="1">
      <c r="N148" s="428"/>
      <c r="O148" s="428"/>
      <c r="P148" s="428"/>
      <c r="Q148" s="428"/>
      <c r="R148" s="428"/>
      <c r="S148" s="428"/>
      <c r="T148" s="428"/>
      <c r="U148" s="428"/>
      <c r="V148" s="428"/>
      <c r="W148" s="428"/>
      <c r="X148" s="428"/>
      <c r="Y148" s="428"/>
      <c r="Z148" s="428"/>
      <c r="AA148" s="428"/>
      <c r="AB148" s="428"/>
      <c r="AC148" s="428"/>
      <c r="AD148" s="428"/>
    </row>
    <row r="149" spans="14:47" hidden="1">
      <c r="N149" s="428"/>
      <c r="O149" s="428"/>
      <c r="P149" s="428"/>
      <c r="Q149" s="428"/>
      <c r="R149" s="428"/>
      <c r="S149" s="428"/>
      <c r="T149" s="428"/>
      <c r="U149" s="428"/>
      <c r="V149" s="428"/>
      <c r="W149" s="428"/>
      <c r="X149" s="428"/>
      <c r="Y149" s="428"/>
      <c r="Z149" s="428"/>
      <c r="AA149" s="428"/>
      <c r="AB149" s="428"/>
      <c r="AC149" s="428"/>
      <c r="AD149" s="428"/>
    </row>
  </sheetData>
  <mergeCells count="8">
    <mergeCell ref="B20:M20"/>
    <mergeCell ref="B22:M23"/>
    <mergeCell ref="C11:M12"/>
    <mergeCell ref="B13:M14"/>
    <mergeCell ref="B15:M16"/>
    <mergeCell ref="B17:M18"/>
    <mergeCell ref="B19:M19"/>
    <mergeCell ref="B21:M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03453D"/>
  </sheetPr>
  <dimension ref="A1:R34"/>
  <sheetViews>
    <sheetView showGridLines="0" zoomScale="80" zoomScaleNormal="80" workbookViewId="0"/>
  </sheetViews>
  <sheetFormatPr baseColWidth="10" defaultColWidth="0" defaultRowHeight="14.4" zeroHeight="1"/>
  <cols>
    <col min="1" max="1" width="2.6640625" customWidth="1"/>
    <col min="2" max="4" width="11.5546875" customWidth="1"/>
    <col min="5" max="5" width="20.44140625" customWidth="1"/>
    <col min="6" max="11" width="11.5546875" customWidth="1"/>
    <col min="12" max="12" width="26.44140625" customWidth="1"/>
    <col min="13" max="13" width="1.33203125" customWidth="1"/>
    <col min="14" max="15" width="11.5546875" customWidth="1"/>
    <col min="16" max="16" width="2.6640625" customWidth="1"/>
    <col min="17" max="18" width="0" hidden="1" customWidth="1"/>
    <col min="19" max="16384" width="11.5546875" hidden="1"/>
  </cols>
  <sheetData>
    <row r="1" spans="1:18" ht="51.6" customHeight="1">
      <c r="A1" s="476"/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448"/>
      <c r="P1" s="476"/>
      <c r="Q1" s="2"/>
      <c r="R1" s="2"/>
    </row>
    <row r="2" spans="1:18" ht="15" customHeight="1" thickBot="1">
      <c r="A2" s="476"/>
      <c r="B2" s="476"/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476"/>
      <c r="Q2" s="2"/>
      <c r="R2" s="2"/>
    </row>
    <row r="3" spans="1:18" ht="18" customHeight="1">
      <c r="A3" s="476"/>
      <c r="B3" s="435"/>
      <c r="C3" s="748"/>
      <c r="D3" s="748"/>
      <c r="E3" s="748"/>
      <c r="F3" s="748"/>
      <c r="G3" s="748"/>
      <c r="H3" s="748"/>
      <c r="I3" s="748"/>
      <c r="J3" s="748"/>
      <c r="K3" s="748"/>
      <c r="L3" s="748"/>
      <c r="M3" s="436"/>
      <c r="N3" s="436"/>
      <c r="O3" s="437"/>
      <c r="P3" s="476"/>
      <c r="Q3" s="2"/>
      <c r="R3" s="2"/>
    </row>
    <row r="4" spans="1:18">
      <c r="A4" s="476"/>
      <c r="B4" s="438"/>
      <c r="C4" s="439"/>
      <c r="D4" s="439"/>
      <c r="E4" s="439"/>
      <c r="F4" s="439"/>
      <c r="G4" s="439"/>
      <c r="H4" s="439"/>
      <c r="I4" s="439"/>
      <c r="J4" s="439"/>
      <c r="K4" s="439"/>
      <c r="L4" s="439"/>
      <c r="M4" s="439"/>
      <c r="N4" s="439"/>
      <c r="O4" s="440"/>
      <c r="P4" s="476"/>
      <c r="Q4" s="2"/>
      <c r="R4" s="2"/>
    </row>
    <row r="5" spans="1:18">
      <c r="A5" s="476"/>
      <c r="B5" s="438"/>
      <c r="C5" s="439"/>
      <c r="D5" s="439"/>
      <c r="E5" s="439"/>
      <c r="F5" s="439"/>
      <c r="G5" s="439"/>
      <c r="H5" s="439"/>
      <c r="I5" s="439"/>
      <c r="J5" s="439"/>
      <c r="K5" s="439"/>
      <c r="L5" s="439"/>
      <c r="M5" s="439"/>
      <c r="N5" s="439"/>
      <c r="O5" s="440"/>
      <c r="P5" s="476"/>
      <c r="Q5" s="2"/>
      <c r="R5" s="2"/>
    </row>
    <row r="6" spans="1:18">
      <c r="A6" s="476"/>
      <c r="B6" s="438"/>
      <c r="C6" s="439"/>
      <c r="D6" s="439"/>
      <c r="E6" s="439"/>
      <c r="F6" s="439"/>
      <c r="G6" s="439"/>
      <c r="H6" s="439"/>
      <c r="I6" s="439"/>
      <c r="J6" s="439"/>
      <c r="K6" s="439"/>
      <c r="L6" s="439"/>
      <c r="M6" s="439"/>
      <c r="N6" s="439"/>
      <c r="O6" s="440"/>
      <c r="P6" s="476"/>
      <c r="Q6" s="2"/>
      <c r="R6" s="2"/>
    </row>
    <row r="7" spans="1:18">
      <c r="A7" s="476"/>
      <c r="B7" s="438"/>
      <c r="C7" s="439"/>
      <c r="D7" s="439"/>
      <c r="E7" s="439"/>
      <c r="F7" s="439"/>
      <c r="G7" s="439"/>
      <c r="H7" s="439"/>
      <c r="I7" s="439"/>
      <c r="J7" s="439"/>
      <c r="K7" s="439"/>
      <c r="L7" s="439"/>
      <c r="M7" s="439"/>
      <c r="N7" s="439"/>
      <c r="O7" s="440"/>
      <c r="P7" s="476"/>
      <c r="Q7" s="2"/>
      <c r="R7" s="2"/>
    </row>
    <row r="8" spans="1:18" ht="15" thickBot="1">
      <c r="A8" s="476"/>
      <c r="B8" s="438"/>
      <c r="C8" s="439"/>
      <c r="D8" s="439"/>
      <c r="E8" s="439"/>
      <c r="F8" s="439"/>
      <c r="G8" s="439"/>
      <c r="H8" s="439"/>
      <c r="I8" s="439"/>
      <c r="J8" s="439"/>
      <c r="K8" s="439"/>
      <c r="L8" s="439"/>
      <c r="M8" s="439"/>
      <c r="N8" s="439"/>
      <c r="O8" s="440"/>
      <c r="P8" s="476"/>
      <c r="Q8" s="2"/>
      <c r="R8" s="2"/>
    </row>
    <row r="9" spans="1:18" ht="15" customHeight="1">
      <c r="A9" s="476"/>
      <c r="B9" s="438"/>
      <c r="C9" s="736" t="s">
        <v>542</v>
      </c>
      <c r="D9" s="737"/>
      <c r="E9" s="738"/>
      <c r="F9" s="441"/>
      <c r="G9" s="441"/>
      <c r="H9" s="441"/>
      <c r="I9" s="441"/>
      <c r="J9" s="736" t="s">
        <v>668</v>
      </c>
      <c r="K9" s="737"/>
      <c r="L9" s="738"/>
      <c r="M9" s="439"/>
      <c r="N9" s="439"/>
      <c r="O9" s="440"/>
      <c r="P9" s="476"/>
      <c r="Q9" s="2"/>
      <c r="R9" s="2"/>
    </row>
    <row r="10" spans="1:18" ht="15" customHeight="1" thickBot="1">
      <c r="A10" s="476"/>
      <c r="B10" s="438"/>
      <c r="C10" s="739"/>
      <c r="D10" s="740"/>
      <c r="E10" s="741"/>
      <c r="F10" s="441"/>
      <c r="G10" s="441"/>
      <c r="H10" s="441"/>
      <c r="I10" s="441"/>
      <c r="J10" s="739"/>
      <c r="K10" s="740"/>
      <c r="L10" s="741"/>
      <c r="M10" s="439"/>
      <c r="N10" s="439"/>
      <c r="O10" s="440"/>
      <c r="P10" s="476"/>
      <c r="Q10" s="2"/>
      <c r="R10" s="2"/>
    </row>
    <row r="11" spans="1:18" ht="15" customHeight="1" thickBot="1">
      <c r="A11" s="476"/>
      <c r="B11" s="438"/>
      <c r="C11" s="441"/>
      <c r="D11" s="441"/>
      <c r="E11" s="441"/>
      <c r="F11" s="441"/>
      <c r="G11" s="441"/>
      <c r="H11" s="441"/>
      <c r="I11" s="441"/>
      <c r="J11" s="441"/>
      <c r="K11" s="441"/>
      <c r="L11" s="441"/>
      <c r="M11" s="439"/>
      <c r="N11" s="439"/>
      <c r="O11" s="440"/>
      <c r="P11" s="476"/>
      <c r="Q11" s="2"/>
      <c r="R11" s="2"/>
    </row>
    <row r="12" spans="1:18" ht="15" customHeight="1">
      <c r="A12" s="476"/>
      <c r="B12" s="438"/>
      <c r="C12" s="736" t="s">
        <v>666</v>
      </c>
      <c r="D12" s="737"/>
      <c r="E12" s="738"/>
      <c r="F12" s="441"/>
      <c r="G12" s="441"/>
      <c r="H12" s="441"/>
      <c r="I12" s="441"/>
      <c r="J12" s="736" t="s">
        <v>543</v>
      </c>
      <c r="K12" s="737"/>
      <c r="L12" s="738"/>
      <c r="M12" s="439"/>
      <c r="N12" s="439"/>
      <c r="O12" s="440"/>
      <c r="P12" s="476"/>
      <c r="Q12" s="2"/>
      <c r="R12" s="2"/>
    </row>
    <row r="13" spans="1:18" ht="15" customHeight="1" thickBot="1">
      <c r="A13" s="476"/>
      <c r="B13" s="438"/>
      <c r="C13" s="739"/>
      <c r="D13" s="740"/>
      <c r="E13" s="741"/>
      <c r="F13" s="441"/>
      <c r="G13" s="441"/>
      <c r="H13" s="441"/>
      <c r="I13" s="441"/>
      <c r="J13" s="739"/>
      <c r="K13" s="740"/>
      <c r="L13" s="741"/>
      <c r="M13" s="439"/>
      <c r="N13" s="439"/>
      <c r="O13" s="440"/>
      <c r="P13" s="476"/>
      <c r="Q13" s="2"/>
      <c r="R13" s="2"/>
    </row>
    <row r="14" spans="1:18" ht="15" customHeight="1" thickBot="1">
      <c r="A14" s="476"/>
      <c r="B14" s="438"/>
      <c r="C14" s="441"/>
      <c r="D14" s="441"/>
      <c r="E14" s="441"/>
      <c r="F14" s="441"/>
      <c r="G14" s="441"/>
      <c r="H14" s="441"/>
      <c r="I14" s="441"/>
      <c r="J14" s="441"/>
      <c r="K14" s="441"/>
      <c r="L14" s="441"/>
      <c r="M14" s="439"/>
      <c r="N14" s="439"/>
      <c r="O14" s="440"/>
      <c r="P14" s="476"/>
      <c r="Q14" s="2"/>
      <c r="R14" s="2"/>
    </row>
    <row r="15" spans="1:18" ht="15" customHeight="1">
      <c r="A15" s="476"/>
      <c r="B15" s="438"/>
      <c r="C15" s="736" t="s">
        <v>541</v>
      </c>
      <c r="D15" s="737"/>
      <c r="E15" s="738"/>
      <c r="F15" s="441"/>
      <c r="G15" s="441"/>
      <c r="H15" s="441"/>
      <c r="I15" s="441"/>
      <c r="J15" s="736" t="s">
        <v>669</v>
      </c>
      <c r="K15" s="737"/>
      <c r="L15" s="738"/>
      <c r="M15" s="439"/>
      <c r="N15" s="439"/>
      <c r="O15" s="440"/>
      <c r="P15" s="476"/>
      <c r="Q15" s="2"/>
      <c r="R15" s="2"/>
    </row>
    <row r="16" spans="1:18" ht="15" customHeight="1" thickBot="1">
      <c r="A16" s="476"/>
      <c r="B16" s="438"/>
      <c r="C16" s="739"/>
      <c r="D16" s="740"/>
      <c r="E16" s="741"/>
      <c r="F16" s="441"/>
      <c r="G16" s="441"/>
      <c r="H16" s="441"/>
      <c r="I16" s="441"/>
      <c r="J16" s="739"/>
      <c r="K16" s="740"/>
      <c r="L16" s="741"/>
      <c r="M16" s="439"/>
      <c r="N16" s="439"/>
      <c r="O16" s="440"/>
      <c r="P16" s="476"/>
      <c r="Q16" s="2"/>
      <c r="R16" s="2"/>
    </row>
    <row r="17" spans="1:18" ht="15" customHeight="1" thickBot="1">
      <c r="A17" s="476"/>
      <c r="B17" s="438"/>
      <c r="C17" s="441"/>
      <c r="D17" s="441"/>
      <c r="E17" s="441"/>
      <c r="F17" s="441"/>
      <c r="G17" s="441"/>
      <c r="H17" s="441"/>
      <c r="I17" s="441"/>
      <c r="J17" s="441"/>
      <c r="K17" s="441"/>
      <c r="L17" s="441"/>
      <c r="M17" s="439"/>
      <c r="N17" s="439"/>
      <c r="O17" s="440"/>
      <c r="P17" s="476"/>
      <c r="Q17" s="2"/>
      <c r="R17" s="2"/>
    </row>
    <row r="18" spans="1:18" ht="15" customHeight="1">
      <c r="A18" s="476"/>
      <c r="B18" s="438"/>
      <c r="C18" s="736" t="s">
        <v>667</v>
      </c>
      <c r="D18" s="737"/>
      <c r="E18" s="738"/>
      <c r="F18" s="441"/>
      <c r="G18" s="441"/>
      <c r="H18" s="441"/>
      <c r="I18" s="441"/>
      <c r="J18" s="736" t="s">
        <v>670</v>
      </c>
      <c r="K18" s="737"/>
      <c r="L18" s="738"/>
      <c r="M18" s="439"/>
      <c r="N18" s="439"/>
      <c r="O18" s="440"/>
      <c r="P18" s="476"/>
      <c r="Q18" s="2"/>
      <c r="R18" s="2"/>
    </row>
    <row r="19" spans="1:18" ht="15" customHeight="1" thickBot="1">
      <c r="A19" s="476"/>
      <c r="B19" s="438"/>
      <c r="C19" s="739"/>
      <c r="D19" s="740"/>
      <c r="E19" s="741"/>
      <c r="F19" s="441"/>
      <c r="G19" s="441"/>
      <c r="H19" s="441"/>
      <c r="I19" s="441"/>
      <c r="J19" s="739"/>
      <c r="K19" s="740"/>
      <c r="L19" s="741"/>
      <c r="M19" s="439"/>
      <c r="N19" s="439"/>
      <c r="O19" s="440"/>
      <c r="P19" s="476"/>
      <c r="Q19" s="2"/>
      <c r="R19" s="2"/>
    </row>
    <row r="20" spans="1:18" ht="15" customHeight="1" thickBot="1">
      <c r="A20" s="476"/>
      <c r="B20" s="438"/>
      <c r="C20" s="442"/>
      <c r="D20" s="442"/>
      <c r="E20" s="442"/>
      <c r="F20" s="441"/>
      <c r="G20" s="441"/>
      <c r="H20" s="441"/>
      <c r="I20" s="441"/>
      <c r="J20" s="441"/>
      <c r="K20" s="441"/>
      <c r="L20" s="441"/>
      <c r="M20" s="439"/>
      <c r="N20" s="439"/>
      <c r="O20" s="440"/>
      <c r="P20" s="476"/>
      <c r="Q20" s="2"/>
      <c r="R20" s="2"/>
    </row>
    <row r="21" spans="1:18" ht="15" customHeight="1">
      <c r="A21" s="476"/>
      <c r="B21" s="438"/>
      <c r="C21" s="736" t="s">
        <v>540</v>
      </c>
      <c r="D21" s="737"/>
      <c r="E21" s="738"/>
      <c r="F21" s="441"/>
      <c r="G21" s="441"/>
      <c r="H21" s="441"/>
      <c r="I21" s="441"/>
      <c r="J21" s="736" t="s">
        <v>508</v>
      </c>
      <c r="K21" s="737"/>
      <c r="L21" s="738"/>
      <c r="M21" s="439"/>
      <c r="N21" s="439"/>
      <c r="O21" s="440"/>
      <c r="P21" s="476"/>
      <c r="Q21" s="2"/>
      <c r="R21" s="2"/>
    </row>
    <row r="22" spans="1:18" ht="15" customHeight="1" thickBot="1">
      <c r="A22" s="476"/>
      <c r="B22" s="438"/>
      <c r="C22" s="739"/>
      <c r="D22" s="740"/>
      <c r="E22" s="741"/>
      <c r="F22" s="441"/>
      <c r="G22" s="441"/>
      <c r="H22" s="441"/>
      <c r="I22" s="441"/>
      <c r="J22" s="739"/>
      <c r="K22" s="740"/>
      <c r="L22" s="741"/>
      <c r="M22" s="439"/>
      <c r="N22" s="439"/>
      <c r="O22" s="440"/>
      <c r="P22" s="476"/>
      <c r="Q22" s="2"/>
      <c r="R22" s="2"/>
    </row>
    <row r="23" spans="1:18" ht="15" customHeight="1" thickBot="1">
      <c r="A23" s="476"/>
      <c r="B23" s="438"/>
      <c r="C23" s="442"/>
      <c r="D23" s="442"/>
      <c r="E23" s="442"/>
      <c r="F23" s="441"/>
      <c r="G23" s="441"/>
      <c r="H23" s="441"/>
      <c r="I23" s="441"/>
      <c r="J23" s="441"/>
      <c r="K23" s="441"/>
      <c r="L23" s="441"/>
      <c r="M23" s="439"/>
      <c r="N23" s="439"/>
      <c r="O23" s="440"/>
      <c r="P23" s="476"/>
      <c r="Q23" s="2"/>
      <c r="R23" s="2"/>
    </row>
    <row r="24" spans="1:18" ht="15" customHeight="1">
      <c r="A24" s="476"/>
      <c r="B24" s="438"/>
      <c r="C24" s="742" t="s">
        <v>539</v>
      </c>
      <c r="D24" s="743"/>
      <c r="E24" s="744"/>
      <c r="F24" s="441"/>
      <c r="G24" s="441"/>
      <c r="H24" s="441"/>
      <c r="I24" s="441"/>
      <c r="J24" s="736" t="s">
        <v>671</v>
      </c>
      <c r="K24" s="737"/>
      <c r="L24" s="738"/>
      <c r="M24" s="439"/>
      <c r="N24" s="439"/>
      <c r="O24" s="440"/>
      <c r="P24" s="476"/>
      <c r="Q24" s="2"/>
      <c r="R24" s="2"/>
    </row>
    <row r="25" spans="1:18" ht="15" customHeight="1" thickBot="1">
      <c r="A25" s="476"/>
      <c r="B25" s="438"/>
      <c r="C25" s="745"/>
      <c r="D25" s="746"/>
      <c r="E25" s="747"/>
      <c r="F25" s="441"/>
      <c r="G25" s="441"/>
      <c r="H25" s="441"/>
      <c r="I25" s="441"/>
      <c r="J25" s="739"/>
      <c r="K25" s="740"/>
      <c r="L25" s="741"/>
      <c r="M25" s="439"/>
      <c r="N25" s="439"/>
      <c r="O25" s="440"/>
      <c r="P25" s="476"/>
      <c r="Q25" s="2"/>
      <c r="R25" s="2"/>
    </row>
    <row r="26" spans="1:18" ht="15" customHeight="1">
      <c r="A26" s="476"/>
      <c r="B26" s="438"/>
      <c r="C26" s="443"/>
      <c r="D26" s="443"/>
      <c r="E26" s="443"/>
      <c r="F26" s="439"/>
      <c r="G26" s="439"/>
      <c r="H26" s="439"/>
      <c r="I26" s="439"/>
      <c r="J26" s="439"/>
      <c r="K26" s="439"/>
      <c r="L26" s="439"/>
      <c r="M26" s="439"/>
      <c r="N26" s="439"/>
      <c r="O26" s="440"/>
      <c r="P26" s="476"/>
      <c r="Q26" s="2"/>
      <c r="R26" s="2"/>
    </row>
    <row r="27" spans="1:18" ht="15" customHeight="1">
      <c r="A27" s="476"/>
      <c r="B27" s="438"/>
      <c r="C27" s="439"/>
      <c r="D27" s="439"/>
      <c r="E27" s="439"/>
      <c r="F27" s="439"/>
      <c r="G27" s="439"/>
      <c r="H27" s="439"/>
      <c r="I27" s="439"/>
      <c r="J27" s="439"/>
      <c r="K27" s="439"/>
      <c r="L27" s="439"/>
      <c r="M27" s="439"/>
      <c r="N27" s="439"/>
      <c r="O27" s="440"/>
      <c r="P27" s="476"/>
      <c r="Q27" s="2"/>
      <c r="R27" s="2"/>
    </row>
    <row r="28" spans="1:18" ht="15" customHeight="1">
      <c r="A28" s="476"/>
      <c r="B28" s="444" t="s">
        <v>712</v>
      </c>
      <c r="C28" s="432"/>
      <c r="D28" s="432"/>
      <c r="E28" s="432"/>
      <c r="F28" s="432"/>
      <c r="G28" s="432"/>
      <c r="H28" s="432"/>
      <c r="I28" s="432"/>
      <c r="J28" s="432"/>
      <c r="K28" s="432"/>
      <c r="L28" s="432"/>
      <c r="M28" s="439"/>
      <c r="N28" s="439"/>
      <c r="O28" s="440"/>
      <c r="P28" s="476"/>
      <c r="Q28" s="2"/>
      <c r="R28" s="2"/>
    </row>
    <row r="29" spans="1:18" ht="15" customHeight="1" thickBot="1">
      <c r="A29" s="476"/>
      <c r="B29" s="445"/>
      <c r="C29" s="446"/>
      <c r="D29" s="446"/>
      <c r="E29" s="446"/>
      <c r="F29" s="446"/>
      <c r="G29" s="446"/>
      <c r="H29" s="446"/>
      <c r="I29" s="446"/>
      <c r="J29" s="446"/>
      <c r="K29" s="446"/>
      <c r="L29" s="446"/>
      <c r="M29" s="446"/>
      <c r="N29" s="446"/>
      <c r="O29" s="447"/>
      <c r="P29" s="476"/>
      <c r="Q29" s="2"/>
      <c r="R29" s="2"/>
    </row>
    <row r="30" spans="1:18" ht="15" customHeight="1">
      <c r="A30" s="476"/>
      <c r="B30" s="476"/>
      <c r="C30" s="476"/>
      <c r="D30" s="476"/>
      <c r="E30" s="476"/>
      <c r="F30" s="476"/>
      <c r="G30" s="476"/>
      <c r="H30" s="476"/>
      <c r="I30" s="476"/>
      <c r="J30" s="476"/>
      <c r="K30" s="476"/>
      <c r="L30" s="476"/>
      <c r="M30" s="476"/>
      <c r="N30" s="476"/>
      <c r="O30" s="476"/>
      <c r="P30" s="476"/>
    </row>
    <row r="33" customFormat="1" hidden="1"/>
    <row r="34" customFormat="1" hidden="1"/>
  </sheetData>
  <sheetProtection formatCells="0" formatColumns="0" formatRows="0" insertColumns="0" insertRows="0" insertHyperlinks="0" deleteColumns="0" deleteRows="0" sort="0" autoFilter="0" pivotTables="0"/>
  <mergeCells count="13">
    <mergeCell ref="C21:E22"/>
    <mergeCell ref="C24:E25"/>
    <mergeCell ref="C3:L3"/>
    <mergeCell ref="C9:E10"/>
    <mergeCell ref="C12:E13"/>
    <mergeCell ref="C15:E16"/>
    <mergeCell ref="C18:E19"/>
    <mergeCell ref="J9:L10"/>
    <mergeCell ref="J12:L13"/>
    <mergeCell ref="J15:L16"/>
    <mergeCell ref="J18:L19"/>
    <mergeCell ref="J21:L22"/>
    <mergeCell ref="J24:L2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rgb="FF03453D"/>
  </sheetPr>
  <dimension ref="A1:T95"/>
  <sheetViews>
    <sheetView showGridLines="0" zoomScale="80" zoomScaleNormal="80" workbookViewId="0">
      <selection activeCell="C87" sqref="C87:M89"/>
    </sheetView>
  </sheetViews>
  <sheetFormatPr baseColWidth="10" defaultColWidth="0" defaultRowHeight="13.8" zeroHeight="1"/>
  <cols>
    <col min="1" max="1" width="2.6640625" style="450" customWidth="1"/>
    <col min="2" max="14" width="11.44140625" style="450" customWidth="1"/>
    <col min="15" max="15" width="2.6640625" style="450" customWidth="1"/>
    <col min="16" max="16" width="3.5546875" style="450" hidden="1" customWidth="1"/>
    <col min="17" max="20" width="0" style="450" hidden="1" customWidth="1"/>
    <col min="21" max="16384" width="11.44140625" style="450" hidden="1"/>
  </cols>
  <sheetData>
    <row r="1" spans="1:15" ht="51.6" customHeight="1">
      <c r="A1" s="449"/>
      <c r="O1" s="449"/>
    </row>
    <row r="2" spans="1:15" ht="15" customHeight="1" thickBot="1">
      <c r="A2" s="449"/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</row>
    <row r="3" spans="1:15" ht="14.4" thickTop="1">
      <c r="A3" s="449"/>
      <c r="B3" s="457"/>
      <c r="C3" s="458"/>
      <c r="D3" s="458"/>
      <c r="E3" s="458"/>
      <c r="F3" s="458"/>
      <c r="G3" s="458"/>
      <c r="H3" s="458"/>
      <c r="I3" s="458"/>
      <c r="J3" s="458"/>
      <c r="K3" s="458"/>
      <c r="L3" s="458"/>
      <c r="M3" s="458"/>
      <c r="N3" s="459"/>
      <c r="O3" s="455"/>
    </row>
    <row r="4" spans="1:15">
      <c r="A4" s="449"/>
      <c r="B4" s="460"/>
      <c r="C4" s="454"/>
      <c r="D4" s="454"/>
      <c r="E4" s="761"/>
      <c r="F4" s="761"/>
      <c r="G4" s="761"/>
      <c r="H4" s="761"/>
      <c r="I4" s="761"/>
      <c r="J4" s="761"/>
      <c r="K4" s="454"/>
      <c r="L4" s="454"/>
      <c r="M4" s="454"/>
      <c r="N4" s="461"/>
      <c r="O4" s="455"/>
    </row>
    <row r="5" spans="1:15">
      <c r="A5" s="449"/>
      <c r="B5" s="460"/>
      <c r="C5" s="454"/>
      <c r="D5" s="454"/>
      <c r="E5" s="761"/>
      <c r="F5" s="761"/>
      <c r="G5" s="761"/>
      <c r="H5" s="761"/>
      <c r="I5" s="761"/>
      <c r="J5" s="761"/>
      <c r="K5" s="454"/>
      <c r="L5" s="454"/>
      <c r="M5" s="454"/>
      <c r="N5" s="461"/>
      <c r="O5" s="455"/>
    </row>
    <row r="6" spans="1:15">
      <c r="A6" s="449"/>
      <c r="B6" s="460"/>
      <c r="C6" s="454"/>
      <c r="D6" s="454"/>
      <c r="E6" s="761"/>
      <c r="F6" s="761"/>
      <c r="G6" s="761"/>
      <c r="H6" s="761"/>
      <c r="I6" s="761"/>
      <c r="J6" s="761"/>
      <c r="K6" s="454"/>
      <c r="L6" s="454"/>
      <c r="M6" s="454"/>
      <c r="N6" s="461"/>
      <c r="O6" s="455"/>
    </row>
    <row r="7" spans="1:15">
      <c r="A7" s="449"/>
      <c r="B7" s="460"/>
      <c r="C7" s="454"/>
      <c r="D7" s="454"/>
      <c r="E7" s="761"/>
      <c r="F7" s="761"/>
      <c r="G7" s="761"/>
      <c r="H7" s="761"/>
      <c r="I7" s="761"/>
      <c r="J7" s="761"/>
      <c r="K7" s="454"/>
      <c r="L7" s="454"/>
      <c r="M7" s="454"/>
      <c r="N7" s="461"/>
      <c r="O7" s="455"/>
    </row>
    <row r="8" spans="1:15" ht="27.6">
      <c r="A8" s="449"/>
      <c r="B8" s="460"/>
      <c r="C8" s="454"/>
      <c r="D8" s="454"/>
      <c r="E8" s="456"/>
      <c r="F8" s="456"/>
      <c r="G8" s="456"/>
      <c r="H8" s="456"/>
      <c r="I8" s="452"/>
      <c r="J8" s="451"/>
      <c r="K8" s="454"/>
      <c r="L8" s="454"/>
      <c r="M8" s="454"/>
      <c r="N8" s="461"/>
      <c r="O8" s="453"/>
    </row>
    <row r="9" spans="1:15" ht="27" customHeight="1">
      <c r="A9" s="449"/>
      <c r="B9" s="460"/>
      <c r="C9" s="762" t="s">
        <v>675</v>
      </c>
      <c r="D9" s="763"/>
      <c r="E9" s="763"/>
      <c r="F9" s="763"/>
      <c r="G9" s="763"/>
      <c r="H9" s="763"/>
      <c r="I9" s="763"/>
      <c r="J9" s="763"/>
      <c r="K9" s="763"/>
      <c r="L9" s="763"/>
      <c r="M9" s="764"/>
      <c r="N9" s="462"/>
      <c r="O9" s="453"/>
    </row>
    <row r="10" spans="1:15" ht="27" customHeight="1">
      <c r="A10" s="449"/>
      <c r="B10" s="460"/>
      <c r="C10" s="765"/>
      <c r="D10" s="766"/>
      <c r="E10" s="766"/>
      <c r="F10" s="766"/>
      <c r="G10" s="766"/>
      <c r="H10" s="766"/>
      <c r="I10" s="766"/>
      <c r="J10" s="766"/>
      <c r="K10" s="766"/>
      <c r="L10" s="766"/>
      <c r="M10" s="767"/>
      <c r="N10" s="462"/>
      <c r="O10" s="453"/>
    </row>
    <row r="11" spans="1:15" ht="49.5" customHeight="1">
      <c r="A11" s="449"/>
      <c r="B11" s="460"/>
      <c r="C11" s="768"/>
      <c r="D11" s="769"/>
      <c r="E11" s="769"/>
      <c r="F11" s="769"/>
      <c r="G11" s="769"/>
      <c r="H11" s="769"/>
      <c r="I11" s="769"/>
      <c r="J11" s="769"/>
      <c r="K11" s="769"/>
      <c r="L11" s="769"/>
      <c r="M11" s="770"/>
      <c r="N11" s="462"/>
      <c r="O11" s="453"/>
    </row>
    <row r="12" spans="1:15" ht="27.6">
      <c r="A12" s="449"/>
      <c r="B12" s="460"/>
      <c r="C12" s="454"/>
      <c r="D12" s="454"/>
      <c r="E12" s="456"/>
      <c r="F12" s="456"/>
      <c r="G12" s="456"/>
      <c r="H12" s="456"/>
      <c r="I12" s="456"/>
      <c r="J12" s="456"/>
      <c r="K12" s="454"/>
      <c r="L12" s="454"/>
      <c r="M12" s="454"/>
      <c r="N12" s="461"/>
      <c r="O12" s="453"/>
    </row>
    <row r="13" spans="1:15" ht="27" customHeight="1">
      <c r="A13" s="449"/>
      <c r="B13" s="460"/>
      <c r="C13" s="749" t="s">
        <v>676</v>
      </c>
      <c r="D13" s="750"/>
      <c r="E13" s="750"/>
      <c r="F13" s="750"/>
      <c r="G13" s="750"/>
      <c r="H13" s="750"/>
      <c r="I13" s="750"/>
      <c r="J13" s="750"/>
      <c r="K13" s="750"/>
      <c r="L13" s="750"/>
      <c r="M13" s="751"/>
      <c r="N13" s="463"/>
      <c r="O13" s="453"/>
    </row>
    <row r="14" spans="1:15" ht="27" customHeight="1">
      <c r="A14" s="449"/>
      <c r="B14" s="460"/>
      <c r="C14" s="755"/>
      <c r="D14" s="756"/>
      <c r="E14" s="756"/>
      <c r="F14" s="756"/>
      <c r="G14" s="756"/>
      <c r="H14" s="756"/>
      <c r="I14" s="756"/>
      <c r="J14" s="756"/>
      <c r="K14" s="756"/>
      <c r="L14" s="756"/>
      <c r="M14" s="757"/>
      <c r="N14" s="463"/>
      <c r="O14" s="453"/>
    </row>
    <row r="15" spans="1:15" ht="27" customHeight="1">
      <c r="A15" s="449"/>
      <c r="B15" s="460"/>
      <c r="C15" s="454"/>
      <c r="D15" s="454"/>
      <c r="E15" s="456"/>
      <c r="F15" s="456"/>
      <c r="G15" s="456"/>
      <c r="H15" s="456"/>
      <c r="I15" s="456"/>
      <c r="J15" s="456"/>
      <c r="K15" s="454"/>
      <c r="L15" s="454"/>
      <c r="M15" s="454"/>
      <c r="N15" s="461"/>
      <c r="O15" s="453"/>
    </row>
    <row r="16" spans="1:15" ht="27" customHeight="1">
      <c r="A16" s="449"/>
      <c r="B16" s="460"/>
      <c r="C16" s="749" t="s">
        <v>677</v>
      </c>
      <c r="D16" s="750"/>
      <c r="E16" s="750"/>
      <c r="F16" s="750"/>
      <c r="G16" s="750"/>
      <c r="H16" s="750"/>
      <c r="I16" s="750"/>
      <c r="J16" s="750"/>
      <c r="K16" s="750"/>
      <c r="L16" s="750"/>
      <c r="M16" s="751"/>
      <c r="N16" s="463"/>
      <c r="O16" s="453"/>
    </row>
    <row r="17" spans="1:15" ht="27" customHeight="1">
      <c r="A17" s="449"/>
      <c r="B17" s="460"/>
      <c r="C17" s="755"/>
      <c r="D17" s="756"/>
      <c r="E17" s="756"/>
      <c r="F17" s="756"/>
      <c r="G17" s="756"/>
      <c r="H17" s="756"/>
      <c r="I17" s="756"/>
      <c r="J17" s="756"/>
      <c r="K17" s="756"/>
      <c r="L17" s="756"/>
      <c r="M17" s="757"/>
      <c r="N17" s="463"/>
      <c r="O17" s="453"/>
    </row>
    <row r="18" spans="1:15" ht="27.6">
      <c r="A18" s="449"/>
      <c r="B18" s="460"/>
      <c r="C18" s="454"/>
      <c r="D18" s="454"/>
      <c r="E18" s="456"/>
      <c r="F18" s="456"/>
      <c r="G18" s="456"/>
      <c r="H18" s="456"/>
      <c r="I18" s="456"/>
      <c r="J18" s="456"/>
      <c r="K18" s="454"/>
      <c r="L18" s="454"/>
      <c r="M18" s="454"/>
      <c r="N18" s="461"/>
      <c r="O18" s="453"/>
    </row>
    <row r="19" spans="1:15" ht="14.25" customHeight="1">
      <c r="A19" s="449"/>
      <c r="B19" s="460"/>
      <c r="C19" s="771" t="s">
        <v>678</v>
      </c>
      <c r="D19" s="772"/>
      <c r="E19" s="772"/>
      <c r="F19" s="772"/>
      <c r="G19" s="772"/>
      <c r="H19" s="772"/>
      <c r="I19" s="772"/>
      <c r="J19" s="772"/>
      <c r="K19" s="772"/>
      <c r="L19" s="772"/>
      <c r="M19" s="773"/>
      <c r="N19" s="464"/>
      <c r="O19" s="453"/>
    </row>
    <row r="20" spans="1:15" ht="14.25" customHeight="1">
      <c r="A20" s="449"/>
      <c r="B20" s="460"/>
      <c r="C20" s="774"/>
      <c r="D20" s="775"/>
      <c r="E20" s="775"/>
      <c r="F20" s="775"/>
      <c r="G20" s="775"/>
      <c r="H20" s="775"/>
      <c r="I20" s="775"/>
      <c r="J20" s="775"/>
      <c r="K20" s="775"/>
      <c r="L20" s="775"/>
      <c r="M20" s="776"/>
      <c r="N20" s="464"/>
      <c r="O20" s="453"/>
    </row>
    <row r="21" spans="1:15" ht="25.5" customHeight="1">
      <c r="A21" s="449"/>
      <c r="B21" s="460"/>
      <c r="C21" s="774"/>
      <c r="D21" s="775"/>
      <c r="E21" s="775"/>
      <c r="F21" s="775"/>
      <c r="G21" s="775"/>
      <c r="H21" s="775"/>
      <c r="I21" s="775"/>
      <c r="J21" s="775"/>
      <c r="K21" s="775"/>
      <c r="L21" s="775"/>
      <c r="M21" s="776"/>
      <c r="N21" s="464"/>
      <c r="O21" s="453"/>
    </row>
    <row r="22" spans="1:15" ht="14.25" customHeight="1">
      <c r="A22" s="449"/>
      <c r="B22" s="460"/>
      <c r="C22" s="777"/>
      <c r="D22" s="778"/>
      <c r="E22" s="778"/>
      <c r="F22" s="778"/>
      <c r="G22" s="778"/>
      <c r="H22" s="778"/>
      <c r="I22" s="778"/>
      <c r="J22" s="778"/>
      <c r="K22" s="778"/>
      <c r="L22" s="778"/>
      <c r="M22" s="779"/>
      <c r="N22" s="464"/>
      <c r="O22" s="453"/>
    </row>
    <row r="23" spans="1:15">
      <c r="A23" s="449"/>
      <c r="B23" s="460"/>
      <c r="C23" s="454"/>
      <c r="D23" s="454"/>
      <c r="E23" s="454"/>
      <c r="F23" s="454"/>
      <c r="G23" s="454"/>
      <c r="H23" s="454"/>
      <c r="I23" s="454"/>
      <c r="J23" s="454"/>
      <c r="K23" s="454"/>
      <c r="L23" s="454"/>
      <c r="M23" s="454"/>
      <c r="N23" s="461"/>
      <c r="O23" s="453"/>
    </row>
    <row r="24" spans="1:15">
      <c r="A24" s="449"/>
      <c r="B24" s="460"/>
      <c r="C24" s="454"/>
      <c r="D24" s="454"/>
      <c r="E24" s="454"/>
      <c r="F24" s="454"/>
      <c r="G24" s="454"/>
      <c r="H24" s="454"/>
      <c r="I24" s="454"/>
      <c r="J24" s="454"/>
      <c r="K24" s="454"/>
      <c r="L24" s="454"/>
      <c r="M24" s="454"/>
      <c r="N24" s="461"/>
      <c r="O24" s="453"/>
    </row>
    <row r="25" spans="1:15">
      <c r="A25" s="449"/>
      <c r="B25" s="460"/>
      <c r="C25" s="454"/>
      <c r="D25" s="454"/>
      <c r="E25" s="454"/>
      <c r="F25" s="454"/>
      <c r="G25" s="454"/>
      <c r="H25" s="454"/>
      <c r="I25" s="454"/>
      <c r="J25" s="454"/>
      <c r="K25" s="454"/>
      <c r="L25" s="454"/>
      <c r="M25" s="454"/>
      <c r="N25" s="461"/>
      <c r="O25" s="453"/>
    </row>
    <row r="26" spans="1:15">
      <c r="A26" s="449"/>
      <c r="B26" s="460"/>
      <c r="C26" s="454"/>
      <c r="D26" s="454"/>
      <c r="E26" s="454"/>
      <c r="F26" s="454"/>
      <c r="G26" s="454"/>
      <c r="H26" s="454"/>
      <c r="I26" s="454"/>
      <c r="J26" s="454"/>
      <c r="K26" s="454"/>
      <c r="L26" s="454"/>
      <c r="M26" s="454"/>
      <c r="N26" s="461"/>
      <c r="O26" s="453"/>
    </row>
    <row r="27" spans="1:15">
      <c r="A27" s="449"/>
      <c r="B27" s="460"/>
      <c r="C27" s="454"/>
      <c r="D27" s="454"/>
      <c r="E27" s="454"/>
      <c r="F27" s="454"/>
      <c r="G27" s="454"/>
      <c r="H27" s="454"/>
      <c r="I27" s="454"/>
      <c r="J27" s="454"/>
      <c r="K27" s="454"/>
      <c r="L27" s="454"/>
      <c r="M27" s="454"/>
      <c r="N27" s="461"/>
      <c r="O27" s="453"/>
    </row>
    <row r="28" spans="1:15">
      <c r="A28" s="449"/>
      <c r="B28" s="460"/>
      <c r="C28" s="454"/>
      <c r="D28" s="454"/>
      <c r="E28" s="454"/>
      <c r="F28" s="454"/>
      <c r="G28" s="454"/>
      <c r="H28" s="454"/>
      <c r="I28" s="454"/>
      <c r="J28" s="454"/>
      <c r="K28" s="454"/>
      <c r="L28" s="454"/>
      <c r="M28" s="454"/>
      <c r="N28" s="461"/>
      <c r="O28" s="453"/>
    </row>
    <row r="29" spans="1:15">
      <c r="A29" s="449"/>
      <c r="B29" s="460"/>
      <c r="C29" s="454"/>
      <c r="D29" s="454"/>
      <c r="E29" s="454"/>
      <c r="F29" s="454"/>
      <c r="G29" s="454"/>
      <c r="H29" s="454"/>
      <c r="I29" s="454"/>
      <c r="J29" s="454"/>
      <c r="K29" s="454"/>
      <c r="L29" s="454"/>
      <c r="M29" s="454"/>
      <c r="N29" s="461"/>
      <c r="O29" s="453"/>
    </row>
    <row r="30" spans="1:15">
      <c r="A30" s="449"/>
      <c r="B30" s="460"/>
      <c r="C30" s="454"/>
      <c r="D30" s="454"/>
      <c r="E30" s="454"/>
      <c r="F30" s="454"/>
      <c r="G30" s="454"/>
      <c r="H30" s="454"/>
      <c r="I30" s="454"/>
      <c r="J30" s="454"/>
      <c r="K30" s="454"/>
      <c r="L30" s="454"/>
      <c r="M30" s="454"/>
      <c r="N30" s="461"/>
      <c r="O30" s="453"/>
    </row>
    <row r="31" spans="1:15">
      <c r="A31" s="449"/>
      <c r="B31" s="460"/>
      <c r="C31" s="454"/>
      <c r="D31" s="454"/>
      <c r="E31" s="454"/>
      <c r="F31" s="454"/>
      <c r="G31" s="454"/>
      <c r="H31" s="454"/>
      <c r="I31" s="454"/>
      <c r="J31" s="454"/>
      <c r="K31" s="454"/>
      <c r="L31" s="454"/>
      <c r="M31" s="454"/>
      <c r="N31" s="461"/>
      <c r="O31" s="453"/>
    </row>
    <row r="32" spans="1:15">
      <c r="A32" s="449"/>
      <c r="B32" s="460"/>
      <c r="C32" s="454"/>
      <c r="D32" s="454"/>
      <c r="E32" s="454"/>
      <c r="F32" s="454"/>
      <c r="G32" s="454"/>
      <c r="H32" s="454"/>
      <c r="I32" s="454"/>
      <c r="J32" s="454"/>
      <c r="K32" s="454"/>
      <c r="L32" s="454"/>
      <c r="M32" s="454"/>
      <c r="N32" s="461"/>
      <c r="O32" s="453"/>
    </row>
    <row r="33" spans="1:15">
      <c r="A33" s="449"/>
      <c r="B33" s="460"/>
      <c r="C33" s="454"/>
      <c r="D33" s="454"/>
      <c r="E33" s="454"/>
      <c r="F33" s="454"/>
      <c r="G33" s="454"/>
      <c r="H33" s="454"/>
      <c r="I33" s="454"/>
      <c r="J33" s="454"/>
      <c r="K33" s="454"/>
      <c r="L33" s="454"/>
      <c r="M33" s="454"/>
      <c r="N33" s="461"/>
      <c r="O33" s="453"/>
    </row>
    <row r="34" spans="1:15">
      <c r="A34" s="449"/>
      <c r="B34" s="460"/>
      <c r="C34" s="454"/>
      <c r="D34" s="454"/>
      <c r="E34" s="454"/>
      <c r="F34" s="454"/>
      <c r="G34" s="454"/>
      <c r="H34" s="454"/>
      <c r="I34" s="454"/>
      <c r="J34" s="454"/>
      <c r="K34" s="454"/>
      <c r="L34" s="454"/>
      <c r="M34" s="454"/>
      <c r="N34" s="461"/>
      <c r="O34" s="453"/>
    </row>
    <row r="35" spans="1:15">
      <c r="A35" s="449"/>
      <c r="B35" s="460"/>
      <c r="C35" s="454"/>
      <c r="D35" s="454"/>
      <c r="E35" s="454"/>
      <c r="F35" s="454"/>
      <c r="G35" s="454"/>
      <c r="H35" s="454"/>
      <c r="I35" s="454"/>
      <c r="J35" s="454"/>
      <c r="K35" s="454"/>
      <c r="L35" s="454"/>
      <c r="M35" s="454"/>
      <c r="N35" s="461"/>
      <c r="O35" s="453"/>
    </row>
    <row r="36" spans="1:15">
      <c r="A36" s="449"/>
      <c r="B36" s="460"/>
      <c r="C36" s="454"/>
      <c r="D36" s="454"/>
      <c r="E36" s="454"/>
      <c r="F36" s="454"/>
      <c r="G36" s="454"/>
      <c r="H36" s="454"/>
      <c r="I36" s="454"/>
      <c r="J36" s="454"/>
      <c r="K36" s="454"/>
      <c r="L36" s="454"/>
      <c r="M36" s="454"/>
      <c r="N36" s="461"/>
      <c r="O36" s="453"/>
    </row>
    <row r="37" spans="1:15">
      <c r="A37" s="449"/>
      <c r="B37" s="460"/>
      <c r="C37" s="454"/>
      <c r="D37" s="454"/>
      <c r="E37" s="454"/>
      <c r="F37" s="454"/>
      <c r="G37" s="454"/>
      <c r="H37" s="454"/>
      <c r="I37" s="454"/>
      <c r="J37" s="454"/>
      <c r="K37" s="454"/>
      <c r="L37" s="454"/>
      <c r="M37" s="454"/>
      <c r="N37" s="461"/>
      <c r="O37" s="453"/>
    </row>
    <row r="38" spans="1:15">
      <c r="A38" s="449"/>
      <c r="B38" s="460"/>
      <c r="C38" s="454"/>
      <c r="D38" s="454"/>
      <c r="E38" s="454"/>
      <c r="F38" s="454"/>
      <c r="G38" s="454"/>
      <c r="H38" s="454"/>
      <c r="I38" s="454"/>
      <c r="J38" s="454"/>
      <c r="K38" s="454"/>
      <c r="L38" s="454"/>
      <c r="M38" s="454"/>
      <c r="N38" s="461"/>
      <c r="O38" s="453"/>
    </row>
    <row r="39" spans="1:15">
      <c r="A39" s="449"/>
      <c r="B39" s="460"/>
      <c r="C39" s="454"/>
      <c r="D39" s="454"/>
      <c r="E39" s="454"/>
      <c r="F39" s="454"/>
      <c r="G39" s="454"/>
      <c r="H39" s="454"/>
      <c r="I39" s="454"/>
      <c r="J39" s="454"/>
      <c r="K39" s="454"/>
      <c r="L39" s="454"/>
      <c r="M39" s="454"/>
      <c r="N39" s="461"/>
      <c r="O39" s="453"/>
    </row>
    <row r="40" spans="1:15" ht="14.25" customHeight="1">
      <c r="A40" s="449"/>
      <c r="B40" s="460"/>
      <c r="C40" s="749" t="s">
        <v>679</v>
      </c>
      <c r="D40" s="750"/>
      <c r="E40" s="750"/>
      <c r="F40" s="750"/>
      <c r="G40" s="750"/>
      <c r="H40" s="750"/>
      <c r="I40" s="750"/>
      <c r="J40" s="750"/>
      <c r="K40" s="750"/>
      <c r="L40" s="750"/>
      <c r="M40" s="751"/>
      <c r="N40" s="463"/>
      <c r="O40" s="453"/>
    </row>
    <row r="41" spans="1:15" ht="15" customHeight="1">
      <c r="A41" s="449"/>
      <c r="B41" s="460"/>
      <c r="C41" s="752"/>
      <c r="D41" s="753"/>
      <c r="E41" s="753"/>
      <c r="F41" s="753"/>
      <c r="G41" s="753"/>
      <c r="H41" s="753"/>
      <c r="I41" s="753"/>
      <c r="J41" s="753"/>
      <c r="K41" s="753"/>
      <c r="L41" s="753"/>
      <c r="M41" s="754"/>
      <c r="N41" s="463"/>
      <c r="O41" s="453"/>
    </row>
    <row r="42" spans="1:15" ht="30.75" customHeight="1">
      <c r="A42" s="449"/>
      <c r="B42" s="460"/>
      <c r="C42" s="755"/>
      <c r="D42" s="756"/>
      <c r="E42" s="756"/>
      <c r="F42" s="756"/>
      <c r="G42" s="756"/>
      <c r="H42" s="756"/>
      <c r="I42" s="756"/>
      <c r="J42" s="756"/>
      <c r="K42" s="756"/>
      <c r="L42" s="756"/>
      <c r="M42" s="757"/>
      <c r="N42" s="463"/>
      <c r="O42" s="453"/>
    </row>
    <row r="43" spans="1:15" ht="30.75" customHeight="1">
      <c r="A43" s="449"/>
      <c r="B43" s="460"/>
      <c r="C43" s="465"/>
      <c r="D43" s="465"/>
      <c r="E43" s="465"/>
      <c r="F43" s="465"/>
      <c r="G43" s="465"/>
      <c r="H43" s="465"/>
      <c r="I43" s="465"/>
      <c r="J43" s="465"/>
      <c r="K43" s="465"/>
      <c r="L43" s="465"/>
      <c r="M43" s="465"/>
      <c r="N43" s="466"/>
      <c r="O43" s="453"/>
    </row>
    <row r="44" spans="1:15" ht="30.75" customHeight="1">
      <c r="A44" s="449"/>
      <c r="B44" s="460"/>
      <c r="C44" s="465"/>
      <c r="D44" s="465"/>
      <c r="E44" s="465"/>
      <c r="F44" s="465"/>
      <c r="G44" s="465"/>
      <c r="H44" s="465"/>
      <c r="I44" s="465"/>
      <c r="J44" s="465"/>
      <c r="K44" s="465"/>
      <c r="L44" s="465"/>
      <c r="M44" s="465"/>
      <c r="N44" s="466"/>
      <c r="O44" s="453"/>
    </row>
    <row r="45" spans="1:15" ht="30.75" customHeight="1">
      <c r="A45" s="449"/>
      <c r="B45" s="460"/>
      <c r="C45" s="465"/>
      <c r="D45" s="465"/>
      <c r="E45" s="465"/>
      <c r="F45" s="465"/>
      <c r="G45" s="465"/>
      <c r="H45" s="465"/>
      <c r="I45" s="465"/>
      <c r="J45" s="465"/>
      <c r="K45" s="465"/>
      <c r="L45" s="465"/>
      <c r="M45" s="465"/>
      <c r="N45" s="466"/>
      <c r="O45" s="453"/>
    </row>
    <row r="46" spans="1:15" ht="30.75" customHeight="1">
      <c r="A46" s="449"/>
      <c r="B46" s="460"/>
      <c r="C46" s="465"/>
      <c r="D46" s="465"/>
      <c r="E46" s="465"/>
      <c r="F46" s="465"/>
      <c r="G46" s="465"/>
      <c r="H46" s="465"/>
      <c r="I46" s="465"/>
      <c r="J46" s="465"/>
      <c r="K46" s="465"/>
      <c r="L46" s="465"/>
      <c r="M46" s="465"/>
      <c r="N46" s="466"/>
      <c r="O46" s="453"/>
    </row>
    <row r="47" spans="1:15" ht="16.5" customHeight="1">
      <c r="A47" s="449"/>
      <c r="B47" s="460"/>
      <c r="C47" s="465"/>
      <c r="D47" s="465"/>
      <c r="E47" s="465"/>
      <c r="F47" s="465"/>
      <c r="G47" s="465"/>
      <c r="H47" s="465"/>
      <c r="I47" s="465"/>
      <c r="J47" s="465"/>
      <c r="K47" s="465"/>
      <c r="L47" s="465"/>
      <c r="M47" s="465"/>
      <c r="N47" s="466"/>
      <c r="O47" s="453"/>
    </row>
    <row r="48" spans="1:15" ht="16.5" customHeight="1">
      <c r="A48" s="449"/>
      <c r="B48" s="460"/>
      <c r="C48" s="465"/>
      <c r="D48" s="465"/>
      <c r="E48" s="465"/>
      <c r="F48" s="465"/>
      <c r="G48" s="465"/>
      <c r="H48" s="465"/>
      <c r="I48" s="465"/>
      <c r="J48" s="465"/>
      <c r="K48" s="465"/>
      <c r="L48" s="465"/>
      <c r="M48" s="465"/>
      <c r="N48" s="466"/>
      <c r="O48" s="453"/>
    </row>
    <row r="49" spans="1:15" ht="16.5" customHeight="1">
      <c r="A49" s="449"/>
      <c r="B49" s="460"/>
      <c r="C49" s="465"/>
      <c r="D49" s="465"/>
      <c r="E49" s="465"/>
      <c r="F49" s="465"/>
      <c r="G49" s="465"/>
      <c r="H49" s="465"/>
      <c r="I49" s="465"/>
      <c r="J49" s="465"/>
      <c r="K49" s="465"/>
      <c r="L49" s="465"/>
      <c r="M49" s="465"/>
      <c r="N49" s="466"/>
      <c r="O49" s="453"/>
    </row>
    <row r="50" spans="1:15" ht="16.5" customHeight="1">
      <c r="A50" s="449"/>
      <c r="B50" s="460"/>
      <c r="C50" s="749" t="s">
        <v>713</v>
      </c>
      <c r="D50" s="750"/>
      <c r="E50" s="750"/>
      <c r="F50" s="750"/>
      <c r="G50" s="750"/>
      <c r="H50" s="750"/>
      <c r="I50" s="750"/>
      <c r="J50" s="750"/>
      <c r="K50" s="750"/>
      <c r="L50" s="750"/>
      <c r="M50" s="751"/>
      <c r="N50" s="463"/>
      <c r="O50" s="453"/>
    </row>
    <row r="51" spans="1:15" ht="44.25" customHeight="1">
      <c r="A51" s="449"/>
      <c r="B51" s="460"/>
      <c r="C51" s="755"/>
      <c r="D51" s="756"/>
      <c r="E51" s="756"/>
      <c r="F51" s="756"/>
      <c r="G51" s="756"/>
      <c r="H51" s="756"/>
      <c r="I51" s="756"/>
      <c r="J51" s="756"/>
      <c r="K51" s="756"/>
      <c r="L51" s="756"/>
      <c r="M51" s="757"/>
      <c r="N51" s="463"/>
      <c r="O51" s="453"/>
    </row>
    <row r="52" spans="1:15" ht="16.5" customHeight="1">
      <c r="A52" s="449"/>
      <c r="B52" s="460"/>
      <c r="C52" s="467"/>
      <c r="D52" s="467"/>
      <c r="E52" s="467"/>
      <c r="F52" s="467"/>
      <c r="G52" s="467"/>
      <c r="H52" s="467"/>
      <c r="I52" s="467"/>
      <c r="J52" s="467"/>
      <c r="K52" s="467"/>
      <c r="L52" s="467"/>
      <c r="M52" s="467"/>
      <c r="N52" s="468"/>
      <c r="O52" s="453"/>
    </row>
    <row r="53" spans="1:15" ht="16.5" customHeight="1">
      <c r="A53" s="449"/>
      <c r="B53" s="460"/>
      <c r="C53" s="749" t="s">
        <v>680</v>
      </c>
      <c r="D53" s="750"/>
      <c r="E53" s="750"/>
      <c r="F53" s="750"/>
      <c r="G53" s="750"/>
      <c r="H53" s="750"/>
      <c r="I53" s="750"/>
      <c r="J53" s="750"/>
      <c r="K53" s="750"/>
      <c r="L53" s="750"/>
      <c r="M53" s="751"/>
      <c r="N53" s="463"/>
      <c r="O53" s="453"/>
    </row>
    <row r="54" spans="1:15" ht="35.25" customHeight="1">
      <c r="A54" s="449"/>
      <c r="B54" s="460"/>
      <c r="C54" s="755"/>
      <c r="D54" s="756"/>
      <c r="E54" s="756"/>
      <c r="F54" s="756"/>
      <c r="G54" s="756"/>
      <c r="H54" s="756"/>
      <c r="I54" s="756"/>
      <c r="J54" s="756"/>
      <c r="K54" s="756"/>
      <c r="L54" s="756"/>
      <c r="M54" s="757"/>
      <c r="N54" s="463"/>
      <c r="O54" s="453"/>
    </row>
    <row r="55" spans="1:15" ht="14.25" customHeight="1">
      <c r="A55" s="449"/>
      <c r="B55" s="460"/>
      <c r="C55" s="454"/>
      <c r="D55" s="454"/>
      <c r="E55" s="454"/>
      <c r="F55" s="454"/>
      <c r="G55" s="454"/>
      <c r="H55" s="454"/>
      <c r="I55" s="454"/>
      <c r="J55" s="454"/>
      <c r="K55" s="454"/>
      <c r="L55" s="454"/>
      <c r="M55" s="454"/>
      <c r="N55" s="461"/>
      <c r="O55" s="453"/>
    </row>
    <row r="56" spans="1:15" ht="19.5" customHeight="1">
      <c r="A56" s="449"/>
      <c r="B56" s="460"/>
      <c r="C56" s="749" t="s">
        <v>681</v>
      </c>
      <c r="D56" s="750"/>
      <c r="E56" s="750"/>
      <c r="F56" s="750"/>
      <c r="G56" s="750"/>
      <c r="H56" s="750"/>
      <c r="I56" s="750"/>
      <c r="J56" s="750"/>
      <c r="K56" s="750"/>
      <c r="L56" s="750"/>
      <c r="M56" s="751"/>
      <c r="N56" s="463"/>
      <c r="O56" s="453"/>
    </row>
    <row r="57" spans="1:15" ht="19.5" customHeight="1">
      <c r="A57" s="449"/>
      <c r="B57" s="460"/>
      <c r="C57" s="755"/>
      <c r="D57" s="756"/>
      <c r="E57" s="756"/>
      <c r="F57" s="756"/>
      <c r="G57" s="756"/>
      <c r="H57" s="756"/>
      <c r="I57" s="756"/>
      <c r="J57" s="756"/>
      <c r="K57" s="756"/>
      <c r="L57" s="756"/>
      <c r="M57" s="757"/>
      <c r="N57" s="463"/>
      <c r="O57" s="453"/>
    </row>
    <row r="58" spans="1:15" ht="19.5" customHeight="1">
      <c r="A58" s="449"/>
      <c r="B58" s="460"/>
      <c r="C58" s="454"/>
      <c r="D58" s="454"/>
      <c r="E58" s="454"/>
      <c r="F58" s="454"/>
      <c r="G58" s="454"/>
      <c r="H58" s="454"/>
      <c r="I58" s="454"/>
      <c r="J58" s="454"/>
      <c r="K58" s="454"/>
      <c r="L58" s="454"/>
      <c r="M58" s="454"/>
      <c r="N58" s="461"/>
      <c r="O58" s="453"/>
    </row>
    <row r="59" spans="1:15" ht="20.25" customHeight="1">
      <c r="A59" s="449"/>
      <c r="B59" s="460"/>
      <c r="C59" s="454"/>
      <c r="D59" s="454"/>
      <c r="E59" s="454"/>
      <c r="F59" s="454"/>
      <c r="G59" s="454"/>
      <c r="H59" s="454"/>
      <c r="I59" s="454"/>
      <c r="J59" s="454"/>
      <c r="K59" s="454"/>
      <c r="L59" s="454"/>
      <c r="M59" s="454"/>
      <c r="N59" s="461"/>
      <c r="O59" s="453"/>
    </row>
    <row r="60" spans="1:15" ht="14.25" customHeight="1">
      <c r="A60" s="449"/>
      <c r="B60" s="460"/>
      <c r="C60" s="454"/>
      <c r="D60" s="469"/>
      <c r="E60" s="469"/>
      <c r="F60" s="469"/>
      <c r="G60" s="469"/>
      <c r="H60" s="469"/>
      <c r="I60" s="469"/>
      <c r="J60" s="469"/>
      <c r="K60" s="469"/>
      <c r="L60" s="469"/>
      <c r="M60" s="469"/>
      <c r="N60" s="470"/>
      <c r="O60" s="453"/>
    </row>
    <row r="61" spans="1:15" ht="14.25" customHeight="1">
      <c r="A61" s="449"/>
      <c r="B61" s="460"/>
      <c r="C61" s="454"/>
      <c r="D61" s="469"/>
      <c r="E61" s="469"/>
      <c r="F61" s="469"/>
      <c r="G61" s="469"/>
      <c r="H61" s="469"/>
      <c r="I61" s="469"/>
      <c r="J61" s="469"/>
      <c r="K61" s="469"/>
      <c r="L61" s="469"/>
      <c r="M61" s="469"/>
      <c r="N61" s="470"/>
      <c r="O61" s="453"/>
    </row>
    <row r="62" spans="1:15" ht="14.25" customHeight="1">
      <c r="A62" s="449"/>
      <c r="B62" s="460"/>
      <c r="C62" s="454"/>
      <c r="D62" s="469"/>
      <c r="E62" s="469"/>
      <c r="F62" s="469"/>
      <c r="G62" s="469"/>
      <c r="H62" s="469"/>
      <c r="I62" s="469"/>
      <c r="J62" s="469"/>
      <c r="K62" s="469"/>
      <c r="L62" s="469"/>
      <c r="M62" s="469"/>
      <c r="N62" s="470"/>
      <c r="O62" s="453"/>
    </row>
    <row r="63" spans="1:15" ht="14.25" customHeight="1">
      <c r="A63" s="449"/>
      <c r="B63" s="460"/>
      <c r="C63" s="454"/>
      <c r="D63" s="469"/>
      <c r="E63" s="469"/>
      <c r="F63" s="469"/>
      <c r="G63" s="469"/>
      <c r="H63" s="469"/>
      <c r="I63" s="469"/>
      <c r="J63" s="469"/>
      <c r="K63" s="469"/>
      <c r="L63" s="469"/>
      <c r="M63" s="469"/>
      <c r="N63" s="470"/>
      <c r="O63" s="453"/>
    </row>
    <row r="64" spans="1:15" ht="14.25" customHeight="1">
      <c r="A64" s="449"/>
      <c r="B64" s="460"/>
      <c r="C64" s="454"/>
      <c r="D64" s="469"/>
      <c r="E64" s="469"/>
      <c r="F64" s="469"/>
      <c r="G64" s="469"/>
      <c r="H64" s="469"/>
      <c r="I64" s="469"/>
      <c r="J64" s="469"/>
      <c r="K64" s="469"/>
      <c r="L64" s="469"/>
      <c r="M64" s="469"/>
      <c r="N64" s="470"/>
      <c r="O64" s="453"/>
    </row>
    <row r="65" spans="1:15" ht="14.25" customHeight="1">
      <c r="A65" s="449"/>
      <c r="B65" s="460"/>
      <c r="C65" s="454"/>
      <c r="D65" s="469"/>
      <c r="E65" s="469"/>
      <c r="F65" s="469"/>
      <c r="G65" s="469"/>
      <c r="H65" s="469"/>
      <c r="I65" s="469"/>
      <c r="J65" s="469"/>
      <c r="K65" s="469"/>
      <c r="L65" s="469"/>
      <c r="M65" s="469"/>
      <c r="N65" s="470"/>
      <c r="O65" s="453"/>
    </row>
    <row r="66" spans="1:15" ht="14.25" customHeight="1">
      <c r="A66" s="449"/>
      <c r="B66" s="460"/>
      <c r="C66" s="454"/>
      <c r="D66" s="469"/>
      <c r="E66" s="469"/>
      <c r="F66" s="469"/>
      <c r="G66" s="469"/>
      <c r="H66" s="469"/>
      <c r="I66" s="469"/>
      <c r="J66" s="469"/>
      <c r="K66" s="469"/>
      <c r="L66" s="469"/>
      <c r="M66" s="469"/>
      <c r="N66" s="470"/>
      <c r="O66" s="453"/>
    </row>
    <row r="67" spans="1:15" ht="14.25" customHeight="1">
      <c r="A67" s="449"/>
      <c r="B67" s="460"/>
      <c r="C67" s="454"/>
      <c r="D67" s="469"/>
      <c r="E67" s="469"/>
      <c r="F67" s="469"/>
      <c r="G67" s="469"/>
      <c r="H67" s="469"/>
      <c r="I67" s="469"/>
      <c r="J67" s="469"/>
      <c r="K67" s="469"/>
      <c r="L67" s="469"/>
      <c r="M67" s="469"/>
      <c r="N67" s="470"/>
      <c r="O67" s="453"/>
    </row>
    <row r="68" spans="1:15" ht="14.25" customHeight="1">
      <c r="A68" s="449"/>
      <c r="B68" s="460"/>
      <c r="C68" s="454"/>
      <c r="D68" s="469"/>
      <c r="E68" s="469"/>
      <c r="F68" s="469"/>
      <c r="G68" s="469"/>
      <c r="H68" s="469"/>
      <c r="I68" s="469"/>
      <c r="J68" s="469"/>
      <c r="K68" s="469"/>
      <c r="L68" s="469"/>
      <c r="M68" s="469"/>
      <c r="N68" s="470"/>
      <c r="O68" s="453"/>
    </row>
    <row r="69" spans="1:15" ht="14.25" customHeight="1">
      <c r="A69" s="449"/>
      <c r="B69" s="460"/>
      <c r="C69" s="454"/>
      <c r="D69" s="469"/>
      <c r="E69" s="469"/>
      <c r="F69" s="469"/>
      <c r="G69" s="469"/>
      <c r="H69" s="469"/>
      <c r="I69" s="469"/>
      <c r="J69" s="469"/>
      <c r="K69" s="469"/>
      <c r="L69" s="469"/>
      <c r="M69" s="469"/>
      <c r="N69" s="470"/>
      <c r="O69" s="453"/>
    </row>
    <row r="70" spans="1:15" ht="14.25" customHeight="1">
      <c r="A70" s="449"/>
      <c r="B70" s="460"/>
      <c r="C70" s="749" t="s">
        <v>682</v>
      </c>
      <c r="D70" s="750"/>
      <c r="E70" s="750"/>
      <c r="F70" s="750"/>
      <c r="G70" s="750"/>
      <c r="H70" s="750"/>
      <c r="I70" s="750"/>
      <c r="J70" s="750"/>
      <c r="K70" s="750"/>
      <c r="L70" s="750"/>
      <c r="M70" s="751"/>
      <c r="N70" s="463"/>
      <c r="O70" s="453"/>
    </row>
    <row r="71" spans="1:15" ht="14.25" customHeight="1">
      <c r="A71" s="449"/>
      <c r="B71" s="460"/>
      <c r="C71" s="752"/>
      <c r="D71" s="753"/>
      <c r="E71" s="753"/>
      <c r="F71" s="753"/>
      <c r="G71" s="753"/>
      <c r="H71" s="753"/>
      <c r="I71" s="753"/>
      <c r="J71" s="753"/>
      <c r="K71" s="753"/>
      <c r="L71" s="753"/>
      <c r="M71" s="754"/>
      <c r="N71" s="463"/>
      <c r="O71" s="453"/>
    </row>
    <row r="72" spans="1:15" ht="14.25" customHeight="1">
      <c r="A72" s="449"/>
      <c r="B72" s="460"/>
      <c r="C72" s="755"/>
      <c r="D72" s="756"/>
      <c r="E72" s="756"/>
      <c r="F72" s="756"/>
      <c r="G72" s="756"/>
      <c r="H72" s="756"/>
      <c r="I72" s="756"/>
      <c r="J72" s="756"/>
      <c r="K72" s="756"/>
      <c r="L72" s="756"/>
      <c r="M72" s="757"/>
      <c r="N72" s="463"/>
      <c r="O72" s="453"/>
    </row>
    <row r="73" spans="1:15" ht="14.25" customHeight="1">
      <c r="A73" s="449"/>
      <c r="B73" s="460"/>
      <c r="C73" s="454"/>
      <c r="D73" s="469"/>
      <c r="E73" s="469"/>
      <c r="F73" s="469"/>
      <c r="G73" s="469"/>
      <c r="H73" s="469"/>
      <c r="I73" s="469"/>
      <c r="J73" s="469"/>
      <c r="K73" s="469"/>
      <c r="L73" s="469"/>
      <c r="M73" s="469"/>
      <c r="N73" s="470"/>
      <c r="O73" s="453"/>
    </row>
    <row r="74" spans="1:15" ht="14.25" customHeight="1">
      <c r="A74" s="449"/>
      <c r="B74" s="460"/>
      <c r="C74" s="454"/>
      <c r="D74" s="469"/>
      <c r="E74" s="469"/>
      <c r="F74" s="469"/>
      <c r="G74" s="469"/>
      <c r="H74" s="469"/>
      <c r="I74" s="469"/>
      <c r="J74" s="469"/>
      <c r="K74" s="469"/>
      <c r="L74" s="469"/>
      <c r="M74" s="469"/>
      <c r="N74" s="470"/>
      <c r="O74" s="453"/>
    </row>
    <row r="75" spans="1:15" ht="14.25" customHeight="1">
      <c r="A75" s="449"/>
      <c r="B75" s="460"/>
      <c r="C75" s="454"/>
      <c r="D75" s="469"/>
      <c r="E75" s="469"/>
      <c r="F75" s="469"/>
      <c r="G75" s="469"/>
      <c r="H75" s="469"/>
      <c r="I75" s="469"/>
      <c r="J75" s="469"/>
      <c r="K75" s="469"/>
      <c r="L75" s="469"/>
      <c r="M75" s="469"/>
      <c r="N75" s="470"/>
      <c r="O75" s="453"/>
    </row>
    <row r="76" spans="1:15" ht="14.25" customHeight="1">
      <c r="A76" s="449"/>
      <c r="B76" s="460"/>
      <c r="C76" s="454"/>
      <c r="D76" s="469"/>
      <c r="E76" s="469"/>
      <c r="F76" s="469"/>
      <c r="G76" s="469"/>
      <c r="H76" s="469"/>
      <c r="I76" s="469"/>
      <c r="J76" s="469"/>
      <c r="K76" s="469"/>
      <c r="L76" s="469"/>
      <c r="M76" s="469"/>
      <c r="N76" s="470"/>
      <c r="O76" s="453"/>
    </row>
    <row r="77" spans="1:15" ht="14.25" customHeight="1">
      <c r="A77" s="449"/>
      <c r="B77" s="460"/>
      <c r="C77" s="454"/>
      <c r="D77" s="469"/>
      <c r="E77" s="469"/>
      <c r="F77" s="469"/>
      <c r="G77" s="469"/>
      <c r="H77" s="469"/>
      <c r="I77" s="469"/>
      <c r="J77" s="469"/>
      <c r="K77" s="469"/>
      <c r="L77" s="469"/>
      <c r="M77" s="469"/>
      <c r="N77" s="470"/>
      <c r="O77" s="453"/>
    </row>
    <row r="78" spans="1:15" ht="14.25" customHeight="1">
      <c r="A78" s="449"/>
      <c r="B78" s="460"/>
      <c r="C78" s="454"/>
      <c r="D78" s="469"/>
      <c r="E78" s="469"/>
      <c r="F78" s="469"/>
      <c r="G78" s="469"/>
      <c r="H78" s="469"/>
      <c r="I78" s="469"/>
      <c r="J78" s="469"/>
      <c r="K78" s="469"/>
      <c r="L78" s="469"/>
      <c r="M78" s="469"/>
      <c r="N78" s="470"/>
      <c r="O78" s="453"/>
    </row>
    <row r="79" spans="1:15" ht="14.25" customHeight="1">
      <c r="A79" s="449"/>
      <c r="B79" s="460"/>
      <c r="C79" s="454"/>
      <c r="D79" s="469"/>
      <c r="E79" s="469"/>
      <c r="F79" s="469"/>
      <c r="G79" s="469"/>
      <c r="H79" s="469"/>
      <c r="I79" s="469"/>
      <c r="J79" s="469"/>
      <c r="K79" s="469"/>
      <c r="L79" s="469"/>
      <c r="M79" s="469"/>
      <c r="N79" s="470"/>
      <c r="O79" s="453"/>
    </row>
    <row r="80" spans="1:15" ht="14.25" customHeight="1">
      <c r="A80" s="449"/>
      <c r="B80" s="460"/>
      <c r="C80" s="454"/>
      <c r="D80" s="469"/>
      <c r="E80" s="469"/>
      <c r="F80" s="469"/>
      <c r="G80" s="469"/>
      <c r="H80" s="469"/>
      <c r="I80" s="469"/>
      <c r="J80" s="469"/>
      <c r="K80" s="469"/>
      <c r="L80" s="469"/>
      <c r="M80" s="469"/>
      <c r="N80" s="470"/>
      <c r="O80" s="453"/>
    </row>
    <row r="81" spans="1:15" ht="14.25" customHeight="1">
      <c r="A81" s="449"/>
      <c r="B81" s="460"/>
      <c r="C81" s="454"/>
      <c r="D81" s="469"/>
      <c r="E81" s="469"/>
      <c r="F81" s="469"/>
      <c r="G81" s="469"/>
      <c r="H81" s="469"/>
      <c r="I81" s="469"/>
      <c r="J81" s="469"/>
      <c r="K81" s="469"/>
      <c r="L81" s="469"/>
      <c r="M81" s="469"/>
      <c r="N81" s="470"/>
      <c r="O81" s="453"/>
    </row>
    <row r="82" spans="1:15" ht="14.25" customHeight="1">
      <c r="A82" s="449"/>
      <c r="B82" s="460"/>
      <c r="C82" s="454"/>
      <c r="D82" s="469"/>
      <c r="E82" s="469"/>
      <c r="F82" s="469"/>
      <c r="G82" s="469"/>
      <c r="H82" s="469"/>
      <c r="I82" s="469"/>
      <c r="J82" s="469"/>
      <c r="K82" s="469"/>
      <c r="L82" s="469"/>
      <c r="M82" s="469"/>
      <c r="N82" s="470"/>
      <c r="O82" s="453"/>
    </row>
    <row r="83" spans="1:15" ht="14.25" customHeight="1">
      <c r="A83" s="449"/>
      <c r="B83" s="460"/>
      <c r="C83" s="454"/>
      <c r="D83" s="469"/>
      <c r="E83" s="469"/>
      <c r="F83" s="469"/>
      <c r="G83" s="469"/>
      <c r="H83" s="469"/>
      <c r="I83" s="469"/>
      <c r="J83" s="469"/>
      <c r="K83" s="469"/>
      <c r="L83" s="469"/>
      <c r="M83" s="469"/>
      <c r="N83" s="470"/>
      <c r="O83" s="453"/>
    </row>
    <row r="84" spans="1:15" ht="14.25" customHeight="1">
      <c r="A84" s="449"/>
      <c r="B84" s="460"/>
      <c r="C84" s="454"/>
      <c r="D84" s="469"/>
      <c r="E84" s="469"/>
      <c r="F84" s="469"/>
      <c r="G84" s="469"/>
      <c r="H84" s="469"/>
      <c r="I84" s="469"/>
      <c r="J84" s="469"/>
      <c r="K84" s="469"/>
      <c r="L84" s="469"/>
      <c r="M84" s="469"/>
      <c r="N84" s="470"/>
      <c r="O84" s="453"/>
    </row>
    <row r="85" spans="1:15" ht="14.25" customHeight="1">
      <c r="A85" s="449"/>
      <c r="B85" s="460"/>
      <c r="C85" s="454"/>
      <c r="D85" s="469"/>
      <c r="E85" s="469"/>
      <c r="F85" s="469"/>
      <c r="G85" s="469"/>
      <c r="H85" s="469"/>
      <c r="I85" s="469"/>
      <c r="J85" s="469"/>
      <c r="K85" s="469"/>
      <c r="L85" s="469"/>
      <c r="M85" s="469"/>
      <c r="N85" s="470"/>
      <c r="O85" s="453"/>
    </row>
    <row r="86" spans="1:15" ht="14.25" customHeight="1">
      <c r="A86" s="449"/>
      <c r="B86" s="460"/>
      <c r="C86" s="454"/>
      <c r="D86" s="469"/>
      <c r="E86" s="469"/>
      <c r="F86" s="469"/>
      <c r="G86" s="469"/>
      <c r="H86" s="469"/>
      <c r="I86" s="469"/>
      <c r="J86" s="469"/>
      <c r="K86" s="469"/>
      <c r="L86" s="469"/>
      <c r="M86" s="469"/>
      <c r="N86" s="470"/>
      <c r="O86" s="453"/>
    </row>
    <row r="87" spans="1:15" ht="14.25" customHeight="1">
      <c r="A87" s="449"/>
      <c r="B87" s="460"/>
      <c r="C87" s="749" t="s">
        <v>674</v>
      </c>
      <c r="D87" s="750"/>
      <c r="E87" s="750"/>
      <c r="F87" s="750"/>
      <c r="G87" s="750"/>
      <c r="H87" s="750"/>
      <c r="I87" s="750"/>
      <c r="J87" s="750"/>
      <c r="K87" s="750"/>
      <c r="L87" s="750"/>
      <c r="M87" s="751"/>
      <c r="N87" s="463"/>
      <c r="O87" s="453"/>
    </row>
    <row r="88" spans="1:15" ht="14.25" customHeight="1">
      <c r="A88" s="449"/>
      <c r="B88" s="460"/>
      <c r="C88" s="752"/>
      <c r="D88" s="753"/>
      <c r="E88" s="753"/>
      <c r="F88" s="753"/>
      <c r="G88" s="753"/>
      <c r="H88" s="753"/>
      <c r="I88" s="753"/>
      <c r="J88" s="753"/>
      <c r="K88" s="753"/>
      <c r="L88" s="753"/>
      <c r="M88" s="754"/>
      <c r="N88" s="463"/>
      <c r="O88" s="453"/>
    </row>
    <row r="89" spans="1:15" ht="36" customHeight="1">
      <c r="A89" s="449"/>
      <c r="B89" s="460"/>
      <c r="C89" s="755"/>
      <c r="D89" s="756"/>
      <c r="E89" s="756"/>
      <c r="F89" s="756"/>
      <c r="G89" s="756"/>
      <c r="H89" s="756"/>
      <c r="I89" s="756"/>
      <c r="J89" s="756"/>
      <c r="K89" s="756"/>
      <c r="L89" s="756"/>
      <c r="M89" s="757"/>
      <c r="N89" s="463"/>
      <c r="O89" s="453"/>
    </row>
    <row r="90" spans="1:15" ht="36" customHeight="1">
      <c r="A90" s="449"/>
      <c r="B90" s="460"/>
      <c r="C90" s="465"/>
      <c r="D90" s="465"/>
      <c r="E90" s="465"/>
      <c r="F90" s="465"/>
      <c r="G90" s="465"/>
      <c r="H90" s="465"/>
      <c r="I90" s="465"/>
      <c r="J90" s="465"/>
      <c r="K90" s="465"/>
      <c r="L90" s="465"/>
      <c r="M90" s="465"/>
      <c r="N90" s="466"/>
      <c r="O90" s="453"/>
    </row>
    <row r="91" spans="1:15" ht="33" customHeight="1">
      <c r="A91" s="449"/>
      <c r="B91" s="460"/>
      <c r="C91" s="758" t="s">
        <v>683</v>
      </c>
      <c r="D91" s="759"/>
      <c r="E91" s="759"/>
      <c r="F91" s="759"/>
      <c r="G91" s="759"/>
      <c r="H91" s="759"/>
      <c r="I91" s="759"/>
      <c r="J91" s="759"/>
      <c r="K91" s="759"/>
      <c r="L91" s="759"/>
      <c r="M91" s="760"/>
      <c r="N91" s="471"/>
      <c r="O91" s="453"/>
    </row>
    <row r="92" spans="1:15" ht="36" customHeight="1">
      <c r="A92" s="449"/>
      <c r="B92" s="460"/>
      <c r="C92" s="465"/>
      <c r="D92" s="465"/>
      <c r="E92" s="465"/>
      <c r="F92" s="465"/>
      <c r="G92" s="465"/>
      <c r="H92" s="465"/>
      <c r="I92" s="465"/>
      <c r="J92" s="465"/>
      <c r="K92" s="465"/>
      <c r="L92" s="465"/>
      <c r="M92" s="465"/>
      <c r="N92" s="466"/>
      <c r="O92" s="453"/>
    </row>
    <row r="93" spans="1:15" ht="14.25" customHeight="1">
      <c r="A93" s="449"/>
      <c r="B93" s="460"/>
      <c r="C93" s="454"/>
      <c r="D93" s="469"/>
      <c r="E93" s="469"/>
      <c r="F93" s="469"/>
      <c r="G93" s="469"/>
      <c r="H93" s="469"/>
      <c r="I93" s="469"/>
      <c r="J93" s="469"/>
      <c r="K93" s="469"/>
      <c r="L93" s="469"/>
      <c r="M93" s="469"/>
      <c r="N93" s="470"/>
      <c r="O93" s="453"/>
    </row>
    <row r="94" spans="1:15" ht="14.25" customHeight="1" thickBot="1">
      <c r="A94" s="449"/>
      <c r="B94" s="472"/>
      <c r="C94" s="473"/>
      <c r="D94" s="474"/>
      <c r="E94" s="474"/>
      <c r="F94" s="474"/>
      <c r="G94" s="474"/>
      <c r="H94" s="474"/>
      <c r="I94" s="474"/>
      <c r="J94" s="474"/>
      <c r="K94" s="474"/>
      <c r="L94" s="474"/>
      <c r="M94" s="474"/>
      <c r="N94" s="475"/>
      <c r="O94" s="453"/>
    </row>
    <row r="95" spans="1:15" ht="14.4" thickTop="1">
      <c r="A95" s="449"/>
      <c r="B95" s="455"/>
      <c r="C95" s="455"/>
      <c r="D95" s="455"/>
      <c r="E95" s="455"/>
      <c r="F95" s="455"/>
      <c r="G95" s="455"/>
      <c r="H95" s="455"/>
      <c r="I95" s="455"/>
      <c r="J95" s="455"/>
      <c r="K95" s="455"/>
      <c r="L95" s="455"/>
      <c r="M95" s="455"/>
      <c r="N95" s="455"/>
      <c r="O95" s="455"/>
    </row>
  </sheetData>
  <mergeCells count="12">
    <mergeCell ref="C40:M42"/>
    <mergeCell ref="E4:J7"/>
    <mergeCell ref="C9:M11"/>
    <mergeCell ref="C13:M14"/>
    <mergeCell ref="C16:M17"/>
    <mergeCell ref="C19:M22"/>
    <mergeCell ref="C70:M72"/>
    <mergeCell ref="C87:M89"/>
    <mergeCell ref="C91:M91"/>
    <mergeCell ref="C50:M51"/>
    <mergeCell ref="C53:M54"/>
    <mergeCell ref="C56:M57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3453D"/>
  </sheetPr>
  <dimension ref="A1:L22"/>
  <sheetViews>
    <sheetView showGridLines="0" tabSelected="1" zoomScale="62" zoomScaleNormal="62" workbookViewId="0"/>
  </sheetViews>
  <sheetFormatPr baseColWidth="10" defaultColWidth="0" defaultRowHeight="16.2" zeroHeight="1"/>
  <cols>
    <col min="1" max="1" width="2.6640625" style="368" customWidth="1"/>
    <col min="2" max="3" width="2.5546875" style="368" customWidth="1"/>
    <col min="4" max="4" width="30.109375" style="368" customWidth="1"/>
    <col min="5" max="5" width="94.5546875" style="368" customWidth="1"/>
    <col min="6" max="6" width="52.44140625" style="368" customWidth="1"/>
    <col min="7" max="7" width="4.44140625" style="368" customWidth="1"/>
    <col min="8" max="9" width="12.33203125" style="368" customWidth="1"/>
    <col min="10" max="10" width="2.6640625" style="368" customWidth="1"/>
    <col min="11" max="11" width="11.44140625" style="368" hidden="1" customWidth="1"/>
    <col min="12" max="12" width="0" style="368" hidden="1" customWidth="1"/>
    <col min="13" max="16384" width="11.44140625" style="368" hidden="1"/>
  </cols>
  <sheetData>
    <row r="1" spans="1:10" ht="51.6" customHeight="1">
      <c r="A1" s="491"/>
      <c r="B1" s="492"/>
      <c r="C1" s="492"/>
      <c r="D1" s="492"/>
      <c r="E1" s="492"/>
      <c r="F1" s="492"/>
      <c r="G1" s="492"/>
      <c r="H1" s="492"/>
      <c r="I1" s="492"/>
      <c r="J1" s="491"/>
    </row>
    <row r="2" spans="1:10" ht="15" customHeight="1" thickBot="1">
      <c r="A2" s="491"/>
      <c r="B2" s="491"/>
      <c r="C2" s="491"/>
      <c r="D2" s="491"/>
      <c r="E2" s="491"/>
      <c r="F2" s="491"/>
      <c r="G2" s="491"/>
      <c r="H2" s="491"/>
      <c r="I2" s="491"/>
      <c r="J2" s="491"/>
    </row>
    <row r="3" spans="1:10" ht="16.8" thickTop="1">
      <c r="A3" s="491"/>
      <c r="B3" s="484"/>
      <c r="C3" s="485"/>
      <c r="D3" s="485"/>
      <c r="E3" s="485"/>
      <c r="F3" s="485"/>
      <c r="G3" s="485"/>
      <c r="H3" s="485"/>
      <c r="I3" s="698"/>
      <c r="J3" s="491"/>
    </row>
    <row r="4" spans="1:10">
      <c r="A4" s="491"/>
      <c r="B4" s="486"/>
      <c r="C4" s="477"/>
      <c r="D4" s="477"/>
      <c r="E4" s="477"/>
      <c r="F4" s="477"/>
      <c r="G4" s="477"/>
      <c r="H4" s="477"/>
      <c r="I4" s="699"/>
      <c r="J4" s="491"/>
    </row>
    <row r="5" spans="1:10">
      <c r="A5" s="491"/>
      <c r="B5" s="486"/>
      <c r="C5" s="477"/>
      <c r="D5" s="477"/>
      <c r="E5" s="477"/>
      <c r="F5" s="477"/>
      <c r="G5" s="477"/>
      <c r="H5" s="477"/>
      <c r="I5" s="699"/>
      <c r="J5" s="491"/>
    </row>
    <row r="6" spans="1:10">
      <c r="A6" s="491"/>
      <c r="B6" s="486"/>
      <c r="C6" s="477"/>
      <c r="D6" s="477"/>
      <c r="E6" s="477"/>
      <c r="F6" s="477"/>
      <c r="G6" s="477"/>
      <c r="H6" s="477"/>
      <c r="I6" s="699"/>
      <c r="J6" s="491"/>
    </row>
    <row r="7" spans="1:10">
      <c r="A7" s="491"/>
      <c r="B7" s="486"/>
      <c r="C7" s="477"/>
      <c r="D7" s="477"/>
      <c r="E7" s="477"/>
      <c r="F7" s="477"/>
      <c r="G7" s="477"/>
      <c r="H7" s="477"/>
      <c r="I7" s="699"/>
      <c r="J7" s="491"/>
    </row>
    <row r="8" spans="1:10">
      <c r="A8" s="491"/>
      <c r="B8" s="486"/>
      <c r="C8" s="477"/>
      <c r="D8" s="477"/>
      <c r="E8" s="477"/>
      <c r="F8" s="477"/>
      <c r="G8" s="477"/>
      <c r="H8" s="477"/>
      <c r="I8" s="699"/>
      <c r="J8" s="491"/>
    </row>
    <row r="9" spans="1:10">
      <c r="A9" s="491"/>
      <c r="B9" s="486"/>
      <c r="C9" s="477"/>
      <c r="D9" s="477"/>
      <c r="E9" s="477"/>
      <c r="F9" s="477"/>
      <c r="G9" s="477"/>
      <c r="H9" s="477"/>
      <c r="I9" s="699"/>
      <c r="J9" s="491"/>
    </row>
    <row r="10" spans="1:10" ht="29.25" customHeight="1">
      <c r="A10" s="491"/>
      <c r="B10" s="486"/>
      <c r="C10" s="477"/>
      <c r="D10" s="477"/>
      <c r="E10" s="477"/>
      <c r="F10" s="477"/>
      <c r="G10" s="477"/>
      <c r="H10" s="477"/>
      <c r="I10" s="699"/>
      <c r="J10" s="491"/>
    </row>
    <row r="11" spans="1:10" ht="16.8" thickBot="1">
      <c r="A11" s="491"/>
      <c r="B11" s="486"/>
      <c r="C11" s="477"/>
      <c r="D11" s="477"/>
      <c r="E11" s="477"/>
      <c r="F11" s="477"/>
      <c r="G11" s="477"/>
      <c r="H11" s="477"/>
      <c r="I11" s="700"/>
      <c r="J11" s="491"/>
    </row>
    <row r="12" spans="1:10" ht="77.400000000000006" customHeight="1" thickBot="1">
      <c r="A12" s="491"/>
      <c r="B12" s="486"/>
      <c r="C12" s="477"/>
      <c r="D12" s="493" t="s">
        <v>672</v>
      </c>
      <c r="E12" s="493" t="s">
        <v>550</v>
      </c>
      <c r="F12" s="493" t="s">
        <v>551</v>
      </c>
      <c r="G12" s="478"/>
      <c r="H12" s="477"/>
      <c r="I12" s="487"/>
      <c r="J12" s="491"/>
    </row>
    <row r="13" spans="1:10" ht="165" customHeight="1" thickBot="1">
      <c r="A13" s="491"/>
      <c r="B13" s="486"/>
      <c r="C13" s="477"/>
      <c r="D13" s="494" t="s">
        <v>428</v>
      </c>
      <c r="E13" s="495" t="s">
        <v>664</v>
      </c>
      <c r="F13" s="495"/>
      <c r="G13" s="479"/>
      <c r="H13" s="477"/>
      <c r="I13" s="487"/>
      <c r="J13" s="491"/>
    </row>
    <row r="14" spans="1:10" ht="165" customHeight="1" thickBot="1">
      <c r="A14" s="491"/>
      <c r="B14" s="486"/>
      <c r="C14" s="477"/>
      <c r="D14" s="494" t="s">
        <v>557</v>
      </c>
      <c r="E14" s="495" t="s">
        <v>558</v>
      </c>
      <c r="F14" s="496"/>
      <c r="G14" s="479"/>
      <c r="H14" s="477"/>
      <c r="I14" s="487"/>
      <c r="J14" s="491"/>
    </row>
    <row r="15" spans="1:10" ht="63.6" customHeight="1" thickBot="1">
      <c r="A15" s="491"/>
      <c r="B15" s="486"/>
      <c r="C15" s="477"/>
      <c r="D15" s="493" t="s">
        <v>673</v>
      </c>
      <c r="E15" s="493" t="s">
        <v>550</v>
      </c>
      <c r="F15" s="493" t="s">
        <v>551</v>
      </c>
      <c r="G15" s="478"/>
      <c r="H15" s="477"/>
      <c r="I15" s="487"/>
      <c r="J15" s="491"/>
    </row>
    <row r="16" spans="1:10" ht="165" customHeight="1" thickBot="1">
      <c r="A16" s="491"/>
      <c r="B16" s="486"/>
      <c r="C16" s="477"/>
      <c r="D16" s="494" t="s">
        <v>556</v>
      </c>
      <c r="E16" s="497" t="s">
        <v>665</v>
      </c>
      <c r="F16" s="495"/>
      <c r="G16" s="479"/>
      <c r="H16" s="477"/>
      <c r="I16" s="487"/>
      <c r="J16" s="491"/>
    </row>
    <row r="17" spans="1:10" ht="165" customHeight="1" thickBot="1">
      <c r="A17" s="491"/>
      <c r="B17" s="486"/>
      <c r="C17" s="477"/>
      <c r="D17" s="494" t="s">
        <v>552</v>
      </c>
      <c r="E17" s="495" t="s">
        <v>553</v>
      </c>
      <c r="F17" s="495"/>
      <c r="G17" s="479"/>
      <c r="H17" s="477"/>
      <c r="I17" s="487"/>
      <c r="J17" s="491"/>
    </row>
    <row r="18" spans="1:10" ht="165" customHeight="1" thickBot="1">
      <c r="A18" s="491"/>
      <c r="B18" s="486"/>
      <c r="C18" s="477"/>
      <c r="D18" s="494" t="s">
        <v>554</v>
      </c>
      <c r="E18" s="497" t="s">
        <v>555</v>
      </c>
      <c r="F18" s="495"/>
      <c r="G18" s="479"/>
      <c r="H18" s="477"/>
      <c r="I18" s="487"/>
      <c r="J18" s="491"/>
    </row>
    <row r="19" spans="1:10" ht="165" customHeight="1" thickBot="1">
      <c r="A19" s="491"/>
      <c r="B19" s="486"/>
      <c r="C19" s="477"/>
      <c r="D19" s="494" t="s">
        <v>422</v>
      </c>
      <c r="E19" s="495" t="s">
        <v>693</v>
      </c>
      <c r="F19" s="495"/>
      <c r="G19" s="480"/>
      <c r="H19" s="477"/>
      <c r="I19" s="487"/>
      <c r="J19" s="491"/>
    </row>
    <row r="20" spans="1:10" ht="20.25" customHeight="1">
      <c r="A20" s="491"/>
      <c r="B20" s="486"/>
      <c r="C20" s="477"/>
      <c r="D20" s="479"/>
      <c r="E20" s="481"/>
      <c r="F20" s="482"/>
      <c r="G20" s="483"/>
      <c r="H20" s="477"/>
      <c r="I20" s="487"/>
      <c r="J20" s="491"/>
    </row>
    <row r="21" spans="1:10" ht="16.8" thickBot="1">
      <c r="A21" s="491"/>
      <c r="B21" s="488"/>
      <c r="C21" s="489"/>
      <c r="D21" s="489"/>
      <c r="E21" s="489"/>
      <c r="F21" s="489"/>
      <c r="G21" s="489"/>
      <c r="H21" s="489"/>
      <c r="I21" s="490"/>
      <c r="J21" s="491"/>
    </row>
    <row r="22" spans="1:10" ht="15" customHeight="1" thickTop="1">
      <c r="A22" s="491"/>
      <c r="B22" s="491"/>
      <c r="C22" s="491"/>
      <c r="D22" s="491"/>
      <c r="E22" s="491"/>
      <c r="F22" s="491"/>
      <c r="G22" s="491"/>
      <c r="H22" s="491"/>
      <c r="I22" s="491"/>
      <c r="J22" s="491"/>
    </row>
  </sheetData>
  <pageMargins left="0.7" right="0.7" top="0.75" bottom="0.75" header="0.3" footer="0.3"/>
  <pageSetup paperSize="9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>
    <tabColor rgb="FF8FD053"/>
    <pageSetUpPr fitToPage="1"/>
  </sheetPr>
  <dimension ref="A1:WWL316"/>
  <sheetViews>
    <sheetView showGridLines="0" zoomScale="70" zoomScaleNormal="70" workbookViewId="0"/>
  </sheetViews>
  <sheetFormatPr baseColWidth="10" defaultColWidth="0" defaultRowHeight="0" customHeight="1" zeroHeight="1"/>
  <cols>
    <col min="1" max="1" width="2.6640625" style="236" customWidth="1"/>
    <col min="2" max="3" width="7.33203125" style="236" customWidth="1"/>
    <col min="4" max="6" width="5.33203125" style="236" customWidth="1"/>
    <col min="7" max="9" width="5.109375" style="236" customWidth="1"/>
    <col min="10" max="10" width="6" style="236" customWidth="1"/>
    <col min="11" max="11" width="4.5546875" style="236" customWidth="1"/>
    <col min="12" max="13" width="5.109375" style="236" customWidth="1"/>
    <col min="14" max="14" width="14.44140625" style="236" customWidth="1"/>
    <col min="15" max="15" width="6.88671875" style="236" customWidth="1"/>
    <col min="16" max="16" width="5.109375" style="236" customWidth="1"/>
    <col min="17" max="17" width="14.88671875" style="236" customWidth="1"/>
    <col min="18" max="18" width="6.44140625" style="236" customWidth="1"/>
    <col min="19" max="19" width="6.33203125" style="236" customWidth="1"/>
    <col min="20" max="20" width="5.6640625" style="236" customWidth="1"/>
    <col min="21" max="21" width="11" style="236" customWidth="1"/>
    <col min="22" max="22" width="9" style="236" customWidth="1"/>
    <col min="23" max="23" width="6.33203125" style="236" customWidth="1"/>
    <col min="24" max="24" width="6.44140625" style="236" customWidth="1"/>
    <col min="25" max="25" width="6.5546875" style="236" customWidth="1"/>
    <col min="26" max="26" width="7" style="236" customWidth="1"/>
    <col min="27" max="27" width="9.33203125" style="236" customWidth="1"/>
    <col min="28" max="28" width="5.6640625" style="236" customWidth="1"/>
    <col min="29" max="29" width="16.33203125" style="236" customWidth="1"/>
    <col min="30" max="30" width="7.109375" style="236" customWidth="1"/>
    <col min="31" max="31" width="5.109375" style="236" customWidth="1"/>
    <col min="32" max="32" width="15.88671875" style="236" customWidth="1"/>
    <col min="33" max="33" width="7" style="236" customWidth="1"/>
    <col min="34" max="34" width="5.109375" style="236" customWidth="1"/>
    <col min="35" max="35" width="13.6640625" style="236" customWidth="1"/>
    <col min="36" max="36" width="0.44140625" style="236" customWidth="1"/>
    <col min="37" max="243" width="0" style="236" hidden="1"/>
    <col min="244" max="244" width="2.6640625" style="236" customWidth="1"/>
    <col min="245" max="245" width="13.44140625" style="236" customWidth="1"/>
    <col min="246" max="248" width="5.33203125" style="236" hidden="1" customWidth="1"/>
    <col min="249" max="251" width="5.109375" style="236" hidden="1" customWidth="1"/>
    <col min="252" max="252" width="6" style="236" hidden="1" customWidth="1"/>
    <col min="253" max="253" width="4.5546875" style="236" hidden="1" customWidth="1"/>
    <col min="254" max="255" width="5.109375" style="236" hidden="1" customWidth="1"/>
    <col min="256" max="256" width="14.44140625" style="236" hidden="1" customWidth="1"/>
    <col min="257" max="257" width="6.88671875" style="236" hidden="1" customWidth="1"/>
    <col min="258" max="258" width="5.109375" style="236" hidden="1" customWidth="1"/>
    <col min="259" max="261" width="9.88671875" style="236" hidden="1" customWidth="1"/>
    <col min="262" max="262" width="6.44140625" style="236" hidden="1" customWidth="1"/>
    <col min="263" max="263" width="6.33203125" style="236" hidden="1" customWidth="1"/>
    <col min="264" max="264" width="5.6640625" style="236" hidden="1" customWidth="1"/>
    <col min="265" max="265" width="11" style="236" hidden="1" customWidth="1"/>
    <col min="266" max="266" width="9" style="236" hidden="1" customWidth="1"/>
    <col min="267" max="267" width="6.33203125" style="236" hidden="1" customWidth="1"/>
    <col min="268" max="268" width="6.44140625" style="236" hidden="1" customWidth="1"/>
    <col min="269" max="269" width="6.5546875" style="236" hidden="1" customWidth="1"/>
    <col min="270" max="270" width="7" style="236" hidden="1" customWidth="1"/>
    <col min="271" max="271" width="9.33203125" style="236" hidden="1" customWidth="1"/>
    <col min="272" max="272" width="5.6640625" style="236" hidden="1" customWidth="1"/>
    <col min="273" max="273" width="5.44140625" style="236" hidden="1" customWidth="1"/>
    <col min="274" max="274" width="5.6640625" style="236" hidden="1" customWidth="1"/>
    <col min="275" max="275" width="4.88671875" style="236" hidden="1" customWidth="1"/>
    <col min="276" max="276" width="7.109375" style="236" hidden="1" customWidth="1"/>
    <col min="277" max="280" width="5.109375" style="236" hidden="1" customWidth="1"/>
    <col min="281" max="281" width="7" style="236" hidden="1" customWidth="1"/>
    <col min="282" max="285" width="5.109375" style="236" hidden="1" customWidth="1"/>
    <col min="286" max="286" width="11.44140625" style="236" hidden="1" customWidth="1"/>
    <col min="287" max="499" width="0" style="236" hidden="1"/>
    <col min="500" max="501" width="7.33203125" style="236" hidden="1" customWidth="1"/>
    <col min="502" max="504" width="5.33203125" style="236" hidden="1" customWidth="1"/>
    <col min="505" max="507" width="5.109375" style="236" hidden="1" customWidth="1"/>
    <col min="508" max="508" width="6" style="236" hidden="1" customWidth="1"/>
    <col min="509" max="509" width="4.5546875" style="236" hidden="1" customWidth="1"/>
    <col min="510" max="511" width="5.109375" style="236" hidden="1" customWidth="1"/>
    <col min="512" max="512" width="14.44140625" style="236" hidden="1" customWidth="1"/>
    <col min="513" max="513" width="6.88671875" style="236" hidden="1" customWidth="1"/>
    <col min="514" max="514" width="5.109375" style="236" hidden="1" customWidth="1"/>
    <col min="515" max="517" width="9.88671875" style="236" hidden="1" customWidth="1"/>
    <col min="518" max="518" width="6.44140625" style="236" hidden="1" customWidth="1"/>
    <col min="519" max="519" width="6.33203125" style="236" hidden="1" customWidth="1"/>
    <col min="520" max="520" width="5.6640625" style="236" hidden="1" customWidth="1"/>
    <col min="521" max="521" width="11" style="236" hidden="1" customWidth="1"/>
    <col min="522" max="522" width="9" style="236" hidden="1" customWidth="1"/>
    <col min="523" max="523" width="6.33203125" style="236" hidden="1" customWidth="1"/>
    <col min="524" max="524" width="6.44140625" style="236" hidden="1" customWidth="1"/>
    <col min="525" max="525" width="6.5546875" style="236" hidden="1" customWidth="1"/>
    <col min="526" max="526" width="7" style="236" hidden="1" customWidth="1"/>
    <col min="527" max="527" width="9.33203125" style="236" hidden="1" customWidth="1"/>
    <col min="528" max="528" width="5.6640625" style="236" hidden="1" customWidth="1"/>
    <col min="529" max="529" width="5.44140625" style="236" hidden="1" customWidth="1"/>
    <col min="530" max="530" width="5.6640625" style="236" hidden="1" customWidth="1"/>
    <col min="531" max="531" width="4.88671875" style="236" hidden="1" customWidth="1"/>
    <col min="532" max="532" width="7.109375" style="236" hidden="1" customWidth="1"/>
    <col min="533" max="536" width="5.109375" style="236" hidden="1" customWidth="1"/>
    <col min="537" max="537" width="7" style="236" hidden="1" customWidth="1"/>
    <col min="538" max="541" width="5.109375" style="236" hidden="1" customWidth="1"/>
    <col min="542" max="542" width="11.44140625" style="236" hidden="1" customWidth="1"/>
    <col min="543" max="755" width="0" style="236" hidden="1"/>
    <col min="756" max="757" width="7.33203125" style="236" hidden="1" customWidth="1"/>
    <col min="758" max="760" width="5.33203125" style="236" hidden="1" customWidth="1"/>
    <col min="761" max="763" width="5.109375" style="236" hidden="1" customWidth="1"/>
    <col min="764" max="764" width="6" style="236" hidden="1" customWidth="1"/>
    <col min="765" max="765" width="4.5546875" style="236" hidden="1" customWidth="1"/>
    <col min="766" max="767" width="5.109375" style="236" hidden="1" customWidth="1"/>
    <col min="768" max="768" width="14.44140625" style="236" hidden="1" customWidth="1"/>
    <col min="769" max="769" width="6.88671875" style="236" hidden="1" customWidth="1"/>
    <col min="770" max="770" width="5.109375" style="236" hidden="1" customWidth="1"/>
    <col min="771" max="773" width="9.88671875" style="236" hidden="1" customWidth="1"/>
    <col min="774" max="774" width="6.44140625" style="236" hidden="1" customWidth="1"/>
    <col min="775" max="775" width="6.33203125" style="236" hidden="1" customWidth="1"/>
    <col min="776" max="776" width="5.6640625" style="236" hidden="1" customWidth="1"/>
    <col min="777" max="777" width="11" style="236" hidden="1" customWidth="1"/>
    <col min="778" max="778" width="9" style="236" hidden="1" customWidth="1"/>
    <col min="779" max="779" width="6.33203125" style="236" hidden="1" customWidth="1"/>
    <col min="780" max="780" width="6.44140625" style="236" hidden="1" customWidth="1"/>
    <col min="781" max="781" width="6.5546875" style="236" hidden="1" customWidth="1"/>
    <col min="782" max="782" width="7" style="236" hidden="1" customWidth="1"/>
    <col min="783" max="783" width="9.33203125" style="236" hidden="1" customWidth="1"/>
    <col min="784" max="784" width="5.6640625" style="236" hidden="1" customWidth="1"/>
    <col min="785" max="785" width="5.44140625" style="236" hidden="1" customWidth="1"/>
    <col min="786" max="786" width="5.6640625" style="236" hidden="1" customWidth="1"/>
    <col min="787" max="787" width="4.88671875" style="236" hidden="1" customWidth="1"/>
    <col min="788" max="788" width="7.109375" style="236" hidden="1" customWidth="1"/>
    <col min="789" max="792" width="5.109375" style="236" hidden="1" customWidth="1"/>
    <col min="793" max="793" width="7" style="236" hidden="1" customWidth="1"/>
    <col min="794" max="797" width="5.109375" style="236" hidden="1" customWidth="1"/>
    <col min="798" max="798" width="11.44140625" style="236" hidden="1" customWidth="1"/>
    <col min="799" max="1011" width="0" style="236" hidden="1"/>
    <col min="1012" max="1013" width="7.33203125" style="236" hidden="1" customWidth="1"/>
    <col min="1014" max="1016" width="5.33203125" style="236" hidden="1" customWidth="1"/>
    <col min="1017" max="1019" width="5.109375" style="236" hidden="1" customWidth="1"/>
    <col min="1020" max="1020" width="6" style="236" hidden="1" customWidth="1"/>
    <col min="1021" max="1021" width="4.5546875" style="236" hidden="1" customWidth="1"/>
    <col min="1022" max="1023" width="5.109375" style="236" hidden="1" customWidth="1"/>
    <col min="1024" max="1024" width="14.44140625" style="236" hidden="1" customWidth="1"/>
    <col min="1025" max="1025" width="6.88671875" style="236" hidden="1" customWidth="1"/>
    <col min="1026" max="1026" width="5.109375" style="236" hidden="1" customWidth="1"/>
    <col min="1027" max="1029" width="9.88671875" style="236" hidden="1" customWidth="1"/>
    <col min="1030" max="1030" width="6.44140625" style="236" hidden="1" customWidth="1"/>
    <col min="1031" max="1031" width="6.33203125" style="236" hidden="1" customWidth="1"/>
    <col min="1032" max="1032" width="5.6640625" style="236" hidden="1" customWidth="1"/>
    <col min="1033" max="1033" width="11" style="236" hidden="1" customWidth="1"/>
    <col min="1034" max="1034" width="9" style="236" hidden="1" customWidth="1"/>
    <col min="1035" max="1035" width="6.33203125" style="236" hidden="1" customWidth="1"/>
    <col min="1036" max="1036" width="6.44140625" style="236" hidden="1" customWidth="1"/>
    <col min="1037" max="1037" width="6.5546875" style="236" hidden="1" customWidth="1"/>
    <col min="1038" max="1038" width="7" style="236" hidden="1" customWidth="1"/>
    <col min="1039" max="1039" width="9.33203125" style="236" hidden="1" customWidth="1"/>
    <col min="1040" max="1040" width="5.6640625" style="236" hidden="1" customWidth="1"/>
    <col min="1041" max="1041" width="5.44140625" style="236" hidden="1" customWidth="1"/>
    <col min="1042" max="1042" width="5.6640625" style="236" hidden="1" customWidth="1"/>
    <col min="1043" max="1043" width="4.88671875" style="236" hidden="1" customWidth="1"/>
    <col min="1044" max="1044" width="7.109375" style="236" hidden="1" customWidth="1"/>
    <col min="1045" max="1048" width="5.109375" style="236" hidden="1" customWidth="1"/>
    <col min="1049" max="1049" width="7" style="236" hidden="1" customWidth="1"/>
    <col min="1050" max="1053" width="5.109375" style="236" hidden="1" customWidth="1"/>
    <col min="1054" max="1054" width="11.44140625" style="236" hidden="1" customWidth="1"/>
    <col min="1055" max="1267" width="0" style="236" hidden="1"/>
    <col min="1268" max="1269" width="7.33203125" style="236" hidden="1" customWidth="1"/>
    <col min="1270" max="1272" width="5.33203125" style="236" hidden="1" customWidth="1"/>
    <col min="1273" max="1275" width="5.109375" style="236" hidden="1" customWidth="1"/>
    <col min="1276" max="1276" width="6" style="236" hidden="1" customWidth="1"/>
    <col min="1277" max="1277" width="4.5546875" style="236" hidden="1" customWidth="1"/>
    <col min="1278" max="1279" width="5.109375" style="236" hidden="1" customWidth="1"/>
    <col min="1280" max="1280" width="14.44140625" style="236" hidden="1" customWidth="1"/>
    <col min="1281" max="1281" width="6.88671875" style="236" hidden="1" customWidth="1"/>
    <col min="1282" max="1282" width="5.109375" style="236" hidden="1" customWidth="1"/>
    <col min="1283" max="1285" width="9.88671875" style="236" hidden="1" customWidth="1"/>
    <col min="1286" max="1286" width="6.44140625" style="236" hidden="1" customWidth="1"/>
    <col min="1287" max="1287" width="6.33203125" style="236" hidden="1" customWidth="1"/>
    <col min="1288" max="1288" width="5.6640625" style="236" hidden="1" customWidth="1"/>
    <col min="1289" max="1289" width="11" style="236" hidden="1" customWidth="1"/>
    <col min="1290" max="1290" width="9" style="236" hidden="1" customWidth="1"/>
    <col min="1291" max="1291" width="6.33203125" style="236" hidden="1" customWidth="1"/>
    <col min="1292" max="1292" width="6.44140625" style="236" hidden="1" customWidth="1"/>
    <col min="1293" max="1293" width="6.5546875" style="236" hidden="1" customWidth="1"/>
    <col min="1294" max="1294" width="7" style="236" hidden="1" customWidth="1"/>
    <col min="1295" max="1295" width="9.33203125" style="236" hidden="1" customWidth="1"/>
    <col min="1296" max="1296" width="5.6640625" style="236" hidden="1" customWidth="1"/>
    <col min="1297" max="1297" width="5.44140625" style="236" hidden="1" customWidth="1"/>
    <col min="1298" max="1298" width="5.6640625" style="236" hidden="1" customWidth="1"/>
    <col min="1299" max="1299" width="4.88671875" style="236" hidden="1" customWidth="1"/>
    <col min="1300" max="1300" width="7.109375" style="236" hidden="1" customWidth="1"/>
    <col min="1301" max="1304" width="5.109375" style="236" hidden="1" customWidth="1"/>
    <col min="1305" max="1305" width="7" style="236" hidden="1" customWidth="1"/>
    <col min="1306" max="1309" width="5.109375" style="236" hidden="1" customWidth="1"/>
    <col min="1310" max="1310" width="11.44140625" style="236" hidden="1" customWidth="1"/>
    <col min="1311" max="1523" width="0" style="236" hidden="1"/>
    <col min="1524" max="1525" width="7.33203125" style="236" hidden="1" customWidth="1"/>
    <col min="1526" max="1528" width="5.33203125" style="236" hidden="1" customWidth="1"/>
    <col min="1529" max="1531" width="5.109375" style="236" hidden="1" customWidth="1"/>
    <col min="1532" max="1532" width="6" style="236" hidden="1" customWidth="1"/>
    <col min="1533" max="1533" width="4.5546875" style="236" hidden="1" customWidth="1"/>
    <col min="1534" max="1535" width="5.109375" style="236" hidden="1" customWidth="1"/>
    <col min="1536" max="1536" width="14.44140625" style="236" hidden="1" customWidth="1"/>
    <col min="1537" max="1537" width="6.88671875" style="236" hidden="1" customWidth="1"/>
    <col min="1538" max="1538" width="5.109375" style="236" hidden="1" customWidth="1"/>
    <col min="1539" max="1541" width="9.88671875" style="236" hidden="1" customWidth="1"/>
    <col min="1542" max="1542" width="6.44140625" style="236" hidden="1" customWidth="1"/>
    <col min="1543" max="1543" width="6.33203125" style="236" hidden="1" customWidth="1"/>
    <col min="1544" max="1544" width="5.6640625" style="236" hidden="1" customWidth="1"/>
    <col min="1545" max="1545" width="11" style="236" hidden="1" customWidth="1"/>
    <col min="1546" max="1546" width="9" style="236" hidden="1" customWidth="1"/>
    <col min="1547" max="1547" width="6.33203125" style="236" hidden="1" customWidth="1"/>
    <col min="1548" max="1548" width="6.44140625" style="236" hidden="1" customWidth="1"/>
    <col min="1549" max="1549" width="6.5546875" style="236" hidden="1" customWidth="1"/>
    <col min="1550" max="1550" width="7" style="236" hidden="1" customWidth="1"/>
    <col min="1551" max="1551" width="9.33203125" style="236" hidden="1" customWidth="1"/>
    <col min="1552" max="1552" width="5.6640625" style="236" hidden="1" customWidth="1"/>
    <col min="1553" max="1553" width="5.44140625" style="236" hidden="1" customWidth="1"/>
    <col min="1554" max="1554" width="5.6640625" style="236" hidden="1" customWidth="1"/>
    <col min="1555" max="1555" width="4.88671875" style="236" hidden="1" customWidth="1"/>
    <col min="1556" max="1556" width="7.109375" style="236" hidden="1" customWidth="1"/>
    <col min="1557" max="1560" width="5.109375" style="236" hidden="1" customWidth="1"/>
    <col min="1561" max="1561" width="7" style="236" hidden="1" customWidth="1"/>
    <col min="1562" max="1565" width="5.109375" style="236" hidden="1" customWidth="1"/>
    <col min="1566" max="1566" width="11.44140625" style="236" hidden="1" customWidth="1"/>
    <col min="1567" max="1779" width="0" style="236" hidden="1"/>
    <col min="1780" max="1781" width="7.33203125" style="236" hidden="1" customWidth="1"/>
    <col min="1782" max="1784" width="5.33203125" style="236" hidden="1" customWidth="1"/>
    <col min="1785" max="1787" width="5.109375" style="236" hidden="1" customWidth="1"/>
    <col min="1788" max="1788" width="6" style="236" hidden="1" customWidth="1"/>
    <col min="1789" max="1789" width="4.5546875" style="236" hidden="1" customWidth="1"/>
    <col min="1790" max="1791" width="5.109375" style="236" hidden="1" customWidth="1"/>
    <col min="1792" max="1792" width="14.44140625" style="236" hidden="1" customWidth="1"/>
    <col min="1793" max="1793" width="6.88671875" style="236" hidden="1" customWidth="1"/>
    <col min="1794" max="1794" width="5.109375" style="236" hidden="1" customWidth="1"/>
    <col min="1795" max="1797" width="9.88671875" style="236" hidden="1" customWidth="1"/>
    <col min="1798" max="1798" width="6.44140625" style="236" hidden="1" customWidth="1"/>
    <col min="1799" max="1799" width="6.33203125" style="236" hidden="1" customWidth="1"/>
    <col min="1800" max="1800" width="5.6640625" style="236" hidden="1" customWidth="1"/>
    <col min="1801" max="1801" width="11" style="236" hidden="1" customWidth="1"/>
    <col min="1802" max="1802" width="9" style="236" hidden="1" customWidth="1"/>
    <col min="1803" max="1803" width="6.33203125" style="236" hidden="1" customWidth="1"/>
    <col min="1804" max="1804" width="6.44140625" style="236" hidden="1" customWidth="1"/>
    <col min="1805" max="1805" width="6.5546875" style="236" hidden="1" customWidth="1"/>
    <col min="1806" max="1806" width="7" style="236" hidden="1" customWidth="1"/>
    <col min="1807" max="1807" width="9.33203125" style="236" hidden="1" customWidth="1"/>
    <col min="1808" max="1808" width="5.6640625" style="236" hidden="1" customWidth="1"/>
    <col min="1809" max="1809" width="5.44140625" style="236" hidden="1" customWidth="1"/>
    <col min="1810" max="1810" width="5.6640625" style="236" hidden="1" customWidth="1"/>
    <col min="1811" max="1811" width="4.88671875" style="236" hidden="1" customWidth="1"/>
    <col min="1812" max="1812" width="7.109375" style="236" hidden="1" customWidth="1"/>
    <col min="1813" max="1816" width="5.109375" style="236" hidden="1" customWidth="1"/>
    <col min="1817" max="1817" width="7" style="236" hidden="1" customWidth="1"/>
    <col min="1818" max="1821" width="5.109375" style="236" hidden="1" customWidth="1"/>
    <col min="1822" max="1822" width="11.44140625" style="236" hidden="1" customWidth="1"/>
    <col min="1823" max="2035" width="0" style="236" hidden="1"/>
    <col min="2036" max="2037" width="7.33203125" style="236" hidden="1" customWidth="1"/>
    <col min="2038" max="2040" width="5.33203125" style="236" hidden="1" customWidth="1"/>
    <col min="2041" max="2043" width="5.109375" style="236" hidden="1" customWidth="1"/>
    <col min="2044" max="2044" width="6" style="236" hidden="1" customWidth="1"/>
    <col min="2045" max="2045" width="4.5546875" style="236" hidden="1" customWidth="1"/>
    <col min="2046" max="2047" width="5.109375" style="236" hidden="1" customWidth="1"/>
    <col min="2048" max="2048" width="14.44140625" style="236" hidden="1" customWidth="1"/>
    <col min="2049" max="2049" width="6.88671875" style="236" hidden="1" customWidth="1"/>
    <col min="2050" max="2050" width="5.109375" style="236" hidden="1" customWidth="1"/>
    <col min="2051" max="2053" width="9.88671875" style="236" hidden="1" customWidth="1"/>
    <col min="2054" max="2054" width="6.44140625" style="236" hidden="1" customWidth="1"/>
    <col min="2055" max="2055" width="6.33203125" style="236" hidden="1" customWidth="1"/>
    <col min="2056" max="2056" width="5.6640625" style="236" hidden="1" customWidth="1"/>
    <col min="2057" max="2057" width="11" style="236" hidden="1" customWidth="1"/>
    <col min="2058" max="2058" width="9" style="236" hidden="1" customWidth="1"/>
    <col min="2059" max="2059" width="6.33203125" style="236" hidden="1" customWidth="1"/>
    <col min="2060" max="2060" width="6.44140625" style="236" hidden="1" customWidth="1"/>
    <col min="2061" max="2061" width="6.5546875" style="236" hidden="1" customWidth="1"/>
    <col min="2062" max="2062" width="7" style="236" hidden="1" customWidth="1"/>
    <col min="2063" max="2063" width="9.33203125" style="236" hidden="1" customWidth="1"/>
    <col min="2064" max="2064" width="5.6640625" style="236" hidden="1" customWidth="1"/>
    <col min="2065" max="2065" width="5.44140625" style="236" hidden="1" customWidth="1"/>
    <col min="2066" max="2066" width="5.6640625" style="236" hidden="1" customWidth="1"/>
    <col min="2067" max="2067" width="4.88671875" style="236" hidden="1" customWidth="1"/>
    <col min="2068" max="2068" width="7.109375" style="236" hidden="1" customWidth="1"/>
    <col min="2069" max="2072" width="5.109375" style="236" hidden="1" customWidth="1"/>
    <col min="2073" max="2073" width="7" style="236" hidden="1" customWidth="1"/>
    <col min="2074" max="2077" width="5.109375" style="236" hidden="1" customWidth="1"/>
    <col min="2078" max="2078" width="11.44140625" style="236" hidden="1" customWidth="1"/>
    <col min="2079" max="2291" width="0" style="236" hidden="1"/>
    <col min="2292" max="2293" width="7.33203125" style="236" hidden="1" customWidth="1"/>
    <col min="2294" max="2296" width="5.33203125" style="236" hidden="1" customWidth="1"/>
    <col min="2297" max="2299" width="5.109375" style="236" hidden="1" customWidth="1"/>
    <col min="2300" max="2300" width="6" style="236" hidden="1" customWidth="1"/>
    <col min="2301" max="2301" width="4.5546875" style="236" hidden="1" customWidth="1"/>
    <col min="2302" max="2303" width="5.109375" style="236" hidden="1" customWidth="1"/>
    <col min="2304" max="2304" width="14.44140625" style="236" hidden="1" customWidth="1"/>
    <col min="2305" max="2305" width="6.88671875" style="236" hidden="1" customWidth="1"/>
    <col min="2306" max="2306" width="5.109375" style="236" hidden="1" customWidth="1"/>
    <col min="2307" max="2309" width="9.88671875" style="236" hidden="1" customWidth="1"/>
    <col min="2310" max="2310" width="6.44140625" style="236" hidden="1" customWidth="1"/>
    <col min="2311" max="2311" width="6.33203125" style="236" hidden="1" customWidth="1"/>
    <col min="2312" max="2312" width="5.6640625" style="236" hidden="1" customWidth="1"/>
    <col min="2313" max="2313" width="11" style="236" hidden="1" customWidth="1"/>
    <col min="2314" max="2314" width="9" style="236" hidden="1" customWidth="1"/>
    <col min="2315" max="2315" width="6.33203125" style="236" hidden="1" customWidth="1"/>
    <col min="2316" max="2316" width="6.44140625" style="236" hidden="1" customWidth="1"/>
    <col min="2317" max="2317" width="6.5546875" style="236" hidden="1" customWidth="1"/>
    <col min="2318" max="2318" width="7" style="236" hidden="1" customWidth="1"/>
    <col min="2319" max="2319" width="9.33203125" style="236" hidden="1" customWidth="1"/>
    <col min="2320" max="2320" width="5.6640625" style="236" hidden="1" customWidth="1"/>
    <col min="2321" max="2321" width="5.44140625" style="236" hidden="1" customWidth="1"/>
    <col min="2322" max="2322" width="5.6640625" style="236" hidden="1" customWidth="1"/>
    <col min="2323" max="2323" width="4.88671875" style="236" hidden="1" customWidth="1"/>
    <col min="2324" max="2324" width="7.109375" style="236" hidden="1" customWidth="1"/>
    <col min="2325" max="2328" width="5.109375" style="236" hidden="1" customWidth="1"/>
    <col min="2329" max="2329" width="7" style="236" hidden="1" customWidth="1"/>
    <col min="2330" max="2333" width="5.109375" style="236" hidden="1" customWidth="1"/>
    <col min="2334" max="2334" width="11.44140625" style="236" hidden="1" customWidth="1"/>
    <col min="2335" max="2547" width="0" style="236" hidden="1"/>
    <col min="2548" max="2549" width="7.33203125" style="236" hidden="1" customWidth="1"/>
    <col min="2550" max="2552" width="5.33203125" style="236" hidden="1" customWidth="1"/>
    <col min="2553" max="2555" width="5.109375" style="236" hidden="1" customWidth="1"/>
    <col min="2556" max="2556" width="6" style="236" hidden="1" customWidth="1"/>
    <col min="2557" max="2557" width="4.5546875" style="236" hidden="1" customWidth="1"/>
    <col min="2558" max="2559" width="5.109375" style="236" hidden="1" customWidth="1"/>
    <col min="2560" max="2560" width="14.44140625" style="236" hidden="1" customWidth="1"/>
    <col min="2561" max="2561" width="6.88671875" style="236" hidden="1" customWidth="1"/>
    <col min="2562" max="2562" width="5.109375" style="236" hidden="1" customWidth="1"/>
    <col min="2563" max="2565" width="9.88671875" style="236" hidden="1" customWidth="1"/>
    <col min="2566" max="2566" width="6.44140625" style="236" hidden="1" customWidth="1"/>
    <col min="2567" max="2567" width="6.33203125" style="236" hidden="1" customWidth="1"/>
    <col min="2568" max="2568" width="5.6640625" style="236" hidden="1" customWidth="1"/>
    <col min="2569" max="2569" width="11" style="236" hidden="1" customWidth="1"/>
    <col min="2570" max="2570" width="9" style="236" hidden="1" customWidth="1"/>
    <col min="2571" max="2571" width="6.33203125" style="236" hidden="1" customWidth="1"/>
    <col min="2572" max="2572" width="6.44140625" style="236" hidden="1" customWidth="1"/>
    <col min="2573" max="2573" width="6.5546875" style="236" hidden="1" customWidth="1"/>
    <col min="2574" max="2574" width="7" style="236" hidden="1" customWidth="1"/>
    <col min="2575" max="2575" width="9.33203125" style="236" hidden="1" customWidth="1"/>
    <col min="2576" max="2576" width="5.6640625" style="236" hidden="1" customWidth="1"/>
    <col min="2577" max="2577" width="5.44140625" style="236" hidden="1" customWidth="1"/>
    <col min="2578" max="2578" width="5.6640625" style="236" hidden="1" customWidth="1"/>
    <col min="2579" max="2579" width="4.88671875" style="236" hidden="1" customWidth="1"/>
    <col min="2580" max="2580" width="7.109375" style="236" hidden="1" customWidth="1"/>
    <col min="2581" max="2584" width="5.109375" style="236" hidden="1" customWidth="1"/>
    <col min="2585" max="2585" width="7" style="236" hidden="1" customWidth="1"/>
    <col min="2586" max="2589" width="5.109375" style="236" hidden="1" customWidth="1"/>
    <col min="2590" max="2590" width="11.44140625" style="236" hidden="1" customWidth="1"/>
    <col min="2591" max="2803" width="0" style="236" hidden="1"/>
    <col min="2804" max="2805" width="7.33203125" style="236" hidden="1" customWidth="1"/>
    <col min="2806" max="2808" width="5.33203125" style="236" hidden="1" customWidth="1"/>
    <col min="2809" max="2811" width="5.109375" style="236" hidden="1" customWidth="1"/>
    <col min="2812" max="2812" width="6" style="236" hidden="1" customWidth="1"/>
    <col min="2813" max="2813" width="4.5546875" style="236" hidden="1" customWidth="1"/>
    <col min="2814" max="2815" width="5.109375" style="236" hidden="1" customWidth="1"/>
    <col min="2816" max="2816" width="14.44140625" style="236" hidden="1" customWidth="1"/>
    <col min="2817" max="2817" width="6.88671875" style="236" hidden="1" customWidth="1"/>
    <col min="2818" max="2818" width="5.109375" style="236" hidden="1" customWidth="1"/>
    <col min="2819" max="2821" width="9.88671875" style="236" hidden="1" customWidth="1"/>
    <col min="2822" max="2822" width="6.44140625" style="236" hidden="1" customWidth="1"/>
    <col min="2823" max="2823" width="6.33203125" style="236" hidden="1" customWidth="1"/>
    <col min="2824" max="2824" width="5.6640625" style="236" hidden="1" customWidth="1"/>
    <col min="2825" max="2825" width="11" style="236" hidden="1" customWidth="1"/>
    <col min="2826" max="2826" width="9" style="236" hidden="1" customWidth="1"/>
    <col min="2827" max="2827" width="6.33203125" style="236" hidden="1" customWidth="1"/>
    <col min="2828" max="2828" width="6.44140625" style="236" hidden="1" customWidth="1"/>
    <col min="2829" max="2829" width="6.5546875" style="236" hidden="1" customWidth="1"/>
    <col min="2830" max="2830" width="7" style="236" hidden="1" customWidth="1"/>
    <col min="2831" max="2831" width="9.33203125" style="236" hidden="1" customWidth="1"/>
    <col min="2832" max="2832" width="5.6640625" style="236" hidden="1" customWidth="1"/>
    <col min="2833" max="2833" width="5.44140625" style="236" hidden="1" customWidth="1"/>
    <col min="2834" max="2834" width="5.6640625" style="236" hidden="1" customWidth="1"/>
    <col min="2835" max="2835" width="4.88671875" style="236" hidden="1" customWidth="1"/>
    <col min="2836" max="2836" width="7.109375" style="236" hidden="1" customWidth="1"/>
    <col min="2837" max="2840" width="5.109375" style="236" hidden="1" customWidth="1"/>
    <col min="2841" max="2841" width="7" style="236" hidden="1" customWidth="1"/>
    <col min="2842" max="2845" width="5.109375" style="236" hidden="1" customWidth="1"/>
    <col min="2846" max="2846" width="11.44140625" style="236" hidden="1" customWidth="1"/>
    <col min="2847" max="3059" width="0" style="236" hidden="1"/>
    <col min="3060" max="3061" width="7.33203125" style="236" hidden="1" customWidth="1"/>
    <col min="3062" max="3064" width="5.33203125" style="236" hidden="1" customWidth="1"/>
    <col min="3065" max="3067" width="5.109375" style="236" hidden="1" customWidth="1"/>
    <col min="3068" max="3068" width="6" style="236" hidden="1" customWidth="1"/>
    <col min="3069" max="3069" width="4.5546875" style="236" hidden="1" customWidth="1"/>
    <col min="3070" max="3071" width="5.109375" style="236" hidden="1" customWidth="1"/>
    <col min="3072" max="3072" width="14.44140625" style="236" hidden="1" customWidth="1"/>
    <col min="3073" max="3073" width="6.88671875" style="236" hidden="1" customWidth="1"/>
    <col min="3074" max="3074" width="5.109375" style="236" hidden="1" customWidth="1"/>
    <col min="3075" max="3077" width="9.88671875" style="236" hidden="1" customWidth="1"/>
    <col min="3078" max="3078" width="6.44140625" style="236" hidden="1" customWidth="1"/>
    <col min="3079" max="3079" width="6.33203125" style="236" hidden="1" customWidth="1"/>
    <col min="3080" max="3080" width="5.6640625" style="236" hidden="1" customWidth="1"/>
    <col min="3081" max="3081" width="11" style="236" hidden="1" customWidth="1"/>
    <col min="3082" max="3082" width="9" style="236" hidden="1" customWidth="1"/>
    <col min="3083" max="3083" width="6.33203125" style="236" hidden="1" customWidth="1"/>
    <col min="3084" max="3084" width="6.44140625" style="236" hidden="1" customWidth="1"/>
    <col min="3085" max="3085" width="6.5546875" style="236" hidden="1" customWidth="1"/>
    <col min="3086" max="3086" width="7" style="236" hidden="1" customWidth="1"/>
    <col min="3087" max="3087" width="9.33203125" style="236" hidden="1" customWidth="1"/>
    <col min="3088" max="3088" width="5.6640625" style="236" hidden="1" customWidth="1"/>
    <col min="3089" max="3089" width="5.44140625" style="236" hidden="1" customWidth="1"/>
    <col min="3090" max="3090" width="5.6640625" style="236" hidden="1" customWidth="1"/>
    <col min="3091" max="3091" width="4.88671875" style="236" hidden="1" customWidth="1"/>
    <col min="3092" max="3092" width="7.109375" style="236" hidden="1" customWidth="1"/>
    <col min="3093" max="3096" width="5.109375" style="236" hidden="1" customWidth="1"/>
    <col min="3097" max="3097" width="7" style="236" hidden="1" customWidth="1"/>
    <col min="3098" max="3101" width="5.109375" style="236" hidden="1" customWidth="1"/>
    <col min="3102" max="3102" width="11.44140625" style="236" hidden="1" customWidth="1"/>
    <col min="3103" max="3315" width="0" style="236" hidden="1"/>
    <col min="3316" max="3317" width="7.33203125" style="236" hidden="1" customWidth="1"/>
    <col min="3318" max="3320" width="5.33203125" style="236" hidden="1" customWidth="1"/>
    <col min="3321" max="3323" width="5.109375" style="236" hidden="1" customWidth="1"/>
    <col min="3324" max="3324" width="6" style="236" hidden="1" customWidth="1"/>
    <col min="3325" max="3325" width="4.5546875" style="236" hidden="1" customWidth="1"/>
    <col min="3326" max="3327" width="5.109375" style="236" hidden="1" customWidth="1"/>
    <col min="3328" max="3328" width="14.44140625" style="236" hidden="1" customWidth="1"/>
    <col min="3329" max="3329" width="6.88671875" style="236" hidden="1" customWidth="1"/>
    <col min="3330" max="3330" width="5.109375" style="236" hidden="1" customWidth="1"/>
    <col min="3331" max="3333" width="9.88671875" style="236" hidden="1" customWidth="1"/>
    <col min="3334" max="3334" width="6.44140625" style="236" hidden="1" customWidth="1"/>
    <col min="3335" max="3335" width="6.33203125" style="236" hidden="1" customWidth="1"/>
    <col min="3336" max="3336" width="5.6640625" style="236" hidden="1" customWidth="1"/>
    <col min="3337" max="3337" width="11" style="236" hidden="1" customWidth="1"/>
    <col min="3338" max="3338" width="9" style="236" hidden="1" customWidth="1"/>
    <col min="3339" max="3339" width="6.33203125" style="236" hidden="1" customWidth="1"/>
    <col min="3340" max="3340" width="6.44140625" style="236" hidden="1" customWidth="1"/>
    <col min="3341" max="3341" width="6.5546875" style="236" hidden="1" customWidth="1"/>
    <col min="3342" max="3342" width="7" style="236" hidden="1" customWidth="1"/>
    <col min="3343" max="3343" width="9.33203125" style="236" hidden="1" customWidth="1"/>
    <col min="3344" max="3344" width="5.6640625" style="236" hidden="1" customWidth="1"/>
    <col min="3345" max="3345" width="5.44140625" style="236" hidden="1" customWidth="1"/>
    <col min="3346" max="3346" width="5.6640625" style="236" hidden="1" customWidth="1"/>
    <col min="3347" max="3347" width="4.88671875" style="236" hidden="1" customWidth="1"/>
    <col min="3348" max="3348" width="7.109375" style="236" hidden="1" customWidth="1"/>
    <col min="3349" max="3352" width="5.109375" style="236" hidden="1" customWidth="1"/>
    <col min="3353" max="3353" width="7" style="236" hidden="1" customWidth="1"/>
    <col min="3354" max="3357" width="5.109375" style="236" hidden="1" customWidth="1"/>
    <col min="3358" max="3358" width="11.44140625" style="236" hidden="1" customWidth="1"/>
    <col min="3359" max="3571" width="0" style="236" hidden="1"/>
    <col min="3572" max="3573" width="7.33203125" style="236" hidden="1" customWidth="1"/>
    <col min="3574" max="3576" width="5.33203125" style="236" hidden="1" customWidth="1"/>
    <col min="3577" max="3579" width="5.109375" style="236" hidden="1" customWidth="1"/>
    <col min="3580" max="3580" width="6" style="236" hidden="1" customWidth="1"/>
    <col min="3581" max="3581" width="4.5546875" style="236" hidden="1" customWidth="1"/>
    <col min="3582" max="3583" width="5.109375" style="236" hidden="1" customWidth="1"/>
    <col min="3584" max="3584" width="14.44140625" style="236" hidden="1" customWidth="1"/>
    <col min="3585" max="3585" width="6.88671875" style="236" hidden="1" customWidth="1"/>
    <col min="3586" max="3586" width="5.109375" style="236" hidden="1" customWidth="1"/>
    <col min="3587" max="3589" width="9.88671875" style="236" hidden="1" customWidth="1"/>
    <col min="3590" max="3590" width="6.44140625" style="236" hidden="1" customWidth="1"/>
    <col min="3591" max="3591" width="6.33203125" style="236" hidden="1" customWidth="1"/>
    <col min="3592" max="3592" width="5.6640625" style="236" hidden="1" customWidth="1"/>
    <col min="3593" max="3593" width="11" style="236" hidden="1" customWidth="1"/>
    <col min="3594" max="3594" width="9" style="236" hidden="1" customWidth="1"/>
    <col min="3595" max="3595" width="6.33203125" style="236" hidden="1" customWidth="1"/>
    <col min="3596" max="3596" width="6.44140625" style="236" hidden="1" customWidth="1"/>
    <col min="3597" max="3597" width="6.5546875" style="236" hidden="1" customWidth="1"/>
    <col min="3598" max="3598" width="7" style="236" hidden="1" customWidth="1"/>
    <col min="3599" max="3599" width="9.33203125" style="236" hidden="1" customWidth="1"/>
    <col min="3600" max="3600" width="5.6640625" style="236" hidden="1" customWidth="1"/>
    <col min="3601" max="3601" width="5.44140625" style="236" hidden="1" customWidth="1"/>
    <col min="3602" max="3602" width="5.6640625" style="236" hidden="1" customWidth="1"/>
    <col min="3603" max="3603" width="4.88671875" style="236" hidden="1" customWidth="1"/>
    <col min="3604" max="3604" width="7.109375" style="236" hidden="1" customWidth="1"/>
    <col min="3605" max="3608" width="5.109375" style="236" hidden="1" customWidth="1"/>
    <col min="3609" max="3609" width="7" style="236" hidden="1" customWidth="1"/>
    <col min="3610" max="3613" width="5.109375" style="236" hidden="1" customWidth="1"/>
    <col min="3614" max="3614" width="11.44140625" style="236" hidden="1" customWidth="1"/>
    <col min="3615" max="3827" width="0" style="236" hidden="1"/>
    <col min="3828" max="3829" width="7.33203125" style="236" hidden="1" customWidth="1"/>
    <col min="3830" max="3832" width="5.33203125" style="236" hidden="1" customWidth="1"/>
    <col min="3833" max="3835" width="5.109375" style="236" hidden="1" customWidth="1"/>
    <col min="3836" max="3836" width="6" style="236" hidden="1" customWidth="1"/>
    <col min="3837" max="3837" width="4.5546875" style="236" hidden="1" customWidth="1"/>
    <col min="3838" max="3839" width="5.109375" style="236" hidden="1" customWidth="1"/>
    <col min="3840" max="3840" width="14.44140625" style="236" hidden="1" customWidth="1"/>
    <col min="3841" max="3841" width="6.88671875" style="236" hidden="1" customWidth="1"/>
    <col min="3842" max="3842" width="5.109375" style="236" hidden="1" customWidth="1"/>
    <col min="3843" max="3845" width="9.88671875" style="236" hidden="1" customWidth="1"/>
    <col min="3846" max="3846" width="6.44140625" style="236" hidden="1" customWidth="1"/>
    <col min="3847" max="3847" width="6.33203125" style="236" hidden="1" customWidth="1"/>
    <col min="3848" max="3848" width="5.6640625" style="236" hidden="1" customWidth="1"/>
    <col min="3849" max="3849" width="11" style="236" hidden="1" customWidth="1"/>
    <col min="3850" max="3850" width="9" style="236" hidden="1" customWidth="1"/>
    <col min="3851" max="3851" width="6.33203125" style="236" hidden="1" customWidth="1"/>
    <col min="3852" max="3852" width="6.44140625" style="236" hidden="1" customWidth="1"/>
    <col min="3853" max="3853" width="6.5546875" style="236" hidden="1" customWidth="1"/>
    <col min="3854" max="3854" width="7" style="236" hidden="1" customWidth="1"/>
    <col min="3855" max="3855" width="9.33203125" style="236" hidden="1" customWidth="1"/>
    <col min="3856" max="3856" width="5.6640625" style="236" hidden="1" customWidth="1"/>
    <col min="3857" max="3857" width="5.44140625" style="236" hidden="1" customWidth="1"/>
    <col min="3858" max="3858" width="5.6640625" style="236" hidden="1" customWidth="1"/>
    <col min="3859" max="3859" width="4.88671875" style="236" hidden="1" customWidth="1"/>
    <col min="3860" max="3860" width="7.109375" style="236" hidden="1" customWidth="1"/>
    <col min="3861" max="3864" width="5.109375" style="236" hidden="1" customWidth="1"/>
    <col min="3865" max="3865" width="7" style="236" hidden="1" customWidth="1"/>
    <col min="3866" max="3869" width="5.109375" style="236" hidden="1" customWidth="1"/>
    <col min="3870" max="3870" width="11.44140625" style="236" hidden="1" customWidth="1"/>
    <col min="3871" max="4083" width="0" style="236" hidden="1"/>
    <col min="4084" max="4085" width="7.33203125" style="236" hidden="1" customWidth="1"/>
    <col min="4086" max="4088" width="5.33203125" style="236" hidden="1" customWidth="1"/>
    <col min="4089" max="4091" width="5.109375" style="236" hidden="1" customWidth="1"/>
    <col min="4092" max="4092" width="6" style="236" hidden="1" customWidth="1"/>
    <col min="4093" max="4093" width="4.5546875" style="236" hidden="1" customWidth="1"/>
    <col min="4094" max="4095" width="5.109375" style="236" hidden="1" customWidth="1"/>
    <col min="4096" max="4096" width="14.44140625" style="236" hidden="1" customWidth="1"/>
    <col min="4097" max="4097" width="6.88671875" style="236" hidden="1" customWidth="1"/>
    <col min="4098" max="4098" width="5.109375" style="236" hidden="1" customWidth="1"/>
    <col min="4099" max="4101" width="9.88671875" style="236" hidden="1" customWidth="1"/>
    <col min="4102" max="4102" width="6.44140625" style="236" hidden="1" customWidth="1"/>
    <col min="4103" max="4103" width="6.33203125" style="236" hidden="1" customWidth="1"/>
    <col min="4104" max="4104" width="5.6640625" style="236" hidden="1" customWidth="1"/>
    <col min="4105" max="4105" width="11" style="236" hidden="1" customWidth="1"/>
    <col min="4106" max="4106" width="9" style="236" hidden="1" customWidth="1"/>
    <col min="4107" max="4107" width="6.33203125" style="236" hidden="1" customWidth="1"/>
    <col min="4108" max="4108" width="6.44140625" style="236" hidden="1" customWidth="1"/>
    <col min="4109" max="4109" width="6.5546875" style="236" hidden="1" customWidth="1"/>
    <col min="4110" max="4110" width="7" style="236" hidden="1" customWidth="1"/>
    <col min="4111" max="4111" width="9.33203125" style="236" hidden="1" customWidth="1"/>
    <col min="4112" max="4112" width="5.6640625" style="236" hidden="1" customWidth="1"/>
    <col min="4113" max="4113" width="5.44140625" style="236" hidden="1" customWidth="1"/>
    <col min="4114" max="4114" width="5.6640625" style="236" hidden="1" customWidth="1"/>
    <col min="4115" max="4115" width="4.88671875" style="236" hidden="1" customWidth="1"/>
    <col min="4116" max="4116" width="7.109375" style="236" hidden="1" customWidth="1"/>
    <col min="4117" max="4120" width="5.109375" style="236" hidden="1" customWidth="1"/>
    <col min="4121" max="4121" width="7" style="236" hidden="1" customWidth="1"/>
    <col min="4122" max="4125" width="5.109375" style="236" hidden="1" customWidth="1"/>
    <col min="4126" max="4126" width="11.44140625" style="236" hidden="1" customWidth="1"/>
    <col min="4127" max="4339" width="0" style="236" hidden="1"/>
    <col min="4340" max="4341" width="7.33203125" style="236" hidden="1" customWidth="1"/>
    <col min="4342" max="4344" width="5.33203125" style="236" hidden="1" customWidth="1"/>
    <col min="4345" max="4347" width="5.109375" style="236" hidden="1" customWidth="1"/>
    <col min="4348" max="4348" width="6" style="236" hidden="1" customWidth="1"/>
    <col min="4349" max="4349" width="4.5546875" style="236" hidden="1" customWidth="1"/>
    <col min="4350" max="4351" width="5.109375" style="236" hidden="1" customWidth="1"/>
    <col min="4352" max="4352" width="14.44140625" style="236" hidden="1" customWidth="1"/>
    <col min="4353" max="4353" width="6.88671875" style="236" hidden="1" customWidth="1"/>
    <col min="4354" max="4354" width="5.109375" style="236" hidden="1" customWidth="1"/>
    <col min="4355" max="4357" width="9.88671875" style="236" hidden="1" customWidth="1"/>
    <col min="4358" max="4358" width="6.44140625" style="236" hidden="1" customWidth="1"/>
    <col min="4359" max="4359" width="6.33203125" style="236" hidden="1" customWidth="1"/>
    <col min="4360" max="4360" width="5.6640625" style="236" hidden="1" customWidth="1"/>
    <col min="4361" max="4361" width="11" style="236" hidden="1" customWidth="1"/>
    <col min="4362" max="4362" width="9" style="236" hidden="1" customWidth="1"/>
    <col min="4363" max="4363" width="6.33203125" style="236" hidden="1" customWidth="1"/>
    <col min="4364" max="4364" width="6.44140625" style="236" hidden="1" customWidth="1"/>
    <col min="4365" max="4365" width="6.5546875" style="236" hidden="1" customWidth="1"/>
    <col min="4366" max="4366" width="7" style="236" hidden="1" customWidth="1"/>
    <col min="4367" max="4367" width="9.33203125" style="236" hidden="1" customWidth="1"/>
    <col min="4368" max="4368" width="5.6640625" style="236" hidden="1" customWidth="1"/>
    <col min="4369" max="4369" width="5.44140625" style="236" hidden="1" customWidth="1"/>
    <col min="4370" max="4370" width="5.6640625" style="236" hidden="1" customWidth="1"/>
    <col min="4371" max="4371" width="4.88671875" style="236" hidden="1" customWidth="1"/>
    <col min="4372" max="4372" width="7.109375" style="236" hidden="1" customWidth="1"/>
    <col min="4373" max="4376" width="5.109375" style="236" hidden="1" customWidth="1"/>
    <col min="4377" max="4377" width="7" style="236" hidden="1" customWidth="1"/>
    <col min="4378" max="4381" width="5.109375" style="236" hidden="1" customWidth="1"/>
    <col min="4382" max="4382" width="11.44140625" style="236" hidden="1" customWidth="1"/>
    <col min="4383" max="4595" width="0" style="236" hidden="1"/>
    <col min="4596" max="4597" width="7.33203125" style="236" hidden="1" customWidth="1"/>
    <col min="4598" max="4600" width="5.33203125" style="236" hidden="1" customWidth="1"/>
    <col min="4601" max="4603" width="5.109375" style="236" hidden="1" customWidth="1"/>
    <col min="4604" max="4604" width="6" style="236" hidden="1" customWidth="1"/>
    <col min="4605" max="4605" width="4.5546875" style="236" hidden="1" customWidth="1"/>
    <col min="4606" max="4607" width="5.109375" style="236" hidden="1" customWidth="1"/>
    <col min="4608" max="4608" width="14.44140625" style="236" hidden="1" customWidth="1"/>
    <col min="4609" max="4609" width="6.88671875" style="236" hidden="1" customWidth="1"/>
    <col min="4610" max="4610" width="5.109375" style="236" hidden="1" customWidth="1"/>
    <col min="4611" max="4613" width="9.88671875" style="236" hidden="1" customWidth="1"/>
    <col min="4614" max="4614" width="6.44140625" style="236" hidden="1" customWidth="1"/>
    <col min="4615" max="4615" width="6.33203125" style="236" hidden="1" customWidth="1"/>
    <col min="4616" max="4616" width="5.6640625" style="236" hidden="1" customWidth="1"/>
    <col min="4617" max="4617" width="11" style="236" hidden="1" customWidth="1"/>
    <col min="4618" max="4618" width="9" style="236" hidden="1" customWidth="1"/>
    <col min="4619" max="4619" width="6.33203125" style="236" hidden="1" customWidth="1"/>
    <col min="4620" max="4620" width="6.44140625" style="236" hidden="1" customWidth="1"/>
    <col min="4621" max="4621" width="6.5546875" style="236" hidden="1" customWidth="1"/>
    <col min="4622" max="4622" width="7" style="236" hidden="1" customWidth="1"/>
    <col min="4623" max="4623" width="9.33203125" style="236" hidden="1" customWidth="1"/>
    <col min="4624" max="4624" width="5.6640625" style="236" hidden="1" customWidth="1"/>
    <col min="4625" max="4625" width="5.44140625" style="236" hidden="1" customWidth="1"/>
    <col min="4626" max="4626" width="5.6640625" style="236" hidden="1" customWidth="1"/>
    <col min="4627" max="4627" width="4.88671875" style="236" hidden="1" customWidth="1"/>
    <col min="4628" max="4628" width="7.109375" style="236" hidden="1" customWidth="1"/>
    <col min="4629" max="4632" width="5.109375" style="236" hidden="1" customWidth="1"/>
    <col min="4633" max="4633" width="7" style="236" hidden="1" customWidth="1"/>
    <col min="4634" max="4637" width="5.109375" style="236" hidden="1" customWidth="1"/>
    <col min="4638" max="4638" width="11.44140625" style="236" hidden="1" customWidth="1"/>
    <col min="4639" max="4851" width="0" style="236" hidden="1"/>
    <col min="4852" max="4853" width="7.33203125" style="236" hidden="1" customWidth="1"/>
    <col min="4854" max="4856" width="5.33203125" style="236" hidden="1" customWidth="1"/>
    <col min="4857" max="4859" width="5.109375" style="236" hidden="1" customWidth="1"/>
    <col min="4860" max="4860" width="6" style="236" hidden="1" customWidth="1"/>
    <col min="4861" max="4861" width="4.5546875" style="236" hidden="1" customWidth="1"/>
    <col min="4862" max="4863" width="5.109375" style="236" hidden="1" customWidth="1"/>
    <col min="4864" max="4864" width="14.44140625" style="236" hidden="1" customWidth="1"/>
    <col min="4865" max="4865" width="6.88671875" style="236" hidden="1" customWidth="1"/>
    <col min="4866" max="4866" width="5.109375" style="236" hidden="1" customWidth="1"/>
    <col min="4867" max="4869" width="9.88671875" style="236" hidden="1" customWidth="1"/>
    <col min="4870" max="4870" width="6.44140625" style="236" hidden="1" customWidth="1"/>
    <col min="4871" max="4871" width="6.33203125" style="236" hidden="1" customWidth="1"/>
    <col min="4872" max="4872" width="5.6640625" style="236" hidden="1" customWidth="1"/>
    <col min="4873" max="4873" width="11" style="236" hidden="1" customWidth="1"/>
    <col min="4874" max="4874" width="9" style="236" hidden="1" customWidth="1"/>
    <col min="4875" max="4875" width="6.33203125" style="236" hidden="1" customWidth="1"/>
    <col min="4876" max="4876" width="6.44140625" style="236" hidden="1" customWidth="1"/>
    <col min="4877" max="4877" width="6.5546875" style="236" hidden="1" customWidth="1"/>
    <col min="4878" max="4878" width="7" style="236" hidden="1" customWidth="1"/>
    <col min="4879" max="4879" width="9.33203125" style="236" hidden="1" customWidth="1"/>
    <col min="4880" max="4880" width="5.6640625" style="236" hidden="1" customWidth="1"/>
    <col min="4881" max="4881" width="5.44140625" style="236" hidden="1" customWidth="1"/>
    <col min="4882" max="4882" width="5.6640625" style="236" hidden="1" customWidth="1"/>
    <col min="4883" max="4883" width="4.88671875" style="236" hidden="1" customWidth="1"/>
    <col min="4884" max="4884" width="7.109375" style="236" hidden="1" customWidth="1"/>
    <col min="4885" max="4888" width="5.109375" style="236" hidden="1" customWidth="1"/>
    <col min="4889" max="4889" width="7" style="236" hidden="1" customWidth="1"/>
    <col min="4890" max="4893" width="5.109375" style="236" hidden="1" customWidth="1"/>
    <col min="4894" max="4894" width="11.44140625" style="236" hidden="1" customWidth="1"/>
    <col min="4895" max="5107" width="0" style="236" hidden="1"/>
    <col min="5108" max="5109" width="7.33203125" style="236" hidden="1" customWidth="1"/>
    <col min="5110" max="5112" width="5.33203125" style="236" hidden="1" customWidth="1"/>
    <col min="5113" max="5115" width="5.109375" style="236" hidden="1" customWidth="1"/>
    <col min="5116" max="5116" width="6" style="236" hidden="1" customWidth="1"/>
    <col min="5117" max="5117" width="4.5546875" style="236" hidden="1" customWidth="1"/>
    <col min="5118" max="5119" width="5.109375" style="236" hidden="1" customWidth="1"/>
    <col min="5120" max="5120" width="14.44140625" style="236" hidden="1" customWidth="1"/>
    <col min="5121" max="5121" width="6.88671875" style="236" hidden="1" customWidth="1"/>
    <col min="5122" max="5122" width="5.109375" style="236" hidden="1" customWidth="1"/>
    <col min="5123" max="5125" width="9.88671875" style="236" hidden="1" customWidth="1"/>
    <col min="5126" max="5126" width="6.44140625" style="236" hidden="1" customWidth="1"/>
    <col min="5127" max="5127" width="6.33203125" style="236" hidden="1" customWidth="1"/>
    <col min="5128" max="5128" width="5.6640625" style="236" hidden="1" customWidth="1"/>
    <col min="5129" max="5129" width="11" style="236" hidden="1" customWidth="1"/>
    <col min="5130" max="5130" width="9" style="236" hidden="1" customWidth="1"/>
    <col min="5131" max="5131" width="6.33203125" style="236" hidden="1" customWidth="1"/>
    <col min="5132" max="5132" width="6.44140625" style="236" hidden="1" customWidth="1"/>
    <col min="5133" max="5133" width="6.5546875" style="236" hidden="1" customWidth="1"/>
    <col min="5134" max="5134" width="7" style="236" hidden="1" customWidth="1"/>
    <col min="5135" max="5135" width="9.33203125" style="236" hidden="1" customWidth="1"/>
    <col min="5136" max="5136" width="5.6640625" style="236" hidden="1" customWidth="1"/>
    <col min="5137" max="5137" width="5.44140625" style="236" hidden="1" customWidth="1"/>
    <col min="5138" max="5138" width="5.6640625" style="236" hidden="1" customWidth="1"/>
    <col min="5139" max="5139" width="4.88671875" style="236" hidden="1" customWidth="1"/>
    <col min="5140" max="5140" width="7.109375" style="236" hidden="1" customWidth="1"/>
    <col min="5141" max="5144" width="5.109375" style="236" hidden="1" customWidth="1"/>
    <col min="5145" max="5145" width="7" style="236" hidden="1" customWidth="1"/>
    <col min="5146" max="5149" width="5.109375" style="236" hidden="1" customWidth="1"/>
    <col min="5150" max="5150" width="11.44140625" style="236" hidden="1" customWidth="1"/>
    <col min="5151" max="5363" width="0" style="236" hidden="1"/>
    <col min="5364" max="5365" width="7.33203125" style="236" hidden="1" customWidth="1"/>
    <col min="5366" max="5368" width="5.33203125" style="236" hidden="1" customWidth="1"/>
    <col min="5369" max="5371" width="5.109375" style="236" hidden="1" customWidth="1"/>
    <col min="5372" max="5372" width="6" style="236" hidden="1" customWidth="1"/>
    <col min="5373" max="5373" width="4.5546875" style="236" hidden="1" customWidth="1"/>
    <col min="5374" max="5375" width="5.109375" style="236" hidden="1" customWidth="1"/>
    <col min="5376" max="5376" width="14.44140625" style="236" hidden="1" customWidth="1"/>
    <col min="5377" max="5377" width="6.88671875" style="236" hidden="1" customWidth="1"/>
    <col min="5378" max="5378" width="5.109375" style="236" hidden="1" customWidth="1"/>
    <col min="5379" max="5381" width="9.88671875" style="236" hidden="1" customWidth="1"/>
    <col min="5382" max="5382" width="6.44140625" style="236" hidden="1" customWidth="1"/>
    <col min="5383" max="5383" width="6.33203125" style="236" hidden="1" customWidth="1"/>
    <col min="5384" max="5384" width="5.6640625" style="236" hidden="1" customWidth="1"/>
    <col min="5385" max="5385" width="11" style="236" hidden="1" customWidth="1"/>
    <col min="5386" max="5386" width="9" style="236" hidden="1" customWidth="1"/>
    <col min="5387" max="5387" width="6.33203125" style="236" hidden="1" customWidth="1"/>
    <col min="5388" max="5388" width="6.44140625" style="236" hidden="1" customWidth="1"/>
    <col min="5389" max="5389" width="6.5546875" style="236" hidden="1" customWidth="1"/>
    <col min="5390" max="5390" width="7" style="236" hidden="1" customWidth="1"/>
    <col min="5391" max="5391" width="9.33203125" style="236" hidden="1" customWidth="1"/>
    <col min="5392" max="5392" width="5.6640625" style="236" hidden="1" customWidth="1"/>
    <col min="5393" max="5393" width="5.44140625" style="236" hidden="1" customWidth="1"/>
    <col min="5394" max="5394" width="5.6640625" style="236" hidden="1" customWidth="1"/>
    <col min="5395" max="5395" width="4.88671875" style="236" hidden="1" customWidth="1"/>
    <col min="5396" max="5396" width="7.109375" style="236" hidden="1" customWidth="1"/>
    <col min="5397" max="5400" width="5.109375" style="236" hidden="1" customWidth="1"/>
    <col min="5401" max="5401" width="7" style="236" hidden="1" customWidth="1"/>
    <col min="5402" max="5405" width="5.109375" style="236" hidden="1" customWidth="1"/>
    <col min="5406" max="5406" width="11.44140625" style="236" hidden="1" customWidth="1"/>
    <col min="5407" max="5619" width="0" style="236" hidden="1"/>
    <col min="5620" max="5621" width="7.33203125" style="236" hidden="1" customWidth="1"/>
    <col min="5622" max="5624" width="5.33203125" style="236" hidden="1" customWidth="1"/>
    <col min="5625" max="5627" width="5.109375" style="236" hidden="1" customWidth="1"/>
    <col min="5628" max="5628" width="6" style="236" hidden="1" customWidth="1"/>
    <col min="5629" max="5629" width="4.5546875" style="236" hidden="1" customWidth="1"/>
    <col min="5630" max="5631" width="5.109375" style="236" hidden="1" customWidth="1"/>
    <col min="5632" max="5632" width="14.44140625" style="236" hidden="1" customWidth="1"/>
    <col min="5633" max="5633" width="6.88671875" style="236" hidden="1" customWidth="1"/>
    <col min="5634" max="5634" width="5.109375" style="236" hidden="1" customWidth="1"/>
    <col min="5635" max="5637" width="9.88671875" style="236" hidden="1" customWidth="1"/>
    <col min="5638" max="5638" width="6.44140625" style="236" hidden="1" customWidth="1"/>
    <col min="5639" max="5639" width="6.33203125" style="236" hidden="1" customWidth="1"/>
    <col min="5640" max="5640" width="5.6640625" style="236" hidden="1" customWidth="1"/>
    <col min="5641" max="5641" width="11" style="236" hidden="1" customWidth="1"/>
    <col min="5642" max="5642" width="9" style="236" hidden="1" customWidth="1"/>
    <col min="5643" max="5643" width="6.33203125" style="236" hidden="1" customWidth="1"/>
    <col min="5644" max="5644" width="6.44140625" style="236" hidden="1" customWidth="1"/>
    <col min="5645" max="5645" width="6.5546875" style="236" hidden="1" customWidth="1"/>
    <col min="5646" max="5646" width="7" style="236" hidden="1" customWidth="1"/>
    <col min="5647" max="5647" width="9.33203125" style="236" hidden="1" customWidth="1"/>
    <col min="5648" max="5648" width="5.6640625" style="236" hidden="1" customWidth="1"/>
    <col min="5649" max="5649" width="5.44140625" style="236" hidden="1" customWidth="1"/>
    <col min="5650" max="5650" width="5.6640625" style="236" hidden="1" customWidth="1"/>
    <col min="5651" max="5651" width="4.88671875" style="236" hidden="1" customWidth="1"/>
    <col min="5652" max="5652" width="7.109375" style="236" hidden="1" customWidth="1"/>
    <col min="5653" max="5656" width="5.109375" style="236" hidden="1" customWidth="1"/>
    <col min="5657" max="5657" width="7" style="236" hidden="1" customWidth="1"/>
    <col min="5658" max="5661" width="5.109375" style="236" hidden="1" customWidth="1"/>
    <col min="5662" max="5662" width="11.44140625" style="236" hidden="1" customWidth="1"/>
    <col min="5663" max="5875" width="0" style="236" hidden="1"/>
    <col min="5876" max="5877" width="7.33203125" style="236" hidden="1" customWidth="1"/>
    <col min="5878" max="5880" width="5.33203125" style="236" hidden="1" customWidth="1"/>
    <col min="5881" max="5883" width="5.109375" style="236" hidden="1" customWidth="1"/>
    <col min="5884" max="5884" width="6" style="236" hidden="1" customWidth="1"/>
    <col min="5885" max="5885" width="4.5546875" style="236" hidden="1" customWidth="1"/>
    <col min="5886" max="5887" width="5.109375" style="236" hidden="1" customWidth="1"/>
    <col min="5888" max="5888" width="14.44140625" style="236" hidden="1" customWidth="1"/>
    <col min="5889" max="5889" width="6.88671875" style="236" hidden="1" customWidth="1"/>
    <col min="5890" max="5890" width="5.109375" style="236" hidden="1" customWidth="1"/>
    <col min="5891" max="5893" width="9.88671875" style="236" hidden="1" customWidth="1"/>
    <col min="5894" max="5894" width="6.44140625" style="236" hidden="1" customWidth="1"/>
    <col min="5895" max="5895" width="6.33203125" style="236" hidden="1" customWidth="1"/>
    <col min="5896" max="5896" width="5.6640625" style="236" hidden="1" customWidth="1"/>
    <col min="5897" max="5897" width="11" style="236" hidden="1" customWidth="1"/>
    <col min="5898" max="5898" width="9" style="236" hidden="1" customWidth="1"/>
    <col min="5899" max="5899" width="6.33203125" style="236" hidden="1" customWidth="1"/>
    <col min="5900" max="5900" width="6.44140625" style="236" hidden="1" customWidth="1"/>
    <col min="5901" max="5901" width="6.5546875" style="236" hidden="1" customWidth="1"/>
    <col min="5902" max="5902" width="7" style="236" hidden="1" customWidth="1"/>
    <col min="5903" max="5903" width="9.33203125" style="236" hidden="1" customWidth="1"/>
    <col min="5904" max="5904" width="5.6640625" style="236" hidden="1" customWidth="1"/>
    <col min="5905" max="5905" width="5.44140625" style="236" hidden="1" customWidth="1"/>
    <col min="5906" max="5906" width="5.6640625" style="236" hidden="1" customWidth="1"/>
    <col min="5907" max="5907" width="4.88671875" style="236" hidden="1" customWidth="1"/>
    <col min="5908" max="5908" width="7.109375" style="236" hidden="1" customWidth="1"/>
    <col min="5909" max="5912" width="5.109375" style="236" hidden="1" customWidth="1"/>
    <col min="5913" max="5913" width="7" style="236" hidden="1" customWidth="1"/>
    <col min="5914" max="5917" width="5.109375" style="236" hidden="1" customWidth="1"/>
    <col min="5918" max="5918" width="11.44140625" style="236" hidden="1" customWidth="1"/>
    <col min="5919" max="6131" width="0" style="236" hidden="1"/>
    <col min="6132" max="6133" width="7.33203125" style="236" hidden="1" customWidth="1"/>
    <col min="6134" max="6136" width="5.33203125" style="236" hidden="1" customWidth="1"/>
    <col min="6137" max="6139" width="5.109375" style="236" hidden="1" customWidth="1"/>
    <col min="6140" max="6140" width="6" style="236" hidden="1" customWidth="1"/>
    <col min="6141" max="6141" width="4.5546875" style="236" hidden="1" customWidth="1"/>
    <col min="6142" max="6143" width="5.109375" style="236" hidden="1" customWidth="1"/>
    <col min="6144" max="6144" width="14.44140625" style="236" hidden="1" customWidth="1"/>
    <col min="6145" max="6145" width="6.88671875" style="236" hidden="1" customWidth="1"/>
    <col min="6146" max="6146" width="5.109375" style="236" hidden="1" customWidth="1"/>
    <col min="6147" max="6149" width="9.88671875" style="236" hidden="1" customWidth="1"/>
    <col min="6150" max="6150" width="6.44140625" style="236" hidden="1" customWidth="1"/>
    <col min="6151" max="6151" width="6.33203125" style="236" hidden="1" customWidth="1"/>
    <col min="6152" max="6152" width="5.6640625" style="236" hidden="1" customWidth="1"/>
    <col min="6153" max="6153" width="11" style="236" hidden="1" customWidth="1"/>
    <col min="6154" max="6154" width="9" style="236" hidden="1" customWidth="1"/>
    <col min="6155" max="6155" width="6.33203125" style="236" hidden="1" customWidth="1"/>
    <col min="6156" max="6156" width="6.44140625" style="236" hidden="1" customWidth="1"/>
    <col min="6157" max="6157" width="6.5546875" style="236" hidden="1" customWidth="1"/>
    <col min="6158" max="6158" width="7" style="236" hidden="1" customWidth="1"/>
    <col min="6159" max="6159" width="9.33203125" style="236" hidden="1" customWidth="1"/>
    <col min="6160" max="6160" width="5.6640625" style="236" hidden="1" customWidth="1"/>
    <col min="6161" max="6161" width="5.44140625" style="236" hidden="1" customWidth="1"/>
    <col min="6162" max="6162" width="5.6640625" style="236" hidden="1" customWidth="1"/>
    <col min="6163" max="6163" width="4.88671875" style="236" hidden="1" customWidth="1"/>
    <col min="6164" max="6164" width="7.109375" style="236" hidden="1" customWidth="1"/>
    <col min="6165" max="6168" width="5.109375" style="236" hidden="1" customWidth="1"/>
    <col min="6169" max="6169" width="7" style="236" hidden="1" customWidth="1"/>
    <col min="6170" max="6173" width="5.109375" style="236" hidden="1" customWidth="1"/>
    <col min="6174" max="6174" width="11.44140625" style="236" hidden="1" customWidth="1"/>
    <col min="6175" max="6387" width="0" style="236" hidden="1"/>
    <col min="6388" max="6389" width="7.33203125" style="236" hidden="1" customWidth="1"/>
    <col min="6390" max="6392" width="5.33203125" style="236" hidden="1" customWidth="1"/>
    <col min="6393" max="6395" width="5.109375" style="236" hidden="1" customWidth="1"/>
    <col min="6396" max="6396" width="6" style="236" hidden="1" customWidth="1"/>
    <col min="6397" max="6397" width="4.5546875" style="236" hidden="1" customWidth="1"/>
    <col min="6398" max="6399" width="5.109375" style="236" hidden="1" customWidth="1"/>
    <col min="6400" max="6400" width="14.44140625" style="236" hidden="1" customWidth="1"/>
    <col min="6401" max="6401" width="6.88671875" style="236" hidden="1" customWidth="1"/>
    <col min="6402" max="6402" width="5.109375" style="236" hidden="1" customWidth="1"/>
    <col min="6403" max="6405" width="9.88671875" style="236" hidden="1" customWidth="1"/>
    <col min="6406" max="6406" width="6.44140625" style="236" hidden="1" customWidth="1"/>
    <col min="6407" max="6407" width="6.33203125" style="236" hidden="1" customWidth="1"/>
    <col min="6408" max="6408" width="5.6640625" style="236" hidden="1" customWidth="1"/>
    <col min="6409" max="6409" width="11" style="236" hidden="1" customWidth="1"/>
    <col min="6410" max="6410" width="9" style="236" hidden="1" customWidth="1"/>
    <col min="6411" max="6411" width="6.33203125" style="236" hidden="1" customWidth="1"/>
    <col min="6412" max="6412" width="6.44140625" style="236" hidden="1" customWidth="1"/>
    <col min="6413" max="6413" width="6.5546875" style="236" hidden="1" customWidth="1"/>
    <col min="6414" max="6414" width="7" style="236" hidden="1" customWidth="1"/>
    <col min="6415" max="6415" width="9.33203125" style="236" hidden="1" customWidth="1"/>
    <col min="6416" max="6416" width="5.6640625" style="236" hidden="1" customWidth="1"/>
    <col min="6417" max="6417" width="5.44140625" style="236" hidden="1" customWidth="1"/>
    <col min="6418" max="6418" width="5.6640625" style="236" hidden="1" customWidth="1"/>
    <col min="6419" max="6419" width="4.88671875" style="236" hidden="1" customWidth="1"/>
    <col min="6420" max="6420" width="7.109375" style="236" hidden="1" customWidth="1"/>
    <col min="6421" max="6424" width="5.109375" style="236" hidden="1" customWidth="1"/>
    <col min="6425" max="6425" width="7" style="236" hidden="1" customWidth="1"/>
    <col min="6426" max="6429" width="5.109375" style="236" hidden="1" customWidth="1"/>
    <col min="6430" max="6430" width="11.44140625" style="236" hidden="1" customWidth="1"/>
    <col min="6431" max="6643" width="0" style="236" hidden="1"/>
    <col min="6644" max="6645" width="7.33203125" style="236" hidden="1" customWidth="1"/>
    <col min="6646" max="6648" width="5.33203125" style="236" hidden="1" customWidth="1"/>
    <col min="6649" max="6651" width="5.109375" style="236" hidden="1" customWidth="1"/>
    <col min="6652" max="6652" width="6" style="236" hidden="1" customWidth="1"/>
    <col min="6653" max="6653" width="4.5546875" style="236" hidden="1" customWidth="1"/>
    <col min="6654" max="6655" width="5.109375" style="236" hidden="1" customWidth="1"/>
    <col min="6656" max="6656" width="14.44140625" style="236" hidden="1" customWidth="1"/>
    <col min="6657" max="6657" width="6.88671875" style="236" hidden="1" customWidth="1"/>
    <col min="6658" max="6658" width="5.109375" style="236" hidden="1" customWidth="1"/>
    <col min="6659" max="6661" width="9.88671875" style="236" hidden="1" customWidth="1"/>
    <col min="6662" max="6662" width="6.44140625" style="236" hidden="1" customWidth="1"/>
    <col min="6663" max="6663" width="6.33203125" style="236" hidden="1" customWidth="1"/>
    <col min="6664" max="6664" width="5.6640625" style="236" hidden="1" customWidth="1"/>
    <col min="6665" max="6665" width="11" style="236" hidden="1" customWidth="1"/>
    <col min="6666" max="6666" width="9" style="236" hidden="1" customWidth="1"/>
    <col min="6667" max="6667" width="6.33203125" style="236" hidden="1" customWidth="1"/>
    <col min="6668" max="6668" width="6.44140625" style="236" hidden="1" customWidth="1"/>
    <col min="6669" max="6669" width="6.5546875" style="236" hidden="1" customWidth="1"/>
    <col min="6670" max="6670" width="7" style="236" hidden="1" customWidth="1"/>
    <col min="6671" max="6671" width="9.33203125" style="236" hidden="1" customWidth="1"/>
    <col min="6672" max="6672" width="5.6640625" style="236" hidden="1" customWidth="1"/>
    <col min="6673" max="6673" width="5.44140625" style="236" hidden="1" customWidth="1"/>
    <col min="6674" max="6674" width="5.6640625" style="236" hidden="1" customWidth="1"/>
    <col min="6675" max="6675" width="4.88671875" style="236" hidden="1" customWidth="1"/>
    <col min="6676" max="6676" width="7.109375" style="236" hidden="1" customWidth="1"/>
    <col min="6677" max="6680" width="5.109375" style="236" hidden="1" customWidth="1"/>
    <col min="6681" max="6681" width="7" style="236" hidden="1" customWidth="1"/>
    <col min="6682" max="6685" width="5.109375" style="236" hidden="1" customWidth="1"/>
    <col min="6686" max="6686" width="11.44140625" style="236" hidden="1" customWidth="1"/>
    <col min="6687" max="6899" width="0" style="236" hidden="1"/>
    <col min="6900" max="6901" width="7.33203125" style="236" hidden="1" customWidth="1"/>
    <col min="6902" max="6904" width="5.33203125" style="236" hidden="1" customWidth="1"/>
    <col min="6905" max="6907" width="5.109375" style="236" hidden="1" customWidth="1"/>
    <col min="6908" max="6908" width="6" style="236" hidden="1" customWidth="1"/>
    <col min="6909" max="6909" width="4.5546875" style="236" hidden="1" customWidth="1"/>
    <col min="6910" max="6911" width="5.109375" style="236" hidden="1" customWidth="1"/>
    <col min="6912" max="6912" width="14.44140625" style="236" hidden="1" customWidth="1"/>
    <col min="6913" max="6913" width="6.88671875" style="236" hidden="1" customWidth="1"/>
    <col min="6914" max="6914" width="5.109375" style="236" hidden="1" customWidth="1"/>
    <col min="6915" max="6917" width="9.88671875" style="236" hidden="1" customWidth="1"/>
    <col min="6918" max="6918" width="6.44140625" style="236" hidden="1" customWidth="1"/>
    <col min="6919" max="6919" width="6.33203125" style="236" hidden="1" customWidth="1"/>
    <col min="6920" max="6920" width="5.6640625" style="236" hidden="1" customWidth="1"/>
    <col min="6921" max="6921" width="11" style="236" hidden="1" customWidth="1"/>
    <col min="6922" max="6922" width="9" style="236" hidden="1" customWidth="1"/>
    <col min="6923" max="6923" width="6.33203125" style="236" hidden="1" customWidth="1"/>
    <col min="6924" max="6924" width="6.44140625" style="236" hidden="1" customWidth="1"/>
    <col min="6925" max="6925" width="6.5546875" style="236" hidden="1" customWidth="1"/>
    <col min="6926" max="6926" width="7" style="236" hidden="1" customWidth="1"/>
    <col min="6927" max="6927" width="9.33203125" style="236" hidden="1" customWidth="1"/>
    <col min="6928" max="6928" width="5.6640625" style="236" hidden="1" customWidth="1"/>
    <col min="6929" max="6929" width="5.44140625" style="236" hidden="1" customWidth="1"/>
    <col min="6930" max="6930" width="5.6640625" style="236" hidden="1" customWidth="1"/>
    <col min="6931" max="6931" width="4.88671875" style="236" hidden="1" customWidth="1"/>
    <col min="6932" max="6932" width="7.109375" style="236" hidden="1" customWidth="1"/>
    <col min="6933" max="6936" width="5.109375" style="236" hidden="1" customWidth="1"/>
    <col min="6937" max="6937" width="7" style="236" hidden="1" customWidth="1"/>
    <col min="6938" max="6941" width="5.109375" style="236" hidden="1" customWidth="1"/>
    <col min="6942" max="6942" width="11.44140625" style="236" hidden="1" customWidth="1"/>
    <col min="6943" max="7155" width="0" style="236" hidden="1"/>
    <col min="7156" max="7157" width="7.33203125" style="236" hidden="1" customWidth="1"/>
    <col min="7158" max="7160" width="5.33203125" style="236" hidden="1" customWidth="1"/>
    <col min="7161" max="7163" width="5.109375" style="236" hidden="1" customWidth="1"/>
    <col min="7164" max="7164" width="6" style="236" hidden="1" customWidth="1"/>
    <col min="7165" max="7165" width="4.5546875" style="236" hidden="1" customWidth="1"/>
    <col min="7166" max="7167" width="5.109375" style="236" hidden="1" customWidth="1"/>
    <col min="7168" max="7168" width="14.44140625" style="236" hidden="1" customWidth="1"/>
    <col min="7169" max="7169" width="6.88671875" style="236" hidden="1" customWidth="1"/>
    <col min="7170" max="7170" width="5.109375" style="236" hidden="1" customWidth="1"/>
    <col min="7171" max="7173" width="9.88671875" style="236" hidden="1" customWidth="1"/>
    <col min="7174" max="7174" width="6.44140625" style="236" hidden="1" customWidth="1"/>
    <col min="7175" max="7175" width="6.33203125" style="236" hidden="1" customWidth="1"/>
    <col min="7176" max="7176" width="5.6640625" style="236" hidden="1" customWidth="1"/>
    <col min="7177" max="7177" width="11" style="236" hidden="1" customWidth="1"/>
    <col min="7178" max="7178" width="9" style="236" hidden="1" customWidth="1"/>
    <col min="7179" max="7179" width="6.33203125" style="236" hidden="1" customWidth="1"/>
    <col min="7180" max="7180" width="6.44140625" style="236" hidden="1" customWidth="1"/>
    <col min="7181" max="7181" width="6.5546875" style="236" hidden="1" customWidth="1"/>
    <col min="7182" max="7182" width="7" style="236" hidden="1" customWidth="1"/>
    <col min="7183" max="7183" width="9.33203125" style="236" hidden="1" customWidth="1"/>
    <col min="7184" max="7184" width="5.6640625" style="236" hidden="1" customWidth="1"/>
    <col min="7185" max="7185" width="5.44140625" style="236" hidden="1" customWidth="1"/>
    <col min="7186" max="7186" width="5.6640625" style="236" hidden="1" customWidth="1"/>
    <col min="7187" max="7187" width="4.88671875" style="236" hidden="1" customWidth="1"/>
    <col min="7188" max="7188" width="7.109375" style="236" hidden="1" customWidth="1"/>
    <col min="7189" max="7192" width="5.109375" style="236" hidden="1" customWidth="1"/>
    <col min="7193" max="7193" width="7" style="236" hidden="1" customWidth="1"/>
    <col min="7194" max="7197" width="5.109375" style="236" hidden="1" customWidth="1"/>
    <col min="7198" max="7198" width="11.44140625" style="236" hidden="1" customWidth="1"/>
    <col min="7199" max="7411" width="0" style="236" hidden="1"/>
    <col min="7412" max="7413" width="7.33203125" style="236" hidden="1" customWidth="1"/>
    <col min="7414" max="7416" width="5.33203125" style="236" hidden="1" customWidth="1"/>
    <col min="7417" max="7419" width="5.109375" style="236" hidden="1" customWidth="1"/>
    <col min="7420" max="7420" width="6" style="236" hidden="1" customWidth="1"/>
    <col min="7421" max="7421" width="4.5546875" style="236" hidden="1" customWidth="1"/>
    <col min="7422" max="7423" width="5.109375" style="236" hidden="1" customWidth="1"/>
    <col min="7424" max="7424" width="14.44140625" style="236" hidden="1" customWidth="1"/>
    <col min="7425" max="7425" width="6.88671875" style="236" hidden="1" customWidth="1"/>
    <col min="7426" max="7426" width="5.109375" style="236" hidden="1" customWidth="1"/>
    <col min="7427" max="7429" width="9.88671875" style="236" hidden="1" customWidth="1"/>
    <col min="7430" max="7430" width="6.44140625" style="236" hidden="1" customWidth="1"/>
    <col min="7431" max="7431" width="6.33203125" style="236" hidden="1" customWidth="1"/>
    <col min="7432" max="7432" width="5.6640625" style="236" hidden="1" customWidth="1"/>
    <col min="7433" max="7433" width="11" style="236" hidden="1" customWidth="1"/>
    <col min="7434" max="7434" width="9" style="236" hidden="1" customWidth="1"/>
    <col min="7435" max="7435" width="6.33203125" style="236" hidden="1" customWidth="1"/>
    <col min="7436" max="7436" width="6.44140625" style="236" hidden="1" customWidth="1"/>
    <col min="7437" max="7437" width="6.5546875" style="236" hidden="1" customWidth="1"/>
    <col min="7438" max="7438" width="7" style="236" hidden="1" customWidth="1"/>
    <col min="7439" max="7439" width="9.33203125" style="236" hidden="1" customWidth="1"/>
    <col min="7440" max="7440" width="5.6640625" style="236" hidden="1" customWidth="1"/>
    <col min="7441" max="7441" width="5.44140625" style="236" hidden="1" customWidth="1"/>
    <col min="7442" max="7442" width="5.6640625" style="236" hidden="1" customWidth="1"/>
    <col min="7443" max="7443" width="4.88671875" style="236" hidden="1" customWidth="1"/>
    <col min="7444" max="7444" width="7.109375" style="236" hidden="1" customWidth="1"/>
    <col min="7445" max="7448" width="5.109375" style="236" hidden="1" customWidth="1"/>
    <col min="7449" max="7449" width="7" style="236" hidden="1" customWidth="1"/>
    <col min="7450" max="7453" width="5.109375" style="236" hidden="1" customWidth="1"/>
    <col min="7454" max="7454" width="11.44140625" style="236" hidden="1" customWidth="1"/>
    <col min="7455" max="7667" width="0" style="236" hidden="1"/>
    <col min="7668" max="7669" width="7.33203125" style="236" hidden="1" customWidth="1"/>
    <col min="7670" max="7672" width="5.33203125" style="236" hidden="1" customWidth="1"/>
    <col min="7673" max="7675" width="5.109375" style="236" hidden="1" customWidth="1"/>
    <col min="7676" max="7676" width="6" style="236" hidden="1" customWidth="1"/>
    <col min="7677" max="7677" width="4.5546875" style="236" hidden="1" customWidth="1"/>
    <col min="7678" max="7679" width="5.109375" style="236" hidden="1" customWidth="1"/>
    <col min="7680" max="7680" width="14.44140625" style="236" hidden="1" customWidth="1"/>
    <col min="7681" max="7681" width="6.88671875" style="236" hidden="1" customWidth="1"/>
    <col min="7682" max="7682" width="5.109375" style="236" hidden="1" customWidth="1"/>
    <col min="7683" max="7685" width="9.88671875" style="236" hidden="1" customWidth="1"/>
    <col min="7686" max="7686" width="6.44140625" style="236" hidden="1" customWidth="1"/>
    <col min="7687" max="7687" width="6.33203125" style="236" hidden="1" customWidth="1"/>
    <col min="7688" max="7688" width="5.6640625" style="236" hidden="1" customWidth="1"/>
    <col min="7689" max="7689" width="11" style="236" hidden="1" customWidth="1"/>
    <col min="7690" max="7690" width="9" style="236" hidden="1" customWidth="1"/>
    <col min="7691" max="7691" width="6.33203125" style="236" hidden="1" customWidth="1"/>
    <col min="7692" max="7692" width="6.44140625" style="236" hidden="1" customWidth="1"/>
    <col min="7693" max="7693" width="6.5546875" style="236" hidden="1" customWidth="1"/>
    <col min="7694" max="7694" width="7" style="236" hidden="1" customWidth="1"/>
    <col min="7695" max="7695" width="9.33203125" style="236" hidden="1" customWidth="1"/>
    <col min="7696" max="7696" width="5.6640625" style="236" hidden="1" customWidth="1"/>
    <col min="7697" max="7697" width="5.44140625" style="236" hidden="1" customWidth="1"/>
    <col min="7698" max="7698" width="5.6640625" style="236" hidden="1" customWidth="1"/>
    <col min="7699" max="7699" width="4.88671875" style="236" hidden="1" customWidth="1"/>
    <col min="7700" max="7700" width="7.109375" style="236" hidden="1" customWidth="1"/>
    <col min="7701" max="7704" width="5.109375" style="236" hidden="1" customWidth="1"/>
    <col min="7705" max="7705" width="7" style="236" hidden="1" customWidth="1"/>
    <col min="7706" max="7709" width="5.109375" style="236" hidden="1" customWidth="1"/>
    <col min="7710" max="7710" width="11.44140625" style="236" hidden="1" customWidth="1"/>
    <col min="7711" max="7923" width="0" style="236" hidden="1"/>
    <col min="7924" max="7925" width="7.33203125" style="236" hidden="1" customWidth="1"/>
    <col min="7926" max="7928" width="5.33203125" style="236" hidden="1" customWidth="1"/>
    <col min="7929" max="7931" width="5.109375" style="236" hidden="1" customWidth="1"/>
    <col min="7932" max="7932" width="6" style="236" hidden="1" customWidth="1"/>
    <col min="7933" max="7933" width="4.5546875" style="236" hidden="1" customWidth="1"/>
    <col min="7934" max="7935" width="5.109375" style="236" hidden="1" customWidth="1"/>
    <col min="7936" max="7936" width="14.44140625" style="236" hidden="1" customWidth="1"/>
    <col min="7937" max="7937" width="6.88671875" style="236" hidden="1" customWidth="1"/>
    <col min="7938" max="7938" width="5.109375" style="236" hidden="1" customWidth="1"/>
    <col min="7939" max="7941" width="9.88671875" style="236" hidden="1" customWidth="1"/>
    <col min="7942" max="7942" width="6.44140625" style="236" hidden="1" customWidth="1"/>
    <col min="7943" max="7943" width="6.33203125" style="236" hidden="1" customWidth="1"/>
    <col min="7944" max="7944" width="5.6640625" style="236" hidden="1" customWidth="1"/>
    <col min="7945" max="7945" width="11" style="236" hidden="1" customWidth="1"/>
    <col min="7946" max="7946" width="9" style="236" hidden="1" customWidth="1"/>
    <col min="7947" max="7947" width="6.33203125" style="236" hidden="1" customWidth="1"/>
    <col min="7948" max="7948" width="6.44140625" style="236" hidden="1" customWidth="1"/>
    <col min="7949" max="7949" width="6.5546875" style="236" hidden="1" customWidth="1"/>
    <col min="7950" max="7950" width="7" style="236" hidden="1" customWidth="1"/>
    <col min="7951" max="7951" width="9.33203125" style="236" hidden="1" customWidth="1"/>
    <col min="7952" max="7952" width="5.6640625" style="236" hidden="1" customWidth="1"/>
    <col min="7953" max="7953" width="5.44140625" style="236" hidden="1" customWidth="1"/>
    <col min="7954" max="7954" width="5.6640625" style="236" hidden="1" customWidth="1"/>
    <col min="7955" max="7955" width="4.88671875" style="236" hidden="1" customWidth="1"/>
    <col min="7956" max="7956" width="7.109375" style="236" hidden="1" customWidth="1"/>
    <col min="7957" max="7960" width="5.109375" style="236" hidden="1" customWidth="1"/>
    <col min="7961" max="7961" width="7" style="236" hidden="1" customWidth="1"/>
    <col min="7962" max="7965" width="5.109375" style="236" hidden="1" customWidth="1"/>
    <col min="7966" max="7966" width="11.44140625" style="236" hidden="1" customWidth="1"/>
    <col min="7967" max="8179" width="0" style="236" hidden="1"/>
    <col min="8180" max="8181" width="7.33203125" style="236" hidden="1" customWidth="1"/>
    <col min="8182" max="8184" width="5.33203125" style="236" hidden="1" customWidth="1"/>
    <col min="8185" max="8187" width="5.109375" style="236" hidden="1" customWidth="1"/>
    <col min="8188" max="8188" width="6" style="236" hidden="1" customWidth="1"/>
    <col min="8189" max="8189" width="4.5546875" style="236" hidden="1" customWidth="1"/>
    <col min="8190" max="8191" width="5.109375" style="236" hidden="1" customWidth="1"/>
    <col min="8192" max="8192" width="14.44140625" style="236" hidden="1" customWidth="1"/>
    <col min="8193" max="8193" width="6.88671875" style="236" hidden="1" customWidth="1"/>
    <col min="8194" max="8194" width="5.109375" style="236" hidden="1" customWidth="1"/>
    <col min="8195" max="8197" width="9.88671875" style="236" hidden="1" customWidth="1"/>
    <col min="8198" max="8198" width="6.44140625" style="236" hidden="1" customWidth="1"/>
    <col min="8199" max="8199" width="6.33203125" style="236" hidden="1" customWidth="1"/>
    <col min="8200" max="8200" width="5.6640625" style="236" hidden="1" customWidth="1"/>
    <col min="8201" max="8201" width="11" style="236" hidden="1" customWidth="1"/>
    <col min="8202" max="8202" width="9" style="236" hidden="1" customWidth="1"/>
    <col min="8203" max="8203" width="6.33203125" style="236" hidden="1" customWidth="1"/>
    <col min="8204" max="8204" width="6.44140625" style="236" hidden="1" customWidth="1"/>
    <col min="8205" max="8205" width="6.5546875" style="236" hidden="1" customWidth="1"/>
    <col min="8206" max="8206" width="7" style="236" hidden="1" customWidth="1"/>
    <col min="8207" max="8207" width="9.33203125" style="236" hidden="1" customWidth="1"/>
    <col min="8208" max="8208" width="5.6640625" style="236" hidden="1" customWidth="1"/>
    <col min="8209" max="8209" width="5.44140625" style="236" hidden="1" customWidth="1"/>
    <col min="8210" max="8210" width="5.6640625" style="236" hidden="1" customWidth="1"/>
    <col min="8211" max="8211" width="4.88671875" style="236" hidden="1" customWidth="1"/>
    <col min="8212" max="8212" width="7.109375" style="236" hidden="1" customWidth="1"/>
    <col min="8213" max="8216" width="5.109375" style="236" hidden="1" customWidth="1"/>
    <col min="8217" max="8217" width="7" style="236" hidden="1" customWidth="1"/>
    <col min="8218" max="8221" width="5.109375" style="236" hidden="1" customWidth="1"/>
    <col min="8222" max="8222" width="11.44140625" style="236" hidden="1" customWidth="1"/>
    <col min="8223" max="8435" width="0" style="236" hidden="1"/>
    <col min="8436" max="8437" width="7.33203125" style="236" hidden="1" customWidth="1"/>
    <col min="8438" max="8440" width="5.33203125" style="236" hidden="1" customWidth="1"/>
    <col min="8441" max="8443" width="5.109375" style="236" hidden="1" customWidth="1"/>
    <col min="8444" max="8444" width="6" style="236" hidden="1" customWidth="1"/>
    <col min="8445" max="8445" width="4.5546875" style="236" hidden="1" customWidth="1"/>
    <col min="8446" max="8447" width="5.109375" style="236" hidden="1" customWidth="1"/>
    <col min="8448" max="8448" width="14.44140625" style="236" hidden="1" customWidth="1"/>
    <col min="8449" max="8449" width="6.88671875" style="236" hidden="1" customWidth="1"/>
    <col min="8450" max="8450" width="5.109375" style="236" hidden="1" customWidth="1"/>
    <col min="8451" max="8453" width="9.88671875" style="236" hidden="1" customWidth="1"/>
    <col min="8454" max="8454" width="6.44140625" style="236" hidden="1" customWidth="1"/>
    <col min="8455" max="8455" width="6.33203125" style="236" hidden="1" customWidth="1"/>
    <col min="8456" max="8456" width="5.6640625" style="236" hidden="1" customWidth="1"/>
    <col min="8457" max="8457" width="11" style="236" hidden="1" customWidth="1"/>
    <col min="8458" max="8458" width="9" style="236" hidden="1" customWidth="1"/>
    <col min="8459" max="8459" width="6.33203125" style="236" hidden="1" customWidth="1"/>
    <col min="8460" max="8460" width="6.44140625" style="236" hidden="1" customWidth="1"/>
    <col min="8461" max="8461" width="6.5546875" style="236" hidden="1" customWidth="1"/>
    <col min="8462" max="8462" width="7" style="236" hidden="1" customWidth="1"/>
    <col min="8463" max="8463" width="9.33203125" style="236" hidden="1" customWidth="1"/>
    <col min="8464" max="8464" width="5.6640625" style="236" hidden="1" customWidth="1"/>
    <col min="8465" max="8465" width="5.44140625" style="236" hidden="1" customWidth="1"/>
    <col min="8466" max="8466" width="5.6640625" style="236" hidden="1" customWidth="1"/>
    <col min="8467" max="8467" width="4.88671875" style="236" hidden="1" customWidth="1"/>
    <col min="8468" max="8468" width="7.109375" style="236" hidden="1" customWidth="1"/>
    <col min="8469" max="8472" width="5.109375" style="236" hidden="1" customWidth="1"/>
    <col min="8473" max="8473" width="7" style="236" hidden="1" customWidth="1"/>
    <col min="8474" max="8477" width="5.109375" style="236" hidden="1" customWidth="1"/>
    <col min="8478" max="8478" width="11.44140625" style="236" hidden="1" customWidth="1"/>
    <col min="8479" max="8691" width="0" style="236" hidden="1"/>
    <col min="8692" max="8693" width="7.33203125" style="236" hidden="1" customWidth="1"/>
    <col min="8694" max="8696" width="5.33203125" style="236" hidden="1" customWidth="1"/>
    <col min="8697" max="8699" width="5.109375" style="236" hidden="1" customWidth="1"/>
    <col min="8700" max="8700" width="6" style="236" hidden="1" customWidth="1"/>
    <col min="8701" max="8701" width="4.5546875" style="236" hidden="1" customWidth="1"/>
    <col min="8702" max="8703" width="5.109375" style="236" hidden="1" customWidth="1"/>
    <col min="8704" max="8704" width="14.44140625" style="236" hidden="1" customWidth="1"/>
    <col min="8705" max="8705" width="6.88671875" style="236" hidden="1" customWidth="1"/>
    <col min="8706" max="8706" width="5.109375" style="236" hidden="1" customWidth="1"/>
    <col min="8707" max="8709" width="9.88671875" style="236" hidden="1" customWidth="1"/>
    <col min="8710" max="8710" width="6.44140625" style="236" hidden="1" customWidth="1"/>
    <col min="8711" max="8711" width="6.33203125" style="236" hidden="1" customWidth="1"/>
    <col min="8712" max="8712" width="5.6640625" style="236" hidden="1" customWidth="1"/>
    <col min="8713" max="8713" width="11" style="236" hidden="1" customWidth="1"/>
    <col min="8714" max="8714" width="9" style="236" hidden="1" customWidth="1"/>
    <col min="8715" max="8715" width="6.33203125" style="236" hidden="1" customWidth="1"/>
    <col min="8716" max="8716" width="6.44140625" style="236" hidden="1" customWidth="1"/>
    <col min="8717" max="8717" width="6.5546875" style="236" hidden="1" customWidth="1"/>
    <col min="8718" max="8718" width="7" style="236" hidden="1" customWidth="1"/>
    <col min="8719" max="8719" width="9.33203125" style="236" hidden="1" customWidth="1"/>
    <col min="8720" max="8720" width="5.6640625" style="236" hidden="1" customWidth="1"/>
    <col min="8721" max="8721" width="5.44140625" style="236" hidden="1" customWidth="1"/>
    <col min="8722" max="8722" width="5.6640625" style="236" hidden="1" customWidth="1"/>
    <col min="8723" max="8723" width="4.88671875" style="236" hidden="1" customWidth="1"/>
    <col min="8724" max="8724" width="7.109375" style="236" hidden="1" customWidth="1"/>
    <col min="8725" max="8728" width="5.109375" style="236" hidden="1" customWidth="1"/>
    <col min="8729" max="8729" width="7" style="236" hidden="1" customWidth="1"/>
    <col min="8730" max="8733" width="5.109375" style="236" hidden="1" customWidth="1"/>
    <col min="8734" max="8734" width="11.44140625" style="236" hidden="1" customWidth="1"/>
    <col min="8735" max="8947" width="0" style="236" hidden="1"/>
    <col min="8948" max="8949" width="7.33203125" style="236" hidden="1" customWidth="1"/>
    <col min="8950" max="8952" width="5.33203125" style="236" hidden="1" customWidth="1"/>
    <col min="8953" max="8955" width="5.109375" style="236" hidden="1" customWidth="1"/>
    <col min="8956" max="8956" width="6" style="236" hidden="1" customWidth="1"/>
    <col min="8957" max="8957" width="4.5546875" style="236" hidden="1" customWidth="1"/>
    <col min="8958" max="8959" width="5.109375" style="236" hidden="1" customWidth="1"/>
    <col min="8960" max="8960" width="14.44140625" style="236" hidden="1" customWidth="1"/>
    <col min="8961" max="8961" width="6.88671875" style="236" hidden="1" customWidth="1"/>
    <col min="8962" max="8962" width="5.109375" style="236" hidden="1" customWidth="1"/>
    <col min="8963" max="8965" width="9.88671875" style="236" hidden="1" customWidth="1"/>
    <col min="8966" max="8966" width="6.44140625" style="236" hidden="1" customWidth="1"/>
    <col min="8967" max="8967" width="6.33203125" style="236" hidden="1" customWidth="1"/>
    <col min="8968" max="8968" width="5.6640625" style="236" hidden="1" customWidth="1"/>
    <col min="8969" max="8969" width="11" style="236" hidden="1" customWidth="1"/>
    <col min="8970" max="8970" width="9" style="236" hidden="1" customWidth="1"/>
    <col min="8971" max="8971" width="6.33203125" style="236" hidden="1" customWidth="1"/>
    <col min="8972" max="8972" width="6.44140625" style="236" hidden="1" customWidth="1"/>
    <col min="8973" max="8973" width="6.5546875" style="236" hidden="1" customWidth="1"/>
    <col min="8974" max="8974" width="7" style="236" hidden="1" customWidth="1"/>
    <col min="8975" max="8975" width="9.33203125" style="236" hidden="1" customWidth="1"/>
    <col min="8976" max="8976" width="5.6640625" style="236" hidden="1" customWidth="1"/>
    <col min="8977" max="8977" width="5.44140625" style="236" hidden="1" customWidth="1"/>
    <col min="8978" max="8978" width="5.6640625" style="236" hidden="1" customWidth="1"/>
    <col min="8979" max="8979" width="4.88671875" style="236" hidden="1" customWidth="1"/>
    <col min="8980" max="8980" width="7.109375" style="236" hidden="1" customWidth="1"/>
    <col min="8981" max="8984" width="5.109375" style="236" hidden="1" customWidth="1"/>
    <col min="8985" max="8985" width="7" style="236" hidden="1" customWidth="1"/>
    <col min="8986" max="8989" width="5.109375" style="236" hidden="1" customWidth="1"/>
    <col min="8990" max="8990" width="11.44140625" style="236" hidden="1" customWidth="1"/>
    <col min="8991" max="9203" width="0" style="236" hidden="1"/>
    <col min="9204" max="9205" width="7.33203125" style="236" hidden="1" customWidth="1"/>
    <col min="9206" max="9208" width="5.33203125" style="236" hidden="1" customWidth="1"/>
    <col min="9209" max="9211" width="5.109375" style="236" hidden="1" customWidth="1"/>
    <col min="9212" max="9212" width="6" style="236" hidden="1" customWidth="1"/>
    <col min="9213" max="9213" width="4.5546875" style="236" hidden="1" customWidth="1"/>
    <col min="9214" max="9215" width="5.109375" style="236" hidden="1" customWidth="1"/>
    <col min="9216" max="9216" width="14.44140625" style="236" hidden="1" customWidth="1"/>
    <col min="9217" max="9217" width="6.88671875" style="236" hidden="1" customWidth="1"/>
    <col min="9218" max="9218" width="5.109375" style="236" hidden="1" customWidth="1"/>
    <col min="9219" max="9221" width="9.88671875" style="236" hidden="1" customWidth="1"/>
    <col min="9222" max="9222" width="6.44140625" style="236" hidden="1" customWidth="1"/>
    <col min="9223" max="9223" width="6.33203125" style="236" hidden="1" customWidth="1"/>
    <col min="9224" max="9224" width="5.6640625" style="236" hidden="1" customWidth="1"/>
    <col min="9225" max="9225" width="11" style="236" hidden="1" customWidth="1"/>
    <col min="9226" max="9226" width="9" style="236" hidden="1" customWidth="1"/>
    <col min="9227" max="9227" width="6.33203125" style="236" hidden="1" customWidth="1"/>
    <col min="9228" max="9228" width="6.44140625" style="236" hidden="1" customWidth="1"/>
    <col min="9229" max="9229" width="6.5546875" style="236" hidden="1" customWidth="1"/>
    <col min="9230" max="9230" width="7" style="236" hidden="1" customWidth="1"/>
    <col min="9231" max="9231" width="9.33203125" style="236" hidden="1" customWidth="1"/>
    <col min="9232" max="9232" width="5.6640625" style="236" hidden="1" customWidth="1"/>
    <col min="9233" max="9233" width="5.44140625" style="236" hidden="1" customWidth="1"/>
    <col min="9234" max="9234" width="5.6640625" style="236" hidden="1" customWidth="1"/>
    <col min="9235" max="9235" width="4.88671875" style="236" hidden="1" customWidth="1"/>
    <col min="9236" max="9236" width="7.109375" style="236" hidden="1" customWidth="1"/>
    <col min="9237" max="9240" width="5.109375" style="236" hidden="1" customWidth="1"/>
    <col min="9241" max="9241" width="7" style="236" hidden="1" customWidth="1"/>
    <col min="9242" max="9245" width="5.109375" style="236" hidden="1" customWidth="1"/>
    <col min="9246" max="9246" width="11.44140625" style="236" hidden="1" customWidth="1"/>
    <col min="9247" max="9459" width="0" style="236" hidden="1"/>
    <col min="9460" max="9461" width="7.33203125" style="236" hidden="1" customWidth="1"/>
    <col min="9462" max="9464" width="5.33203125" style="236" hidden="1" customWidth="1"/>
    <col min="9465" max="9467" width="5.109375" style="236" hidden="1" customWidth="1"/>
    <col min="9468" max="9468" width="6" style="236" hidden="1" customWidth="1"/>
    <col min="9469" max="9469" width="4.5546875" style="236" hidden="1" customWidth="1"/>
    <col min="9470" max="9471" width="5.109375" style="236" hidden="1" customWidth="1"/>
    <col min="9472" max="9472" width="14.44140625" style="236" hidden="1" customWidth="1"/>
    <col min="9473" max="9473" width="6.88671875" style="236" hidden="1" customWidth="1"/>
    <col min="9474" max="9474" width="5.109375" style="236" hidden="1" customWidth="1"/>
    <col min="9475" max="9477" width="9.88671875" style="236" hidden="1" customWidth="1"/>
    <col min="9478" max="9478" width="6.44140625" style="236" hidden="1" customWidth="1"/>
    <col min="9479" max="9479" width="6.33203125" style="236" hidden="1" customWidth="1"/>
    <col min="9480" max="9480" width="5.6640625" style="236" hidden="1" customWidth="1"/>
    <col min="9481" max="9481" width="11" style="236" hidden="1" customWidth="1"/>
    <col min="9482" max="9482" width="9" style="236" hidden="1" customWidth="1"/>
    <col min="9483" max="9483" width="6.33203125" style="236" hidden="1" customWidth="1"/>
    <col min="9484" max="9484" width="6.44140625" style="236" hidden="1" customWidth="1"/>
    <col min="9485" max="9485" width="6.5546875" style="236" hidden="1" customWidth="1"/>
    <col min="9486" max="9486" width="7" style="236" hidden="1" customWidth="1"/>
    <col min="9487" max="9487" width="9.33203125" style="236" hidden="1" customWidth="1"/>
    <col min="9488" max="9488" width="5.6640625" style="236" hidden="1" customWidth="1"/>
    <col min="9489" max="9489" width="5.44140625" style="236" hidden="1" customWidth="1"/>
    <col min="9490" max="9490" width="5.6640625" style="236" hidden="1" customWidth="1"/>
    <col min="9491" max="9491" width="4.88671875" style="236" hidden="1" customWidth="1"/>
    <col min="9492" max="9492" width="7.109375" style="236" hidden="1" customWidth="1"/>
    <col min="9493" max="9496" width="5.109375" style="236" hidden="1" customWidth="1"/>
    <col min="9497" max="9497" width="7" style="236" hidden="1" customWidth="1"/>
    <col min="9498" max="9501" width="5.109375" style="236" hidden="1" customWidth="1"/>
    <col min="9502" max="9502" width="11.44140625" style="236" hidden="1" customWidth="1"/>
    <col min="9503" max="9715" width="0" style="236" hidden="1"/>
    <col min="9716" max="9717" width="7.33203125" style="236" hidden="1" customWidth="1"/>
    <col min="9718" max="9720" width="5.33203125" style="236" hidden="1" customWidth="1"/>
    <col min="9721" max="9723" width="5.109375" style="236" hidden="1" customWidth="1"/>
    <col min="9724" max="9724" width="6" style="236" hidden="1" customWidth="1"/>
    <col min="9725" max="9725" width="4.5546875" style="236" hidden="1" customWidth="1"/>
    <col min="9726" max="9727" width="5.109375" style="236" hidden="1" customWidth="1"/>
    <col min="9728" max="9728" width="14.44140625" style="236" hidden="1" customWidth="1"/>
    <col min="9729" max="9729" width="6.88671875" style="236" hidden="1" customWidth="1"/>
    <col min="9730" max="9730" width="5.109375" style="236" hidden="1" customWidth="1"/>
    <col min="9731" max="9733" width="9.88671875" style="236" hidden="1" customWidth="1"/>
    <col min="9734" max="9734" width="6.44140625" style="236" hidden="1" customWidth="1"/>
    <col min="9735" max="9735" width="6.33203125" style="236" hidden="1" customWidth="1"/>
    <col min="9736" max="9736" width="5.6640625" style="236" hidden="1" customWidth="1"/>
    <col min="9737" max="9737" width="11" style="236" hidden="1" customWidth="1"/>
    <col min="9738" max="9738" width="9" style="236" hidden="1" customWidth="1"/>
    <col min="9739" max="9739" width="6.33203125" style="236" hidden="1" customWidth="1"/>
    <col min="9740" max="9740" width="6.44140625" style="236" hidden="1" customWidth="1"/>
    <col min="9741" max="9741" width="6.5546875" style="236" hidden="1" customWidth="1"/>
    <col min="9742" max="9742" width="7" style="236" hidden="1" customWidth="1"/>
    <col min="9743" max="9743" width="9.33203125" style="236" hidden="1" customWidth="1"/>
    <col min="9744" max="9744" width="5.6640625" style="236" hidden="1" customWidth="1"/>
    <col min="9745" max="9745" width="5.44140625" style="236" hidden="1" customWidth="1"/>
    <col min="9746" max="9746" width="5.6640625" style="236" hidden="1" customWidth="1"/>
    <col min="9747" max="9747" width="4.88671875" style="236" hidden="1" customWidth="1"/>
    <col min="9748" max="9748" width="7.109375" style="236" hidden="1" customWidth="1"/>
    <col min="9749" max="9752" width="5.109375" style="236" hidden="1" customWidth="1"/>
    <col min="9753" max="9753" width="7" style="236" hidden="1" customWidth="1"/>
    <col min="9754" max="9757" width="5.109375" style="236" hidden="1" customWidth="1"/>
    <col min="9758" max="9758" width="11.44140625" style="236" hidden="1" customWidth="1"/>
    <col min="9759" max="9971" width="0" style="236" hidden="1"/>
    <col min="9972" max="9973" width="7.33203125" style="236" hidden="1" customWidth="1"/>
    <col min="9974" max="9976" width="5.33203125" style="236" hidden="1" customWidth="1"/>
    <col min="9977" max="9979" width="5.109375" style="236" hidden="1" customWidth="1"/>
    <col min="9980" max="9980" width="6" style="236" hidden="1" customWidth="1"/>
    <col min="9981" max="9981" width="4.5546875" style="236" hidden="1" customWidth="1"/>
    <col min="9982" max="9983" width="5.109375" style="236" hidden="1" customWidth="1"/>
    <col min="9984" max="9984" width="14.44140625" style="236" hidden="1" customWidth="1"/>
    <col min="9985" max="9985" width="6.88671875" style="236" hidden="1" customWidth="1"/>
    <col min="9986" max="9986" width="5.109375" style="236" hidden="1" customWidth="1"/>
    <col min="9987" max="9989" width="9.88671875" style="236" hidden="1" customWidth="1"/>
    <col min="9990" max="9990" width="6.44140625" style="236" hidden="1" customWidth="1"/>
    <col min="9991" max="9991" width="6.33203125" style="236" hidden="1" customWidth="1"/>
    <col min="9992" max="9992" width="5.6640625" style="236" hidden="1" customWidth="1"/>
    <col min="9993" max="9993" width="11" style="236" hidden="1" customWidth="1"/>
    <col min="9994" max="9994" width="9" style="236" hidden="1" customWidth="1"/>
    <col min="9995" max="9995" width="6.33203125" style="236" hidden="1" customWidth="1"/>
    <col min="9996" max="9996" width="6.44140625" style="236" hidden="1" customWidth="1"/>
    <col min="9997" max="9997" width="6.5546875" style="236" hidden="1" customWidth="1"/>
    <col min="9998" max="9998" width="7" style="236" hidden="1" customWidth="1"/>
    <col min="9999" max="9999" width="9.33203125" style="236" hidden="1" customWidth="1"/>
    <col min="10000" max="10000" width="5.6640625" style="236" hidden="1" customWidth="1"/>
    <col min="10001" max="10001" width="5.44140625" style="236" hidden="1" customWidth="1"/>
    <col min="10002" max="10002" width="5.6640625" style="236" hidden="1" customWidth="1"/>
    <col min="10003" max="10003" width="4.88671875" style="236" hidden="1" customWidth="1"/>
    <col min="10004" max="10004" width="7.109375" style="236" hidden="1" customWidth="1"/>
    <col min="10005" max="10008" width="5.109375" style="236" hidden="1" customWidth="1"/>
    <col min="10009" max="10009" width="7" style="236" hidden="1" customWidth="1"/>
    <col min="10010" max="10013" width="5.109375" style="236" hidden="1" customWidth="1"/>
    <col min="10014" max="10014" width="11.44140625" style="236" hidden="1" customWidth="1"/>
    <col min="10015" max="10227" width="0" style="236" hidden="1"/>
    <col min="10228" max="10229" width="7.33203125" style="236" hidden="1" customWidth="1"/>
    <col min="10230" max="10232" width="5.33203125" style="236" hidden="1" customWidth="1"/>
    <col min="10233" max="10235" width="5.109375" style="236" hidden="1" customWidth="1"/>
    <col min="10236" max="10236" width="6" style="236" hidden="1" customWidth="1"/>
    <col min="10237" max="10237" width="4.5546875" style="236" hidden="1" customWidth="1"/>
    <col min="10238" max="10239" width="5.109375" style="236" hidden="1" customWidth="1"/>
    <col min="10240" max="10240" width="14.44140625" style="236" hidden="1" customWidth="1"/>
    <col min="10241" max="10241" width="6.88671875" style="236" hidden="1" customWidth="1"/>
    <col min="10242" max="10242" width="5.109375" style="236" hidden="1" customWidth="1"/>
    <col min="10243" max="10245" width="9.88671875" style="236" hidden="1" customWidth="1"/>
    <col min="10246" max="10246" width="6.44140625" style="236" hidden="1" customWidth="1"/>
    <col min="10247" max="10247" width="6.33203125" style="236" hidden="1" customWidth="1"/>
    <col min="10248" max="10248" width="5.6640625" style="236" hidden="1" customWidth="1"/>
    <col min="10249" max="10249" width="11" style="236" hidden="1" customWidth="1"/>
    <col min="10250" max="10250" width="9" style="236" hidden="1" customWidth="1"/>
    <col min="10251" max="10251" width="6.33203125" style="236" hidden="1" customWidth="1"/>
    <col min="10252" max="10252" width="6.44140625" style="236" hidden="1" customWidth="1"/>
    <col min="10253" max="10253" width="6.5546875" style="236" hidden="1" customWidth="1"/>
    <col min="10254" max="10254" width="7" style="236" hidden="1" customWidth="1"/>
    <col min="10255" max="10255" width="9.33203125" style="236" hidden="1" customWidth="1"/>
    <col min="10256" max="10256" width="5.6640625" style="236" hidden="1" customWidth="1"/>
    <col min="10257" max="10257" width="5.44140625" style="236" hidden="1" customWidth="1"/>
    <col min="10258" max="10258" width="5.6640625" style="236" hidden="1" customWidth="1"/>
    <col min="10259" max="10259" width="4.88671875" style="236" hidden="1" customWidth="1"/>
    <col min="10260" max="10260" width="7.109375" style="236" hidden="1" customWidth="1"/>
    <col min="10261" max="10264" width="5.109375" style="236" hidden="1" customWidth="1"/>
    <col min="10265" max="10265" width="7" style="236" hidden="1" customWidth="1"/>
    <col min="10266" max="10269" width="5.109375" style="236" hidden="1" customWidth="1"/>
    <col min="10270" max="10270" width="11.44140625" style="236" hidden="1" customWidth="1"/>
    <col min="10271" max="10483" width="0" style="236" hidden="1"/>
    <col min="10484" max="10485" width="7.33203125" style="236" hidden="1" customWidth="1"/>
    <col min="10486" max="10488" width="5.33203125" style="236" hidden="1" customWidth="1"/>
    <col min="10489" max="10491" width="5.109375" style="236" hidden="1" customWidth="1"/>
    <col min="10492" max="10492" width="6" style="236" hidden="1" customWidth="1"/>
    <col min="10493" max="10493" width="4.5546875" style="236" hidden="1" customWidth="1"/>
    <col min="10494" max="10495" width="5.109375" style="236" hidden="1" customWidth="1"/>
    <col min="10496" max="10496" width="14.44140625" style="236" hidden="1" customWidth="1"/>
    <col min="10497" max="10497" width="6.88671875" style="236" hidden="1" customWidth="1"/>
    <col min="10498" max="10498" width="5.109375" style="236" hidden="1" customWidth="1"/>
    <col min="10499" max="10501" width="9.88671875" style="236" hidden="1" customWidth="1"/>
    <col min="10502" max="10502" width="6.44140625" style="236" hidden="1" customWidth="1"/>
    <col min="10503" max="10503" width="6.33203125" style="236" hidden="1" customWidth="1"/>
    <col min="10504" max="10504" width="5.6640625" style="236" hidden="1" customWidth="1"/>
    <col min="10505" max="10505" width="11" style="236" hidden="1" customWidth="1"/>
    <col min="10506" max="10506" width="9" style="236" hidden="1" customWidth="1"/>
    <col min="10507" max="10507" width="6.33203125" style="236" hidden="1" customWidth="1"/>
    <col min="10508" max="10508" width="6.44140625" style="236" hidden="1" customWidth="1"/>
    <col min="10509" max="10509" width="6.5546875" style="236" hidden="1" customWidth="1"/>
    <col min="10510" max="10510" width="7" style="236" hidden="1" customWidth="1"/>
    <col min="10511" max="10511" width="9.33203125" style="236" hidden="1" customWidth="1"/>
    <col min="10512" max="10512" width="5.6640625" style="236" hidden="1" customWidth="1"/>
    <col min="10513" max="10513" width="5.44140625" style="236" hidden="1" customWidth="1"/>
    <col min="10514" max="10514" width="5.6640625" style="236" hidden="1" customWidth="1"/>
    <col min="10515" max="10515" width="4.88671875" style="236" hidden="1" customWidth="1"/>
    <col min="10516" max="10516" width="7.109375" style="236" hidden="1" customWidth="1"/>
    <col min="10517" max="10520" width="5.109375" style="236" hidden="1" customWidth="1"/>
    <col min="10521" max="10521" width="7" style="236" hidden="1" customWidth="1"/>
    <col min="10522" max="10525" width="5.109375" style="236" hidden="1" customWidth="1"/>
    <col min="10526" max="10526" width="11.44140625" style="236" hidden="1" customWidth="1"/>
    <col min="10527" max="10739" width="0" style="236" hidden="1"/>
    <col min="10740" max="10741" width="7.33203125" style="236" hidden="1" customWidth="1"/>
    <col min="10742" max="10744" width="5.33203125" style="236" hidden="1" customWidth="1"/>
    <col min="10745" max="10747" width="5.109375" style="236" hidden="1" customWidth="1"/>
    <col min="10748" max="10748" width="6" style="236" hidden="1" customWidth="1"/>
    <col min="10749" max="10749" width="4.5546875" style="236" hidden="1" customWidth="1"/>
    <col min="10750" max="10751" width="5.109375" style="236" hidden="1" customWidth="1"/>
    <col min="10752" max="10752" width="14.44140625" style="236" hidden="1" customWidth="1"/>
    <col min="10753" max="10753" width="6.88671875" style="236" hidden="1" customWidth="1"/>
    <col min="10754" max="10754" width="5.109375" style="236" hidden="1" customWidth="1"/>
    <col min="10755" max="10757" width="9.88671875" style="236" hidden="1" customWidth="1"/>
    <col min="10758" max="10758" width="6.44140625" style="236" hidden="1" customWidth="1"/>
    <col min="10759" max="10759" width="6.33203125" style="236" hidden="1" customWidth="1"/>
    <col min="10760" max="10760" width="5.6640625" style="236" hidden="1" customWidth="1"/>
    <col min="10761" max="10761" width="11" style="236" hidden="1" customWidth="1"/>
    <col min="10762" max="10762" width="9" style="236" hidden="1" customWidth="1"/>
    <col min="10763" max="10763" width="6.33203125" style="236" hidden="1" customWidth="1"/>
    <col min="10764" max="10764" width="6.44140625" style="236" hidden="1" customWidth="1"/>
    <col min="10765" max="10765" width="6.5546875" style="236" hidden="1" customWidth="1"/>
    <col min="10766" max="10766" width="7" style="236" hidden="1" customWidth="1"/>
    <col min="10767" max="10767" width="9.33203125" style="236" hidden="1" customWidth="1"/>
    <col min="10768" max="10768" width="5.6640625" style="236" hidden="1" customWidth="1"/>
    <col min="10769" max="10769" width="5.44140625" style="236" hidden="1" customWidth="1"/>
    <col min="10770" max="10770" width="5.6640625" style="236" hidden="1" customWidth="1"/>
    <col min="10771" max="10771" width="4.88671875" style="236" hidden="1" customWidth="1"/>
    <col min="10772" max="10772" width="7.109375" style="236" hidden="1" customWidth="1"/>
    <col min="10773" max="10776" width="5.109375" style="236" hidden="1" customWidth="1"/>
    <col min="10777" max="10777" width="7" style="236" hidden="1" customWidth="1"/>
    <col min="10778" max="10781" width="5.109375" style="236" hidden="1" customWidth="1"/>
    <col min="10782" max="10782" width="11.44140625" style="236" hidden="1" customWidth="1"/>
    <col min="10783" max="10995" width="0" style="236" hidden="1"/>
    <col min="10996" max="10997" width="7.33203125" style="236" hidden="1" customWidth="1"/>
    <col min="10998" max="11000" width="5.33203125" style="236" hidden="1" customWidth="1"/>
    <col min="11001" max="11003" width="5.109375" style="236" hidden="1" customWidth="1"/>
    <col min="11004" max="11004" width="6" style="236" hidden="1" customWidth="1"/>
    <col min="11005" max="11005" width="4.5546875" style="236" hidden="1" customWidth="1"/>
    <col min="11006" max="11007" width="5.109375" style="236" hidden="1" customWidth="1"/>
    <col min="11008" max="11008" width="14.44140625" style="236" hidden="1" customWidth="1"/>
    <col min="11009" max="11009" width="6.88671875" style="236" hidden="1" customWidth="1"/>
    <col min="11010" max="11010" width="5.109375" style="236" hidden="1" customWidth="1"/>
    <col min="11011" max="11013" width="9.88671875" style="236" hidden="1" customWidth="1"/>
    <col min="11014" max="11014" width="6.44140625" style="236" hidden="1" customWidth="1"/>
    <col min="11015" max="11015" width="6.33203125" style="236" hidden="1" customWidth="1"/>
    <col min="11016" max="11016" width="5.6640625" style="236" hidden="1" customWidth="1"/>
    <col min="11017" max="11017" width="11" style="236" hidden="1" customWidth="1"/>
    <col min="11018" max="11018" width="9" style="236" hidden="1" customWidth="1"/>
    <col min="11019" max="11019" width="6.33203125" style="236" hidden="1" customWidth="1"/>
    <col min="11020" max="11020" width="6.44140625" style="236" hidden="1" customWidth="1"/>
    <col min="11021" max="11021" width="6.5546875" style="236" hidden="1" customWidth="1"/>
    <col min="11022" max="11022" width="7" style="236" hidden="1" customWidth="1"/>
    <col min="11023" max="11023" width="9.33203125" style="236" hidden="1" customWidth="1"/>
    <col min="11024" max="11024" width="5.6640625" style="236" hidden="1" customWidth="1"/>
    <col min="11025" max="11025" width="5.44140625" style="236" hidden="1" customWidth="1"/>
    <col min="11026" max="11026" width="5.6640625" style="236" hidden="1" customWidth="1"/>
    <col min="11027" max="11027" width="4.88671875" style="236" hidden="1" customWidth="1"/>
    <col min="11028" max="11028" width="7.109375" style="236" hidden="1" customWidth="1"/>
    <col min="11029" max="11032" width="5.109375" style="236" hidden="1" customWidth="1"/>
    <col min="11033" max="11033" width="7" style="236" hidden="1" customWidth="1"/>
    <col min="11034" max="11037" width="5.109375" style="236" hidden="1" customWidth="1"/>
    <col min="11038" max="11038" width="11.44140625" style="236" hidden="1" customWidth="1"/>
    <col min="11039" max="11251" width="0" style="236" hidden="1"/>
    <col min="11252" max="11253" width="7.33203125" style="236" hidden="1" customWidth="1"/>
    <col min="11254" max="11256" width="5.33203125" style="236" hidden="1" customWidth="1"/>
    <col min="11257" max="11259" width="5.109375" style="236" hidden="1" customWidth="1"/>
    <col min="11260" max="11260" width="6" style="236" hidden="1" customWidth="1"/>
    <col min="11261" max="11261" width="4.5546875" style="236" hidden="1" customWidth="1"/>
    <col min="11262" max="11263" width="5.109375" style="236" hidden="1" customWidth="1"/>
    <col min="11264" max="11264" width="14.44140625" style="236" hidden="1" customWidth="1"/>
    <col min="11265" max="11265" width="6.88671875" style="236" hidden="1" customWidth="1"/>
    <col min="11266" max="11266" width="5.109375" style="236" hidden="1" customWidth="1"/>
    <col min="11267" max="11269" width="9.88671875" style="236" hidden="1" customWidth="1"/>
    <col min="11270" max="11270" width="6.44140625" style="236" hidden="1" customWidth="1"/>
    <col min="11271" max="11271" width="6.33203125" style="236" hidden="1" customWidth="1"/>
    <col min="11272" max="11272" width="5.6640625" style="236" hidden="1" customWidth="1"/>
    <col min="11273" max="11273" width="11" style="236" hidden="1" customWidth="1"/>
    <col min="11274" max="11274" width="9" style="236" hidden="1" customWidth="1"/>
    <col min="11275" max="11275" width="6.33203125" style="236" hidden="1" customWidth="1"/>
    <col min="11276" max="11276" width="6.44140625" style="236" hidden="1" customWidth="1"/>
    <col min="11277" max="11277" width="6.5546875" style="236" hidden="1" customWidth="1"/>
    <col min="11278" max="11278" width="7" style="236" hidden="1" customWidth="1"/>
    <col min="11279" max="11279" width="9.33203125" style="236" hidden="1" customWidth="1"/>
    <col min="11280" max="11280" width="5.6640625" style="236" hidden="1" customWidth="1"/>
    <col min="11281" max="11281" width="5.44140625" style="236" hidden="1" customWidth="1"/>
    <col min="11282" max="11282" width="5.6640625" style="236" hidden="1" customWidth="1"/>
    <col min="11283" max="11283" width="4.88671875" style="236" hidden="1" customWidth="1"/>
    <col min="11284" max="11284" width="7.109375" style="236" hidden="1" customWidth="1"/>
    <col min="11285" max="11288" width="5.109375" style="236" hidden="1" customWidth="1"/>
    <col min="11289" max="11289" width="7" style="236" hidden="1" customWidth="1"/>
    <col min="11290" max="11293" width="5.109375" style="236" hidden="1" customWidth="1"/>
    <col min="11294" max="11294" width="11.44140625" style="236" hidden="1" customWidth="1"/>
    <col min="11295" max="11507" width="0" style="236" hidden="1"/>
    <col min="11508" max="11509" width="7.33203125" style="236" hidden="1" customWidth="1"/>
    <col min="11510" max="11512" width="5.33203125" style="236" hidden="1" customWidth="1"/>
    <col min="11513" max="11515" width="5.109375" style="236" hidden="1" customWidth="1"/>
    <col min="11516" max="11516" width="6" style="236" hidden="1" customWidth="1"/>
    <col min="11517" max="11517" width="4.5546875" style="236" hidden="1" customWidth="1"/>
    <col min="11518" max="11519" width="5.109375" style="236" hidden="1" customWidth="1"/>
    <col min="11520" max="11520" width="14.44140625" style="236" hidden="1" customWidth="1"/>
    <col min="11521" max="11521" width="6.88671875" style="236" hidden="1" customWidth="1"/>
    <col min="11522" max="11522" width="5.109375" style="236" hidden="1" customWidth="1"/>
    <col min="11523" max="11525" width="9.88671875" style="236" hidden="1" customWidth="1"/>
    <col min="11526" max="11526" width="6.44140625" style="236" hidden="1" customWidth="1"/>
    <col min="11527" max="11527" width="6.33203125" style="236" hidden="1" customWidth="1"/>
    <col min="11528" max="11528" width="5.6640625" style="236" hidden="1" customWidth="1"/>
    <col min="11529" max="11529" width="11" style="236" hidden="1" customWidth="1"/>
    <col min="11530" max="11530" width="9" style="236" hidden="1" customWidth="1"/>
    <col min="11531" max="11531" width="6.33203125" style="236" hidden="1" customWidth="1"/>
    <col min="11532" max="11532" width="6.44140625" style="236" hidden="1" customWidth="1"/>
    <col min="11533" max="11533" width="6.5546875" style="236" hidden="1" customWidth="1"/>
    <col min="11534" max="11534" width="7" style="236" hidden="1" customWidth="1"/>
    <col min="11535" max="11535" width="9.33203125" style="236" hidden="1" customWidth="1"/>
    <col min="11536" max="11536" width="5.6640625" style="236" hidden="1" customWidth="1"/>
    <col min="11537" max="11537" width="5.44140625" style="236" hidden="1" customWidth="1"/>
    <col min="11538" max="11538" width="5.6640625" style="236" hidden="1" customWidth="1"/>
    <col min="11539" max="11539" width="4.88671875" style="236" hidden="1" customWidth="1"/>
    <col min="11540" max="11540" width="7.109375" style="236" hidden="1" customWidth="1"/>
    <col min="11541" max="11544" width="5.109375" style="236" hidden="1" customWidth="1"/>
    <col min="11545" max="11545" width="7" style="236" hidden="1" customWidth="1"/>
    <col min="11546" max="11549" width="5.109375" style="236" hidden="1" customWidth="1"/>
    <col min="11550" max="11550" width="11.44140625" style="236" hidden="1" customWidth="1"/>
    <col min="11551" max="11763" width="0" style="236" hidden="1"/>
    <col min="11764" max="11765" width="7.33203125" style="236" hidden="1" customWidth="1"/>
    <col min="11766" max="11768" width="5.33203125" style="236" hidden="1" customWidth="1"/>
    <col min="11769" max="11771" width="5.109375" style="236" hidden="1" customWidth="1"/>
    <col min="11772" max="11772" width="6" style="236" hidden="1" customWidth="1"/>
    <col min="11773" max="11773" width="4.5546875" style="236" hidden="1" customWidth="1"/>
    <col min="11774" max="11775" width="5.109375" style="236" hidden="1" customWidth="1"/>
    <col min="11776" max="11776" width="14.44140625" style="236" hidden="1" customWidth="1"/>
    <col min="11777" max="11777" width="6.88671875" style="236" hidden="1" customWidth="1"/>
    <col min="11778" max="11778" width="5.109375" style="236" hidden="1" customWidth="1"/>
    <col min="11779" max="11781" width="9.88671875" style="236" hidden="1" customWidth="1"/>
    <col min="11782" max="11782" width="6.44140625" style="236" hidden="1" customWidth="1"/>
    <col min="11783" max="11783" width="6.33203125" style="236" hidden="1" customWidth="1"/>
    <col min="11784" max="11784" width="5.6640625" style="236" hidden="1" customWidth="1"/>
    <col min="11785" max="11785" width="11" style="236" hidden="1" customWidth="1"/>
    <col min="11786" max="11786" width="9" style="236" hidden="1" customWidth="1"/>
    <col min="11787" max="11787" width="6.33203125" style="236" hidden="1" customWidth="1"/>
    <col min="11788" max="11788" width="6.44140625" style="236" hidden="1" customWidth="1"/>
    <col min="11789" max="11789" width="6.5546875" style="236" hidden="1" customWidth="1"/>
    <col min="11790" max="11790" width="7" style="236" hidden="1" customWidth="1"/>
    <col min="11791" max="11791" width="9.33203125" style="236" hidden="1" customWidth="1"/>
    <col min="11792" max="11792" width="5.6640625" style="236" hidden="1" customWidth="1"/>
    <col min="11793" max="11793" width="5.44140625" style="236" hidden="1" customWidth="1"/>
    <col min="11794" max="11794" width="5.6640625" style="236" hidden="1" customWidth="1"/>
    <col min="11795" max="11795" width="4.88671875" style="236" hidden="1" customWidth="1"/>
    <col min="11796" max="11796" width="7.109375" style="236" hidden="1" customWidth="1"/>
    <col min="11797" max="11800" width="5.109375" style="236" hidden="1" customWidth="1"/>
    <col min="11801" max="11801" width="7" style="236" hidden="1" customWidth="1"/>
    <col min="11802" max="11805" width="5.109375" style="236" hidden="1" customWidth="1"/>
    <col min="11806" max="11806" width="11.44140625" style="236" hidden="1" customWidth="1"/>
    <col min="11807" max="12019" width="0" style="236" hidden="1"/>
    <col min="12020" max="12021" width="7.33203125" style="236" hidden="1" customWidth="1"/>
    <col min="12022" max="12024" width="5.33203125" style="236" hidden="1" customWidth="1"/>
    <col min="12025" max="12027" width="5.109375" style="236" hidden="1" customWidth="1"/>
    <col min="12028" max="12028" width="6" style="236" hidden="1" customWidth="1"/>
    <col min="12029" max="12029" width="4.5546875" style="236" hidden="1" customWidth="1"/>
    <col min="12030" max="12031" width="5.109375" style="236" hidden="1" customWidth="1"/>
    <col min="12032" max="12032" width="14.44140625" style="236" hidden="1" customWidth="1"/>
    <col min="12033" max="12033" width="6.88671875" style="236" hidden="1" customWidth="1"/>
    <col min="12034" max="12034" width="5.109375" style="236" hidden="1" customWidth="1"/>
    <col min="12035" max="12037" width="9.88671875" style="236" hidden="1" customWidth="1"/>
    <col min="12038" max="12038" width="6.44140625" style="236" hidden="1" customWidth="1"/>
    <col min="12039" max="12039" width="6.33203125" style="236" hidden="1" customWidth="1"/>
    <col min="12040" max="12040" width="5.6640625" style="236" hidden="1" customWidth="1"/>
    <col min="12041" max="12041" width="11" style="236" hidden="1" customWidth="1"/>
    <col min="12042" max="12042" width="9" style="236" hidden="1" customWidth="1"/>
    <col min="12043" max="12043" width="6.33203125" style="236" hidden="1" customWidth="1"/>
    <col min="12044" max="12044" width="6.44140625" style="236" hidden="1" customWidth="1"/>
    <col min="12045" max="12045" width="6.5546875" style="236" hidden="1" customWidth="1"/>
    <col min="12046" max="12046" width="7" style="236" hidden="1" customWidth="1"/>
    <col min="12047" max="12047" width="9.33203125" style="236" hidden="1" customWidth="1"/>
    <col min="12048" max="12048" width="5.6640625" style="236" hidden="1" customWidth="1"/>
    <col min="12049" max="12049" width="5.44140625" style="236" hidden="1" customWidth="1"/>
    <col min="12050" max="12050" width="5.6640625" style="236" hidden="1" customWidth="1"/>
    <col min="12051" max="12051" width="4.88671875" style="236" hidden="1" customWidth="1"/>
    <col min="12052" max="12052" width="7.109375" style="236" hidden="1" customWidth="1"/>
    <col min="12053" max="12056" width="5.109375" style="236" hidden="1" customWidth="1"/>
    <col min="12057" max="12057" width="7" style="236" hidden="1" customWidth="1"/>
    <col min="12058" max="12061" width="5.109375" style="236" hidden="1" customWidth="1"/>
    <col min="12062" max="12062" width="11.44140625" style="236" hidden="1" customWidth="1"/>
    <col min="12063" max="12275" width="0" style="236" hidden="1"/>
    <col min="12276" max="12277" width="7.33203125" style="236" hidden="1" customWidth="1"/>
    <col min="12278" max="12280" width="5.33203125" style="236" hidden="1" customWidth="1"/>
    <col min="12281" max="12283" width="5.109375" style="236" hidden="1" customWidth="1"/>
    <col min="12284" max="12284" width="6" style="236" hidden="1" customWidth="1"/>
    <col min="12285" max="12285" width="4.5546875" style="236" hidden="1" customWidth="1"/>
    <col min="12286" max="12287" width="5.109375" style="236" hidden="1" customWidth="1"/>
    <col min="12288" max="12288" width="14.44140625" style="236" hidden="1" customWidth="1"/>
    <col min="12289" max="12289" width="6.88671875" style="236" hidden="1" customWidth="1"/>
    <col min="12290" max="12290" width="5.109375" style="236" hidden="1" customWidth="1"/>
    <col min="12291" max="12293" width="9.88671875" style="236" hidden="1" customWidth="1"/>
    <col min="12294" max="12294" width="6.44140625" style="236" hidden="1" customWidth="1"/>
    <col min="12295" max="12295" width="6.33203125" style="236" hidden="1" customWidth="1"/>
    <col min="12296" max="12296" width="5.6640625" style="236" hidden="1" customWidth="1"/>
    <col min="12297" max="12297" width="11" style="236" hidden="1" customWidth="1"/>
    <col min="12298" max="12298" width="9" style="236" hidden="1" customWidth="1"/>
    <col min="12299" max="12299" width="6.33203125" style="236" hidden="1" customWidth="1"/>
    <col min="12300" max="12300" width="6.44140625" style="236" hidden="1" customWidth="1"/>
    <col min="12301" max="12301" width="6.5546875" style="236" hidden="1" customWidth="1"/>
    <col min="12302" max="12302" width="7" style="236" hidden="1" customWidth="1"/>
    <col min="12303" max="12303" width="9.33203125" style="236" hidden="1" customWidth="1"/>
    <col min="12304" max="12304" width="5.6640625" style="236" hidden="1" customWidth="1"/>
    <col min="12305" max="12305" width="5.44140625" style="236" hidden="1" customWidth="1"/>
    <col min="12306" max="12306" width="5.6640625" style="236" hidden="1" customWidth="1"/>
    <col min="12307" max="12307" width="4.88671875" style="236" hidden="1" customWidth="1"/>
    <col min="12308" max="12308" width="7.109375" style="236" hidden="1" customWidth="1"/>
    <col min="12309" max="12312" width="5.109375" style="236" hidden="1" customWidth="1"/>
    <col min="12313" max="12313" width="7" style="236" hidden="1" customWidth="1"/>
    <col min="12314" max="12317" width="5.109375" style="236" hidden="1" customWidth="1"/>
    <col min="12318" max="12318" width="11.44140625" style="236" hidden="1" customWidth="1"/>
    <col min="12319" max="12531" width="0" style="236" hidden="1"/>
    <col min="12532" max="12533" width="7.33203125" style="236" hidden="1" customWidth="1"/>
    <col min="12534" max="12536" width="5.33203125" style="236" hidden="1" customWidth="1"/>
    <col min="12537" max="12539" width="5.109375" style="236" hidden="1" customWidth="1"/>
    <col min="12540" max="12540" width="6" style="236" hidden="1" customWidth="1"/>
    <col min="12541" max="12541" width="4.5546875" style="236" hidden="1" customWidth="1"/>
    <col min="12542" max="12543" width="5.109375" style="236" hidden="1" customWidth="1"/>
    <col min="12544" max="12544" width="14.44140625" style="236" hidden="1" customWidth="1"/>
    <col min="12545" max="12545" width="6.88671875" style="236" hidden="1" customWidth="1"/>
    <col min="12546" max="12546" width="5.109375" style="236" hidden="1" customWidth="1"/>
    <col min="12547" max="12549" width="9.88671875" style="236" hidden="1" customWidth="1"/>
    <col min="12550" max="12550" width="6.44140625" style="236" hidden="1" customWidth="1"/>
    <col min="12551" max="12551" width="6.33203125" style="236" hidden="1" customWidth="1"/>
    <col min="12552" max="12552" width="5.6640625" style="236" hidden="1" customWidth="1"/>
    <col min="12553" max="12553" width="11" style="236" hidden="1" customWidth="1"/>
    <col min="12554" max="12554" width="9" style="236" hidden="1" customWidth="1"/>
    <col min="12555" max="12555" width="6.33203125" style="236" hidden="1" customWidth="1"/>
    <col min="12556" max="12556" width="6.44140625" style="236" hidden="1" customWidth="1"/>
    <col min="12557" max="12557" width="6.5546875" style="236" hidden="1" customWidth="1"/>
    <col min="12558" max="12558" width="7" style="236" hidden="1" customWidth="1"/>
    <col min="12559" max="12559" width="9.33203125" style="236" hidden="1" customWidth="1"/>
    <col min="12560" max="12560" width="5.6640625" style="236" hidden="1" customWidth="1"/>
    <col min="12561" max="12561" width="5.44140625" style="236" hidden="1" customWidth="1"/>
    <col min="12562" max="12562" width="5.6640625" style="236" hidden="1" customWidth="1"/>
    <col min="12563" max="12563" width="4.88671875" style="236" hidden="1" customWidth="1"/>
    <col min="12564" max="12564" width="7.109375" style="236" hidden="1" customWidth="1"/>
    <col min="12565" max="12568" width="5.109375" style="236" hidden="1" customWidth="1"/>
    <col min="12569" max="12569" width="7" style="236" hidden="1" customWidth="1"/>
    <col min="12570" max="12573" width="5.109375" style="236" hidden="1" customWidth="1"/>
    <col min="12574" max="12574" width="11.44140625" style="236" hidden="1" customWidth="1"/>
    <col min="12575" max="12787" width="0" style="236" hidden="1"/>
    <col min="12788" max="12789" width="7.33203125" style="236" hidden="1" customWidth="1"/>
    <col min="12790" max="12792" width="5.33203125" style="236" hidden="1" customWidth="1"/>
    <col min="12793" max="12795" width="5.109375" style="236" hidden="1" customWidth="1"/>
    <col min="12796" max="12796" width="6" style="236" hidden="1" customWidth="1"/>
    <col min="12797" max="12797" width="4.5546875" style="236" hidden="1" customWidth="1"/>
    <col min="12798" max="12799" width="5.109375" style="236" hidden="1" customWidth="1"/>
    <col min="12800" max="12800" width="14.44140625" style="236" hidden="1" customWidth="1"/>
    <col min="12801" max="12801" width="6.88671875" style="236" hidden="1" customWidth="1"/>
    <col min="12802" max="12802" width="5.109375" style="236" hidden="1" customWidth="1"/>
    <col min="12803" max="12805" width="9.88671875" style="236" hidden="1" customWidth="1"/>
    <col min="12806" max="12806" width="6.44140625" style="236" hidden="1" customWidth="1"/>
    <col min="12807" max="12807" width="6.33203125" style="236" hidden="1" customWidth="1"/>
    <col min="12808" max="12808" width="5.6640625" style="236" hidden="1" customWidth="1"/>
    <col min="12809" max="12809" width="11" style="236" hidden="1" customWidth="1"/>
    <col min="12810" max="12810" width="9" style="236" hidden="1" customWidth="1"/>
    <col min="12811" max="12811" width="6.33203125" style="236" hidden="1" customWidth="1"/>
    <col min="12812" max="12812" width="6.44140625" style="236" hidden="1" customWidth="1"/>
    <col min="12813" max="12813" width="6.5546875" style="236" hidden="1" customWidth="1"/>
    <col min="12814" max="12814" width="7" style="236" hidden="1" customWidth="1"/>
    <col min="12815" max="12815" width="9.33203125" style="236" hidden="1" customWidth="1"/>
    <col min="12816" max="12816" width="5.6640625" style="236" hidden="1" customWidth="1"/>
    <col min="12817" max="12817" width="5.44140625" style="236" hidden="1" customWidth="1"/>
    <col min="12818" max="12818" width="5.6640625" style="236" hidden="1" customWidth="1"/>
    <col min="12819" max="12819" width="4.88671875" style="236" hidden="1" customWidth="1"/>
    <col min="12820" max="12820" width="7.109375" style="236" hidden="1" customWidth="1"/>
    <col min="12821" max="12824" width="5.109375" style="236" hidden="1" customWidth="1"/>
    <col min="12825" max="12825" width="7" style="236" hidden="1" customWidth="1"/>
    <col min="12826" max="12829" width="5.109375" style="236" hidden="1" customWidth="1"/>
    <col min="12830" max="12830" width="11.44140625" style="236" hidden="1" customWidth="1"/>
    <col min="12831" max="13043" width="0" style="236" hidden="1"/>
    <col min="13044" max="13045" width="7.33203125" style="236" hidden="1" customWidth="1"/>
    <col min="13046" max="13048" width="5.33203125" style="236" hidden="1" customWidth="1"/>
    <col min="13049" max="13051" width="5.109375" style="236" hidden="1" customWidth="1"/>
    <col min="13052" max="13052" width="6" style="236" hidden="1" customWidth="1"/>
    <col min="13053" max="13053" width="4.5546875" style="236" hidden="1" customWidth="1"/>
    <col min="13054" max="13055" width="5.109375" style="236" hidden="1" customWidth="1"/>
    <col min="13056" max="13056" width="14.44140625" style="236" hidden="1" customWidth="1"/>
    <col min="13057" max="13057" width="6.88671875" style="236" hidden="1" customWidth="1"/>
    <col min="13058" max="13058" width="5.109375" style="236" hidden="1" customWidth="1"/>
    <col min="13059" max="13061" width="9.88671875" style="236" hidden="1" customWidth="1"/>
    <col min="13062" max="13062" width="6.44140625" style="236" hidden="1" customWidth="1"/>
    <col min="13063" max="13063" width="6.33203125" style="236" hidden="1" customWidth="1"/>
    <col min="13064" max="13064" width="5.6640625" style="236" hidden="1" customWidth="1"/>
    <col min="13065" max="13065" width="11" style="236" hidden="1" customWidth="1"/>
    <col min="13066" max="13066" width="9" style="236" hidden="1" customWidth="1"/>
    <col min="13067" max="13067" width="6.33203125" style="236" hidden="1" customWidth="1"/>
    <col min="13068" max="13068" width="6.44140625" style="236" hidden="1" customWidth="1"/>
    <col min="13069" max="13069" width="6.5546875" style="236" hidden="1" customWidth="1"/>
    <col min="13070" max="13070" width="7" style="236" hidden="1" customWidth="1"/>
    <col min="13071" max="13071" width="9.33203125" style="236" hidden="1" customWidth="1"/>
    <col min="13072" max="13072" width="5.6640625" style="236" hidden="1" customWidth="1"/>
    <col min="13073" max="13073" width="5.44140625" style="236" hidden="1" customWidth="1"/>
    <col min="13074" max="13074" width="5.6640625" style="236" hidden="1" customWidth="1"/>
    <col min="13075" max="13075" width="4.88671875" style="236" hidden="1" customWidth="1"/>
    <col min="13076" max="13076" width="7.109375" style="236" hidden="1" customWidth="1"/>
    <col min="13077" max="13080" width="5.109375" style="236" hidden="1" customWidth="1"/>
    <col min="13081" max="13081" width="7" style="236" hidden="1" customWidth="1"/>
    <col min="13082" max="13085" width="5.109375" style="236" hidden="1" customWidth="1"/>
    <col min="13086" max="13086" width="11.44140625" style="236" hidden="1" customWidth="1"/>
    <col min="13087" max="13299" width="0" style="236" hidden="1"/>
    <col min="13300" max="13301" width="7.33203125" style="236" hidden="1" customWidth="1"/>
    <col min="13302" max="13304" width="5.33203125" style="236" hidden="1" customWidth="1"/>
    <col min="13305" max="13307" width="5.109375" style="236" hidden="1" customWidth="1"/>
    <col min="13308" max="13308" width="6" style="236" hidden="1" customWidth="1"/>
    <col min="13309" max="13309" width="4.5546875" style="236" hidden="1" customWidth="1"/>
    <col min="13310" max="13311" width="5.109375" style="236" hidden="1" customWidth="1"/>
    <col min="13312" max="13312" width="14.44140625" style="236" hidden="1" customWidth="1"/>
    <col min="13313" max="13313" width="6.88671875" style="236" hidden="1" customWidth="1"/>
    <col min="13314" max="13314" width="5.109375" style="236" hidden="1" customWidth="1"/>
    <col min="13315" max="13317" width="9.88671875" style="236" hidden="1" customWidth="1"/>
    <col min="13318" max="13318" width="6.44140625" style="236" hidden="1" customWidth="1"/>
    <col min="13319" max="13319" width="6.33203125" style="236" hidden="1" customWidth="1"/>
    <col min="13320" max="13320" width="5.6640625" style="236" hidden="1" customWidth="1"/>
    <col min="13321" max="13321" width="11" style="236" hidden="1" customWidth="1"/>
    <col min="13322" max="13322" width="9" style="236" hidden="1" customWidth="1"/>
    <col min="13323" max="13323" width="6.33203125" style="236" hidden="1" customWidth="1"/>
    <col min="13324" max="13324" width="6.44140625" style="236" hidden="1" customWidth="1"/>
    <col min="13325" max="13325" width="6.5546875" style="236" hidden="1" customWidth="1"/>
    <col min="13326" max="13326" width="7" style="236" hidden="1" customWidth="1"/>
    <col min="13327" max="13327" width="9.33203125" style="236" hidden="1" customWidth="1"/>
    <col min="13328" max="13328" width="5.6640625" style="236" hidden="1" customWidth="1"/>
    <col min="13329" max="13329" width="5.44140625" style="236" hidden="1" customWidth="1"/>
    <col min="13330" max="13330" width="5.6640625" style="236" hidden="1" customWidth="1"/>
    <col min="13331" max="13331" width="4.88671875" style="236" hidden="1" customWidth="1"/>
    <col min="13332" max="13332" width="7.109375" style="236" hidden="1" customWidth="1"/>
    <col min="13333" max="13336" width="5.109375" style="236" hidden="1" customWidth="1"/>
    <col min="13337" max="13337" width="7" style="236" hidden="1" customWidth="1"/>
    <col min="13338" max="13341" width="5.109375" style="236" hidden="1" customWidth="1"/>
    <col min="13342" max="13342" width="11.44140625" style="236" hidden="1" customWidth="1"/>
    <col min="13343" max="13555" width="0" style="236" hidden="1"/>
    <col min="13556" max="13557" width="7.33203125" style="236" hidden="1" customWidth="1"/>
    <col min="13558" max="13560" width="5.33203125" style="236" hidden="1" customWidth="1"/>
    <col min="13561" max="13563" width="5.109375" style="236" hidden="1" customWidth="1"/>
    <col min="13564" max="13564" width="6" style="236" hidden="1" customWidth="1"/>
    <col min="13565" max="13565" width="4.5546875" style="236" hidden="1" customWidth="1"/>
    <col min="13566" max="13567" width="5.109375" style="236" hidden="1" customWidth="1"/>
    <col min="13568" max="13568" width="14.44140625" style="236" hidden="1" customWidth="1"/>
    <col min="13569" max="13569" width="6.88671875" style="236" hidden="1" customWidth="1"/>
    <col min="13570" max="13570" width="5.109375" style="236" hidden="1" customWidth="1"/>
    <col min="13571" max="13573" width="9.88671875" style="236" hidden="1" customWidth="1"/>
    <col min="13574" max="13574" width="6.44140625" style="236" hidden="1" customWidth="1"/>
    <col min="13575" max="13575" width="6.33203125" style="236" hidden="1" customWidth="1"/>
    <col min="13576" max="13576" width="5.6640625" style="236" hidden="1" customWidth="1"/>
    <col min="13577" max="13577" width="11" style="236" hidden="1" customWidth="1"/>
    <col min="13578" max="13578" width="9" style="236" hidden="1" customWidth="1"/>
    <col min="13579" max="13579" width="6.33203125" style="236" hidden="1" customWidth="1"/>
    <col min="13580" max="13580" width="6.44140625" style="236" hidden="1" customWidth="1"/>
    <col min="13581" max="13581" width="6.5546875" style="236" hidden="1" customWidth="1"/>
    <col min="13582" max="13582" width="7" style="236" hidden="1" customWidth="1"/>
    <col min="13583" max="13583" width="9.33203125" style="236" hidden="1" customWidth="1"/>
    <col min="13584" max="13584" width="5.6640625" style="236" hidden="1" customWidth="1"/>
    <col min="13585" max="13585" width="5.44140625" style="236" hidden="1" customWidth="1"/>
    <col min="13586" max="13586" width="5.6640625" style="236" hidden="1" customWidth="1"/>
    <col min="13587" max="13587" width="4.88671875" style="236" hidden="1" customWidth="1"/>
    <col min="13588" max="13588" width="7.109375" style="236" hidden="1" customWidth="1"/>
    <col min="13589" max="13592" width="5.109375" style="236" hidden="1" customWidth="1"/>
    <col min="13593" max="13593" width="7" style="236" hidden="1" customWidth="1"/>
    <col min="13594" max="13597" width="5.109375" style="236" hidden="1" customWidth="1"/>
    <col min="13598" max="13598" width="11.44140625" style="236" hidden="1" customWidth="1"/>
    <col min="13599" max="13811" width="0" style="236" hidden="1"/>
    <col min="13812" max="13813" width="7.33203125" style="236" hidden="1" customWidth="1"/>
    <col min="13814" max="13816" width="5.33203125" style="236" hidden="1" customWidth="1"/>
    <col min="13817" max="13819" width="5.109375" style="236" hidden="1" customWidth="1"/>
    <col min="13820" max="13820" width="6" style="236" hidden="1" customWidth="1"/>
    <col min="13821" max="13821" width="4.5546875" style="236" hidden="1" customWidth="1"/>
    <col min="13822" max="13823" width="5.109375" style="236" hidden="1" customWidth="1"/>
    <col min="13824" max="13824" width="14.44140625" style="236" hidden="1" customWidth="1"/>
    <col min="13825" max="13825" width="6.88671875" style="236" hidden="1" customWidth="1"/>
    <col min="13826" max="13826" width="5.109375" style="236" hidden="1" customWidth="1"/>
    <col min="13827" max="13829" width="9.88671875" style="236" hidden="1" customWidth="1"/>
    <col min="13830" max="13830" width="6.44140625" style="236" hidden="1" customWidth="1"/>
    <col min="13831" max="13831" width="6.33203125" style="236" hidden="1" customWidth="1"/>
    <col min="13832" max="13832" width="5.6640625" style="236" hidden="1" customWidth="1"/>
    <col min="13833" max="13833" width="11" style="236" hidden="1" customWidth="1"/>
    <col min="13834" max="13834" width="9" style="236" hidden="1" customWidth="1"/>
    <col min="13835" max="13835" width="6.33203125" style="236" hidden="1" customWidth="1"/>
    <col min="13836" max="13836" width="6.44140625" style="236" hidden="1" customWidth="1"/>
    <col min="13837" max="13837" width="6.5546875" style="236" hidden="1" customWidth="1"/>
    <col min="13838" max="13838" width="7" style="236" hidden="1" customWidth="1"/>
    <col min="13839" max="13839" width="9.33203125" style="236" hidden="1" customWidth="1"/>
    <col min="13840" max="13840" width="5.6640625" style="236" hidden="1" customWidth="1"/>
    <col min="13841" max="13841" width="5.44140625" style="236" hidden="1" customWidth="1"/>
    <col min="13842" max="13842" width="5.6640625" style="236" hidden="1" customWidth="1"/>
    <col min="13843" max="13843" width="4.88671875" style="236" hidden="1" customWidth="1"/>
    <col min="13844" max="13844" width="7.109375" style="236" hidden="1" customWidth="1"/>
    <col min="13845" max="13848" width="5.109375" style="236" hidden="1" customWidth="1"/>
    <col min="13849" max="13849" width="7" style="236" hidden="1" customWidth="1"/>
    <col min="13850" max="13853" width="5.109375" style="236" hidden="1" customWidth="1"/>
    <col min="13854" max="13854" width="11.44140625" style="236" hidden="1" customWidth="1"/>
    <col min="13855" max="14067" width="0" style="236" hidden="1"/>
    <col min="14068" max="14069" width="7.33203125" style="236" hidden="1" customWidth="1"/>
    <col min="14070" max="14072" width="5.33203125" style="236" hidden="1" customWidth="1"/>
    <col min="14073" max="14075" width="5.109375" style="236" hidden="1" customWidth="1"/>
    <col min="14076" max="14076" width="6" style="236" hidden="1" customWidth="1"/>
    <col min="14077" max="14077" width="4.5546875" style="236" hidden="1" customWidth="1"/>
    <col min="14078" max="14079" width="5.109375" style="236" hidden="1" customWidth="1"/>
    <col min="14080" max="14080" width="14.44140625" style="236" hidden="1" customWidth="1"/>
    <col min="14081" max="14081" width="6.88671875" style="236" hidden="1" customWidth="1"/>
    <col min="14082" max="14082" width="5.109375" style="236" hidden="1" customWidth="1"/>
    <col min="14083" max="14085" width="9.88671875" style="236" hidden="1" customWidth="1"/>
    <col min="14086" max="14086" width="6.44140625" style="236" hidden="1" customWidth="1"/>
    <col min="14087" max="14087" width="6.33203125" style="236" hidden="1" customWidth="1"/>
    <col min="14088" max="14088" width="5.6640625" style="236" hidden="1" customWidth="1"/>
    <col min="14089" max="14089" width="11" style="236" hidden="1" customWidth="1"/>
    <col min="14090" max="14090" width="9" style="236" hidden="1" customWidth="1"/>
    <col min="14091" max="14091" width="6.33203125" style="236" hidden="1" customWidth="1"/>
    <col min="14092" max="14092" width="6.44140625" style="236" hidden="1" customWidth="1"/>
    <col min="14093" max="14093" width="6.5546875" style="236" hidden="1" customWidth="1"/>
    <col min="14094" max="14094" width="7" style="236" hidden="1" customWidth="1"/>
    <col min="14095" max="14095" width="9.33203125" style="236" hidden="1" customWidth="1"/>
    <col min="14096" max="14096" width="5.6640625" style="236" hidden="1" customWidth="1"/>
    <col min="14097" max="14097" width="5.44140625" style="236" hidden="1" customWidth="1"/>
    <col min="14098" max="14098" width="5.6640625" style="236" hidden="1" customWidth="1"/>
    <col min="14099" max="14099" width="4.88671875" style="236" hidden="1" customWidth="1"/>
    <col min="14100" max="14100" width="7.109375" style="236" hidden="1" customWidth="1"/>
    <col min="14101" max="14104" width="5.109375" style="236" hidden="1" customWidth="1"/>
    <col min="14105" max="14105" width="7" style="236" hidden="1" customWidth="1"/>
    <col min="14106" max="14109" width="5.109375" style="236" hidden="1" customWidth="1"/>
    <col min="14110" max="14110" width="11.44140625" style="236" hidden="1" customWidth="1"/>
    <col min="14111" max="14323" width="0" style="236" hidden="1"/>
    <col min="14324" max="14325" width="7.33203125" style="236" hidden="1" customWidth="1"/>
    <col min="14326" max="14328" width="5.33203125" style="236" hidden="1" customWidth="1"/>
    <col min="14329" max="14331" width="5.109375" style="236" hidden="1" customWidth="1"/>
    <col min="14332" max="14332" width="6" style="236" hidden="1" customWidth="1"/>
    <col min="14333" max="14333" width="4.5546875" style="236" hidden="1" customWidth="1"/>
    <col min="14334" max="14335" width="5.109375" style="236" hidden="1" customWidth="1"/>
    <col min="14336" max="14336" width="14.44140625" style="236" hidden="1" customWidth="1"/>
    <col min="14337" max="14337" width="6.88671875" style="236" hidden="1" customWidth="1"/>
    <col min="14338" max="14338" width="5.109375" style="236" hidden="1" customWidth="1"/>
    <col min="14339" max="14341" width="9.88671875" style="236" hidden="1" customWidth="1"/>
    <col min="14342" max="14342" width="6.44140625" style="236" hidden="1" customWidth="1"/>
    <col min="14343" max="14343" width="6.33203125" style="236" hidden="1" customWidth="1"/>
    <col min="14344" max="14344" width="5.6640625" style="236" hidden="1" customWidth="1"/>
    <col min="14345" max="14345" width="11" style="236" hidden="1" customWidth="1"/>
    <col min="14346" max="14346" width="9" style="236" hidden="1" customWidth="1"/>
    <col min="14347" max="14347" width="6.33203125" style="236" hidden="1" customWidth="1"/>
    <col min="14348" max="14348" width="6.44140625" style="236" hidden="1" customWidth="1"/>
    <col min="14349" max="14349" width="6.5546875" style="236" hidden="1" customWidth="1"/>
    <col min="14350" max="14350" width="7" style="236" hidden="1" customWidth="1"/>
    <col min="14351" max="14351" width="9.33203125" style="236" hidden="1" customWidth="1"/>
    <col min="14352" max="14352" width="5.6640625" style="236" hidden="1" customWidth="1"/>
    <col min="14353" max="14353" width="5.44140625" style="236" hidden="1" customWidth="1"/>
    <col min="14354" max="14354" width="5.6640625" style="236" hidden="1" customWidth="1"/>
    <col min="14355" max="14355" width="4.88671875" style="236" hidden="1" customWidth="1"/>
    <col min="14356" max="14356" width="7.109375" style="236" hidden="1" customWidth="1"/>
    <col min="14357" max="14360" width="5.109375" style="236" hidden="1" customWidth="1"/>
    <col min="14361" max="14361" width="7" style="236" hidden="1" customWidth="1"/>
    <col min="14362" max="14365" width="5.109375" style="236" hidden="1" customWidth="1"/>
    <col min="14366" max="14366" width="11.44140625" style="236" hidden="1" customWidth="1"/>
    <col min="14367" max="14579" width="0" style="236" hidden="1"/>
    <col min="14580" max="14581" width="7.33203125" style="236" hidden="1" customWidth="1"/>
    <col min="14582" max="14584" width="5.33203125" style="236" hidden="1" customWidth="1"/>
    <col min="14585" max="14587" width="5.109375" style="236" hidden="1" customWidth="1"/>
    <col min="14588" max="14588" width="6" style="236" hidden="1" customWidth="1"/>
    <col min="14589" max="14589" width="4.5546875" style="236" hidden="1" customWidth="1"/>
    <col min="14590" max="14591" width="5.109375" style="236" hidden="1" customWidth="1"/>
    <col min="14592" max="14592" width="14.44140625" style="236" hidden="1" customWidth="1"/>
    <col min="14593" max="14593" width="6.88671875" style="236" hidden="1" customWidth="1"/>
    <col min="14594" max="14594" width="5.109375" style="236" hidden="1" customWidth="1"/>
    <col min="14595" max="14597" width="9.88671875" style="236" hidden="1" customWidth="1"/>
    <col min="14598" max="14598" width="6.44140625" style="236" hidden="1" customWidth="1"/>
    <col min="14599" max="14599" width="6.33203125" style="236" hidden="1" customWidth="1"/>
    <col min="14600" max="14600" width="5.6640625" style="236" hidden="1" customWidth="1"/>
    <col min="14601" max="14601" width="11" style="236" hidden="1" customWidth="1"/>
    <col min="14602" max="14602" width="9" style="236" hidden="1" customWidth="1"/>
    <col min="14603" max="14603" width="6.33203125" style="236" hidden="1" customWidth="1"/>
    <col min="14604" max="14604" width="6.44140625" style="236" hidden="1" customWidth="1"/>
    <col min="14605" max="14605" width="6.5546875" style="236" hidden="1" customWidth="1"/>
    <col min="14606" max="14606" width="7" style="236" hidden="1" customWidth="1"/>
    <col min="14607" max="14607" width="9.33203125" style="236" hidden="1" customWidth="1"/>
    <col min="14608" max="14608" width="5.6640625" style="236" hidden="1" customWidth="1"/>
    <col min="14609" max="14609" width="5.44140625" style="236" hidden="1" customWidth="1"/>
    <col min="14610" max="14610" width="5.6640625" style="236" hidden="1" customWidth="1"/>
    <col min="14611" max="14611" width="4.88671875" style="236" hidden="1" customWidth="1"/>
    <col min="14612" max="14612" width="7.109375" style="236" hidden="1" customWidth="1"/>
    <col min="14613" max="14616" width="5.109375" style="236" hidden="1" customWidth="1"/>
    <col min="14617" max="14617" width="7" style="236" hidden="1" customWidth="1"/>
    <col min="14618" max="14621" width="5.109375" style="236" hidden="1" customWidth="1"/>
    <col min="14622" max="14622" width="11.44140625" style="236" hidden="1" customWidth="1"/>
    <col min="14623" max="14835" width="0" style="236" hidden="1"/>
    <col min="14836" max="14837" width="7.33203125" style="236" hidden="1" customWidth="1"/>
    <col min="14838" max="14840" width="5.33203125" style="236" hidden="1" customWidth="1"/>
    <col min="14841" max="14843" width="5.109375" style="236" hidden="1" customWidth="1"/>
    <col min="14844" max="14844" width="6" style="236" hidden="1" customWidth="1"/>
    <col min="14845" max="14845" width="4.5546875" style="236" hidden="1" customWidth="1"/>
    <col min="14846" max="14847" width="5.109375" style="236" hidden="1" customWidth="1"/>
    <col min="14848" max="14848" width="14.44140625" style="236" hidden="1" customWidth="1"/>
    <col min="14849" max="14849" width="6.88671875" style="236" hidden="1" customWidth="1"/>
    <col min="14850" max="14850" width="5.109375" style="236" hidden="1" customWidth="1"/>
    <col min="14851" max="14853" width="9.88671875" style="236" hidden="1" customWidth="1"/>
    <col min="14854" max="14854" width="6.44140625" style="236" hidden="1" customWidth="1"/>
    <col min="14855" max="14855" width="6.33203125" style="236" hidden="1" customWidth="1"/>
    <col min="14856" max="14856" width="5.6640625" style="236" hidden="1" customWidth="1"/>
    <col min="14857" max="14857" width="11" style="236" hidden="1" customWidth="1"/>
    <col min="14858" max="14858" width="9" style="236" hidden="1" customWidth="1"/>
    <col min="14859" max="14859" width="6.33203125" style="236" hidden="1" customWidth="1"/>
    <col min="14860" max="14860" width="6.44140625" style="236" hidden="1" customWidth="1"/>
    <col min="14861" max="14861" width="6.5546875" style="236" hidden="1" customWidth="1"/>
    <col min="14862" max="14862" width="7" style="236" hidden="1" customWidth="1"/>
    <col min="14863" max="14863" width="9.33203125" style="236" hidden="1" customWidth="1"/>
    <col min="14864" max="14864" width="5.6640625" style="236" hidden="1" customWidth="1"/>
    <col min="14865" max="14865" width="5.44140625" style="236" hidden="1" customWidth="1"/>
    <col min="14866" max="14866" width="5.6640625" style="236" hidden="1" customWidth="1"/>
    <col min="14867" max="14867" width="4.88671875" style="236" hidden="1" customWidth="1"/>
    <col min="14868" max="14868" width="7.109375" style="236" hidden="1" customWidth="1"/>
    <col min="14869" max="14872" width="5.109375" style="236" hidden="1" customWidth="1"/>
    <col min="14873" max="14873" width="7" style="236" hidden="1" customWidth="1"/>
    <col min="14874" max="14877" width="5.109375" style="236" hidden="1" customWidth="1"/>
    <col min="14878" max="14878" width="11.44140625" style="236" hidden="1" customWidth="1"/>
    <col min="14879" max="15091" width="0" style="236" hidden="1"/>
    <col min="15092" max="15093" width="7.33203125" style="236" hidden="1" customWidth="1"/>
    <col min="15094" max="15096" width="5.33203125" style="236" hidden="1" customWidth="1"/>
    <col min="15097" max="15099" width="5.109375" style="236" hidden="1" customWidth="1"/>
    <col min="15100" max="15100" width="6" style="236" hidden="1" customWidth="1"/>
    <col min="15101" max="15101" width="4.5546875" style="236" hidden="1" customWidth="1"/>
    <col min="15102" max="15103" width="5.109375" style="236" hidden="1" customWidth="1"/>
    <col min="15104" max="15104" width="14.44140625" style="236" hidden="1" customWidth="1"/>
    <col min="15105" max="15105" width="6.88671875" style="236" hidden="1" customWidth="1"/>
    <col min="15106" max="15106" width="5.109375" style="236" hidden="1" customWidth="1"/>
    <col min="15107" max="15109" width="9.88671875" style="236" hidden="1" customWidth="1"/>
    <col min="15110" max="15110" width="6.44140625" style="236" hidden="1" customWidth="1"/>
    <col min="15111" max="15111" width="6.33203125" style="236" hidden="1" customWidth="1"/>
    <col min="15112" max="15112" width="5.6640625" style="236" hidden="1" customWidth="1"/>
    <col min="15113" max="15113" width="11" style="236" hidden="1" customWidth="1"/>
    <col min="15114" max="15114" width="9" style="236" hidden="1" customWidth="1"/>
    <col min="15115" max="15115" width="6.33203125" style="236" hidden="1" customWidth="1"/>
    <col min="15116" max="15116" width="6.44140625" style="236" hidden="1" customWidth="1"/>
    <col min="15117" max="15117" width="6.5546875" style="236" hidden="1" customWidth="1"/>
    <col min="15118" max="15118" width="7" style="236" hidden="1" customWidth="1"/>
    <col min="15119" max="15119" width="9.33203125" style="236" hidden="1" customWidth="1"/>
    <col min="15120" max="15120" width="5.6640625" style="236" hidden="1" customWidth="1"/>
    <col min="15121" max="15121" width="5.44140625" style="236" hidden="1" customWidth="1"/>
    <col min="15122" max="15122" width="5.6640625" style="236" hidden="1" customWidth="1"/>
    <col min="15123" max="15123" width="4.88671875" style="236" hidden="1" customWidth="1"/>
    <col min="15124" max="15124" width="7.109375" style="236" hidden="1" customWidth="1"/>
    <col min="15125" max="15128" width="5.109375" style="236" hidden="1" customWidth="1"/>
    <col min="15129" max="15129" width="7" style="236" hidden="1" customWidth="1"/>
    <col min="15130" max="15133" width="5.109375" style="236" hidden="1" customWidth="1"/>
    <col min="15134" max="15134" width="11.44140625" style="236" hidden="1" customWidth="1"/>
    <col min="15135" max="15347" width="0" style="236" hidden="1"/>
    <col min="15348" max="15349" width="7.33203125" style="236" hidden="1" customWidth="1"/>
    <col min="15350" max="15352" width="5.33203125" style="236" hidden="1" customWidth="1"/>
    <col min="15353" max="15355" width="5.109375" style="236" hidden="1" customWidth="1"/>
    <col min="15356" max="15356" width="6" style="236" hidden="1" customWidth="1"/>
    <col min="15357" max="15357" width="4.5546875" style="236" hidden="1" customWidth="1"/>
    <col min="15358" max="15359" width="5.109375" style="236" hidden="1" customWidth="1"/>
    <col min="15360" max="15360" width="14.44140625" style="236" hidden="1" customWidth="1"/>
    <col min="15361" max="15361" width="6.88671875" style="236" hidden="1" customWidth="1"/>
    <col min="15362" max="15362" width="5.109375" style="236" hidden="1" customWidth="1"/>
    <col min="15363" max="15365" width="9.88671875" style="236" hidden="1" customWidth="1"/>
    <col min="15366" max="15366" width="6.44140625" style="236" hidden="1" customWidth="1"/>
    <col min="15367" max="15367" width="6.33203125" style="236" hidden="1" customWidth="1"/>
    <col min="15368" max="15368" width="5.6640625" style="236" hidden="1" customWidth="1"/>
    <col min="15369" max="15369" width="11" style="236" hidden="1" customWidth="1"/>
    <col min="15370" max="15370" width="9" style="236" hidden="1" customWidth="1"/>
    <col min="15371" max="15371" width="6.33203125" style="236" hidden="1" customWidth="1"/>
    <col min="15372" max="15372" width="6.44140625" style="236" hidden="1" customWidth="1"/>
    <col min="15373" max="15373" width="6.5546875" style="236" hidden="1" customWidth="1"/>
    <col min="15374" max="15374" width="7" style="236" hidden="1" customWidth="1"/>
    <col min="15375" max="15375" width="9.33203125" style="236" hidden="1" customWidth="1"/>
    <col min="15376" max="15376" width="5.6640625" style="236" hidden="1" customWidth="1"/>
    <col min="15377" max="15377" width="5.44140625" style="236" hidden="1" customWidth="1"/>
    <col min="15378" max="15378" width="5.6640625" style="236" hidden="1" customWidth="1"/>
    <col min="15379" max="15379" width="4.88671875" style="236" hidden="1" customWidth="1"/>
    <col min="15380" max="15380" width="7.109375" style="236" hidden="1" customWidth="1"/>
    <col min="15381" max="15384" width="5.109375" style="236" hidden="1" customWidth="1"/>
    <col min="15385" max="15385" width="7" style="236" hidden="1" customWidth="1"/>
    <col min="15386" max="15389" width="5.109375" style="236" hidden="1" customWidth="1"/>
    <col min="15390" max="15390" width="11.44140625" style="236" hidden="1" customWidth="1"/>
    <col min="15391" max="15603" width="0" style="236" hidden="1"/>
    <col min="15604" max="15605" width="7.33203125" style="236" hidden="1" customWidth="1"/>
    <col min="15606" max="15608" width="5.33203125" style="236" hidden="1" customWidth="1"/>
    <col min="15609" max="15611" width="5.109375" style="236" hidden="1" customWidth="1"/>
    <col min="15612" max="15612" width="6" style="236" hidden="1" customWidth="1"/>
    <col min="15613" max="15613" width="4.5546875" style="236" hidden="1" customWidth="1"/>
    <col min="15614" max="15615" width="5.109375" style="236" hidden="1" customWidth="1"/>
    <col min="15616" max="15616" width="14.44140625" style="236" hidden="1" customWidth="1"/>
    <col min="15617" max="15617" width="6.88671875" style="236" hidden="1" customWidth="1"/>
    <col min="15618" max="15618" width="5.109375" style="236" hidden="1" customWidth="1"/>
    <col min="15619" max="15621" width="9.88671875" style="236" hidden="1" customWidth="1"/>
    <col min="15622" max="15622" width="6.44140625" style="236" hidden="1" customWidth="1"/>
    <col min="15623" max="15623" width="6.33203125" style="236" hidden="1" customWidth="1"/>
    <col min="15624" max="15624" width="5.6640625" style="236" hidden="1" customWidth="1"/>
    <col min="15625" max="15625" width="11" style="236" hidden="1" customWidth="1"/>
    <col min="15626" max="15626" width="9" style="236" hidden="1" customWidth="1"/>
    <col min="15627" max="15627" width="6.33203125" style="236" hidden="1" customWidth="1"/>
    <col min="15628" max="15628" width="6.44140625" style="236" hidden="1" customWidth="1"/>
    <col min="15629" max="15629" width="6.5546875" style="236" hidden="1" customWidth="1"/>
    <col min="15630" max="15630" width="7" style="236" hidden="1" customWidth="1"/>
    <col min="15631" max="15631" width="9.33203125" style="236" hidden="1" customWidth="1"/>
    <col min="15632" max="15632" width="5.6640625" style="236" hidden="1" customWidth="1"/>
    <col min="15633" max="15633" width="5.44140625" style="236" hidden="1" customWidth="1"/>
    <col min="15634" max="15634" width="5.6640625" style="236" hidden="1" customWidth="1"/>
    <col min="15635" max="15635" width="4.88671875" style="236" hidden="1" customWidth="1"/>
    <col min="15636" max="15636" width="7.109375" style="236" hidden="1" customWidth="1"/>
    <col min="15637" max="15640" width="5.109375" style="236" hidden="1" customWidth="1"/>
    <col min="15641" max="15641" width="7" style="236" hidden="1" customWidth="1"/>
    <col min="15642" max="15645" width="5.109375" style="236" hidden="1" customWidth="1"/>
    <col min="15646" max="15646" width="11.44140625" style="236" hidden="1" customWidth="1"/>
    <col min="15647" max="15859" width="0" style="236" hidden="1"/>
    <col min="15860" max="15861" width="7.33203125" style="236" hidden="1" customWidth="1"/>
    <col min="15862" max="15864" width="5.33203125" style="236" hidden="1" customWidth="1"/>
    <col min="15865" max="15867" width="5.109375" style="236" hidden="1" customWidth="1"/>
    <col min="15868" max="15868" width="6" style="236" hidden="1" customWidth="1"/>
    <col min="15869" max="15869" width="4.5546875" style="236" hidden="1" customWidth="1"/>
    <col min="15870" max="15871" width="5.109375" style="236" hidden="1" customWidth="1"/>
    <col min="15872" max="15872" width="14.44140625" style="236" hidden="1" customWidth="1"/>
    <col min="15873" max="15873" width="6.88671875" style="236" hidden="1" customWidth="1"/>
    <col min="15874" max="15874" width="5.109375" style="236" hidden="1" customWidth="1"/>
    <col min="15875" max="15877" width="9.88671875" style="236" hidden="1" customWidth="1"/>
    <col min="15878" max="15878" width="6.44140625" style="236" hidden="1" customWidth="1"/>
    <col min="15879" max="15879" width="6.33203125" style="236" hidden="1" customWidth="1"/>
    <col min="15880" max="15880" width="5.6640625" style="236" hidden="1" customWidth="1"/>
    <col min="15881" max="15881" width="11" style="236" hidden="1" customWidth="1"/>
    <col min="15882" max="15882" width="9" style="236" hidden="1" customWidth="1"/>
    <col min="15883" max="15883" width="6.33203125" style="236" hidden="1" customWidth="1"/>
    <col min="15884" max="15884" width="6.44140625" style="236" hidden="1" customWidth="1"/>
    <col min="15885" max="15885" width="6.5546875" style="236" hidden="1" customWidth="1"/>
    <col min="15886" max="15886" width="7" style="236" hidden="1" customWidth="1"/>
    <col min="15887" max="15887" width="9.33203125" style="236" hidden="1" customWidth="1"/>
    <col min="15888" max="15888" width="5.6640625" style="236" hidden="1" customWidth="1"/>
    <col min="15889" max="15889" width="5.44140625" style="236" hidden="1" customWidth="1"/>
    <col min="15890" max="15890" width="5.6640625" style="236" hidden="1" customWidth="1"/>
    <col min="15891" max="15891" width="4.88671875" style="236" hidden="1" customWidth="1"/>
    <col min="15892" max="15892" width="7.109375" style="236" hidden="1" customWidth="1"/>
    <col min="15893" max="15896" width="5.109375" style="236" hidden="1" customWidth="1"/>
    <col min="15897" max="15897" width="7" style="236" hidden="1" customWidth="1"/>
    <col min="15898" max="15901" width="5.109375" style="236" hidden="1" customWidth="1"/>
    <col min="15902" max="15902" width="11.44140625" style="236" hidden="1" customWidth="1"/>
    <col min="15903" max="16115" width="0" style="236" hidden="1"/>
    <col min="16116" max="16117" width="7.33203125" style="236" hidden="1" customWidth="1"/>
    <col min="16118" max="16120" width="5.33203125" style="236" hidden="1" customWidth="1"/>
    <col min="16121" max="16123" width="5.109375" style="236" hidden="1" customWidth="1"/>
    <col min="16124" max="16124" width="6" style="236" hidden="1" customWidth="1"/>
    <col min="16125" max="16125" width="4.5546875" style="236" hidden="1" customWidth="1"/>
    <col min="16126" max="16127" width="5.109375" style="236" hidden="1" customWidth="1"/>
    <col min="16128" max="16128" width="14.44140625" style="236" hidden="1" customWidth="1"/>
    <col min="16129" max="16129" width="6.88671875" style="236" hidden="1" customWidth="1"/>
    <col min="16130" max="16130" width="5.109375" style="236" hidden="1" customWidth="1"/>
    <col min="16131" max="16133" width="9.88671875" style="236" hidden="1" customWidth="1"/>
    <col min="16134" max="16134" width="6.44140625" style="236" hidden="1" customWidth="1"/>
    <col min="16135" max="16135" width="6.33203125" style="236" hidden="1" customWidth="1"/>
    <col min="16136" max="16136" width="5.6640625" style="236" hidden="1" customWidth="1"/>
    <col min="16137" max="16137" width="11" style="236" hidden="1" customWidth="1"/>
    <col min="16138" max="16138" width="9" style="236" hidden="1" customWidth="1"/>
    <col min="16139" max="16139" width="6.33203125" style="236" hidden="1" customWidth="1"/>
    <col min="16140" max="16140" width="6.44140625" style="236" hidden="1" customWidth="1"/>
    <col min="16141" max="16141" width="6.5546875" style="236" hidden="1" customWidth="1"/>
    <col min="16142" max="16142" width="7" style="236" hidden="1" customWidth="1"/>
    <col min="16143" max="16143" width="9.33203125" style="236" hidden="1" customWidth="1"/>
    <col min="16144" max="16144" width="5.6640625" style="236" hidden="1" customWidth="1"/>
    <col min="16145" max="16145" width="5.44140625" style="236" hidden="1" customWidth="1"/>
    <col min="16146" max="16146" width="5.6640625" style="236" hidden="1" customWidth="1"/>
    <col min="16147" max="16147" width="4.88671875" style="236" hidden="1" customWidth="1"/>
    <col min="16148" max="16148" width="7.109375" style="236" hidden="1" customWidth="1"/>
    <col min="16149" max="16152" width="5.109375" style="236" hidden="1" customWidth="1"/>
    <col min="16153" max="16153" width="7" style="236" hidden="1" customWidth="1"/>
    <col min="16154" max="16157" width="5.109375" style="236" hidden="1" customWidth="1"/>
    <col min="16158" max="16158" width="11.44140625" style="236" hidden="1" customWidth="1"/>
    <col min="16159" max="16384" width="0" style="236" hidden="1"/>
  </cols>
  <sheetData>
    <row r="1" spans="1:245" ht="51.6" customHeight="1">
      <c r="A1" s="499"/>
      <c r="B1" s="506"/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506"/>
      <c r="Q1" s="506"/>
      <c r="R1" s="506"/>
      <c r="S1" s="506"/>
      <c r="T1" s="506"/>
      <c r="U1" s="506"/>
      <c r="V1" s="506"/>
      <c r="W1" s="506"/>
      <c r="X1" s="506"/>
      <c r="Y1" s="506"/>
      <c r="Z1" s="506"/>
      <c r="AA1" s="506"/>
      <c r="AB1" s="506"/>
      <c r="AC1" s="506"/>
      <c r="AD1" s="506"/>
      <c r="AE1" s="506"/>
      <c r="AF1" s="506"/>
      <c r="AG1" s="506"/>
      <c r="AH1" s="506"/>
      <c r="AI1" s="506"/>
      <c r="AJ1" s="499"/>
      <c r="AK1" s="499"/>
      <c r="AL1" s="499"/>
      <c r="AM1" s="499"/>
      <c r="AN1" s="499"/>
      <c r="AO1" s="499"/>
      <c r="AP1" s="499"/>
      <c r="AQ1" s="499"/>
      <c r="AR1" s="499"/>
      <c r="AS1" s="499"/>
      <c r="AT1" s="499"/>
      <c r="AU1" s="499"/>
      <c r="AV1" s="499"/>
      <c r="AW1" s="499"/>
      <c r="AX1" s="499"/>
      <c r="AY1" s="499"/>
      <c r="AZ1" s="499"/>
      <c r="BA1" s="499"/>
      <c r="BB1" s="499"/>
      <c r="BC1" s="499"/>
      <c r="BD1" s="499"/>
      <c r="BE1" s="499"/>
      <c r="BF1" s="499"/>
      <c r="BG1" s="499"/>
      <c r="BH1" s="499"/>
      <c r="BI1" s="499"/>
      <c r="BJ1" s="499"/>
      <c r="BK1" s="499"/>
      <c r="BL1" s="499"/>
      <c r="BM1" s="499"/>
      <c r="BN1" s="499"/>
      <c r="BO1" s="499"/>
      <c r="BP1" s="499"/>
      <c r="BQ1" s="499"/>
      <c r="BR1" s="499"/>
      <c r="BS1" s="499"/>
      <c r="BT1" s="499"/>
      <c r="BU1" s="499"/>
      <c r="BV1" s="499"/>
      <c r="BW1" s="499"/>
      <c r="BX1" s="499"/>
      <c r="BY1" s="499"/>
      <c r="BZ1" s="499"/>
      <c r="CA1" s="499"/>
      <c r="CB1" s="499"/>
      <c r="CC1" s="499"/>
      <c r="CD1" s="499"/>
      <c r="CE1" s="499"/>
      <c r="CF1" s="499"/>
      <c r="CG1" s="499"/>
      <c r="CH1" s="499"/>
      <c r="CI1" s="499"/>
      <c r="CJ1" s="499"/>
      <c r="CK1" s="499"/>
      <c r="CL1" s="499"/>
      <c r="CM1" s="499"/>
      <c r="CN1" s="499"/>
      <c r="CO1" s="499"/>
      <c r="CP1" s="499"/>
      <c r="CQ1" s="499"/>
      <c r="CR1" s="499"/>
      <c r="CS1" s="499"/>
      <c r="CT1" s="499"/>
      <c r="CU1" s="499"/>
      <c r="CV1" s="499"/>
      <c r="CW1" s="499"/>
      <c r="CX1" s="499"/>
      <c r="CY1" s="499"/>
      <c r="CZ1" s="499"/>
      <c r="DA1" s="499"/>
      <c r="DB1" s="499"/>
      <c r="DC1" s="499"/>
      <c r="DD1" s="499"/>
      <c r="DE1" s="499"/>
      <c r="DF1" s="499"/>
      <c r="DG1" s="499"/>
      <c r="DH1" s="499"/>
      <c r="DI1" s="499"/>
      <c r="DJ1" s="499"/>
      <c r="DK1" s="499"/>
      <c r="DL1" s="499"/>
      <c r="DM1" s="499"/>
      <c r="DN1" s="499"/>
      <c r="DO1" s="499"/>
      <c r="DP1" s="499"/>
      <c r="DQ1" s="499"/>
      <c r="DR1" s="499"/>
      <c r="DS1" s="499"/>
      <c r="DT1" s="499"/>
      <c r="DU1" s="499"/>
      <c r="DV1" s="499"/>
      <c r="DW1" s="499"/>
      <c r="DX1" s="499"/>
      <c r="DY1" s="499"/>
      <c r="DZ1" s="499"/>
      <c r="EA1" s="499"/>
      <c r="EB1" s="499"/>
      <c r="EC1" s="499"/>
      <c r="ED1" s="499"/>
      <c r="EE1" s="499"/>
      <c r="EF1" s="499"/>
      <c r="EG1" s="499"/>
      <c r="EH1" s="499"/>
      <c r="EI1" s="499"/>
      <c r="EJ1" s="499"/>
      <c r="EK1" s="499"/>
      <c r="EL1" s="499"/>
      <c r="EM1" s="499"/>
      <c r="EN1" s="499"/>
      <c r="EO1" s="499"/>
      <c r="EP1" s="499"/>
      <c r="EQ1" s="499"/>
      <c r="ER1" s="499"/>
      <c r="ES1" s="499"/>
      <c r="ET1" s="499"/>
      <c r="EU1" s="499"/>
      <c r="EV1" s="499"/>
      <c r="EW1" s="499"/>
      <c r="EX1" s="499"/>
      <c r="EY1" s="499"/>
      <c r="EZ1" s="499"/>
      <c r="FA1" s="499"/>
      <c r="FB1" s="499"/>
      <c r="FC1" s="499"/>
      <c r="FD1" s="499"/>
      <c r="FE1" s="499"/>
      <c r="FF1" s="499"/>
      <c r="FG1" s="499"/>
      <c r="FH1" s="499"/>
      <c r="FI1" s="499"/>
      <c r="FJ1" s="499"/>
      <c r="FK1" s="499"/>
      <c r="FL1" s="499"/>
      <c r="FM1" s="499"/>
      <c r="FN1" s="499"/>
      <c r="FO1" s="499"/>
      <c r="FP1" s="499"/>
      <c r="FQ1" s="499"/>
      <c r="FR1" s="499"/>
      <c r="FS1" s="499"/>
      <c r="FT1" s="499"/>
      <c r="FU1" s="499"/>
      <c r="FV1" s="499"/>
      <c r="FW1" s="499"/>
      <c r="FX1" s="499"/>
      <c r="FY1" s="499"/>
      <c r="FZ1" s="499"/>
      <c r="GA1" s="499"/>
      <c r="GB1" s="499"/>
      <c r="GC1" s="499"/>
      <c r="GD1" s="499"/>
      <c r="GE1" s="499"/>
      <c r="GF1" s="499"/>
      <c r="GG1" s="499"/>
      <c r="GH1" s="499"/>
      <c r="GI1" s="499"/>
      <c r="GJ1" s="499"/>
      <c r="GK1" s="499"/>
      <c r="GL1" s="499"/>
      <c r="GM1" s="499"/>
      <c r="GN1" s="499"/>
      <c r="GO1" s="499"/>
      <c r="GP1" s="499"/>
      <c r="GQ1" s="499"/>
      <c r="GR1" s="499"/>
      <c r="GS1" s="499"/>
      <c r="GT1" s="499"/>
      <c r="GU1" s="499"/>
      <c r="GV1" s="499"/>
      <c r="GW1" s="499"/>
      <c r="GX1" s="499"/>
      <c r="GY1" s="499"/>
      <c r="GZ1" s="499"/>
      <c r="HA1" s="499"/>
      <c r="HB1" s="499"/>
      <c r="HC1" s="499"/>
      <c r="HD1" s="499"/>
      <c r="HE1" s="499"/>
      <c r="HF1" s="499"/>
      <c r="HG1" s="499"/>
      <c r="HH1" s="499"/>
      <c r="HI1" s="499"/>
      <c r="HJ1" s="499"/>
      <c r="HK1" s="499"/>
      <c r="HL1" s="499"/>
      <c r="HM1" s="499"/>
      <c r="HN1" s="499"/>
      <c r="HO1" s="499"/>
      <c r="HP1" s="499"/>
      <c r="HQ1" s="499"/>
      <c r="HR1" s="499"/>
      <c r="HS1" s="499"/>
      <c r="HT1" s="499"/>
      <c r="HU1" s="499"/>
      <c r="HV1" s="499"/>
      <c r="HW1" s="499"/>
      <c r="HX1" s="499"/>
      <c r="HY1" s="499"/>
      <c r="HZ1" s="499"/>
      <c r="IA1" s="499"/>
      <c r="IB1" s="499"/>
      <c r="IC1" s="499"/>
      <c r="ID1" s="499"/>
      <c r="IE1" s="499"/>
      <c r="IF1" s="499"/>
      <c r="IG1" s="499"/>
      <c r="IH1" s="499"/>
      <c r="II1" s="499"/>
      <c r="IJ1" s="499"/>
      <c r="IK1" s="499"/>
    </row>
    <row r="2" spans="1:245" ht="15" customHeight="1" thickBot="1">
      <c r="A2" s="499"/>
      <c r="B2" s="499"/>
      <c r="C2" s="499"/>
      <c r="D2" s="499"/>
      <c r="E2" s="499"/>
      <c r="F2" s="499"/>
      <c r="G2" s="499"/>
      <c r="H2" s="499"/>
      <c r="I2" s="499"/>
      <c r="J2" s="499"/>
      <c r="K2" s="499"/>
      <c r="L2" s="499"/>
      <c r="M2" s="499"/>
      <c r="N2" s="499"/>
      <c r="O2" s="499"/>
      <c r="P2" s="499"/>
      <c r="Q2" s="499"/>
      <c r="R2" s="499"/>
      <c r="S2" s="499"/>
      <c r="T2" s="499"/>
      <c r="U2" s="499"/>
      <c r="V2" s="499"/>
      <c r="W2" s="499"/>
      <c r="X2" s="499"/>
      <c r="Y2" s="499"/>
      <c r="Z2" s="499"/>
      <c r="AA2" s="499"/>
      <c r="AB2" s="499"/>
      <c r="AC2" s="499"/>
      <c r="AD2" s="499"/>
      <c r="AE2" s="499"/>
      <c r="AF2" s="499"/>
      <c r="AG2" s="499"/>
      <c r="AH2" s="499"/>
      <c r="AI2" s="499"/>
      <c r="AJ2" s="499"/>
      <c r="AK2" s="499"/>
      <c r="AL2" s="499"/>
      <c r="AM2" s="499"/>
      <c r="AN2" s="499"/>
      <c r="AO2" s="499"/>
      <c r="AP2" s="499"/>
      <c r="AQ2" s="499"/>
      <c r="AR2" s="499"/>
      <c r="AS2" s="499"/>
      <c r="AT2" s="499"/>
      <c r="AU2" s="499"/>
      <c r="AV2" s="499"/>
      <c r="AW2" s="499"/>
      <c r="AX2" s="499"/>
      <c r="AY2" s="499"/>
      <c r="AZ2" s="499"/>
      <c r="BA2" s="499"/>
      <c r="BB2" s="499"/>
      <c r="BC2" s="499"/>
      <c r="BD2" s="499"/>
      <c r="BE2" s="499"/>
      <c r="BF2" s="499"/>
      <c r="BG2" s="499"/>
      <c r="BH2" s="499"/>
      <c r="BI2" s="499"/>
      <c r="BJ2" s="499"/>
      <c r="BK2" s="499"/>
      <c r="BL2" s="499"/>
      <c r="BM2" s="499"/>
      <c r="BN2" s="499"/>
      <c r="BO2" s="499"/>
      <c r="BP2" s="499"/>
      <c r="BQ2" s="499"/>
      <c r="BR2" s="499"/>
      <c r="BS2" s="499"/>
      <c r="BT2" s="499"/>
      <c r="BU2" s="499"/>
      <c r="BV2" s="499"/>
      <c r="BW2" s="499"/>
      <c r="BX2" s="499"/>
      <c r="BY2" s="499"/>
      <c r="BZ2" s="499"/>
      <c r="CA2" s="499"/>
      <c r="CB2" s="499"/>
      <c r="CC2" s="499"/>
      <c r="CD2" s="499"/>
      <c r="CE2" s="499"/>
      <c r="CF2" s="499"/>
      <c r="CG2" s="499"/>
      <c r="CH2" s="499"/>
      <c r="CI2" s="499"/>
      <c r="CJ2" s="499"/>
      <c r="CK2" s="499"/>
      <c r="CL2" s="499"/>
      <c r="CM2" s="499"/>
      <c r="CN2" s="499"/>
      <c r="CO2" s="499"/>
      <c r="CP2" s="499"/>
      <c r="CQ2" s="499"/>
      <c r="CR2" s="499"/>
      <c r="CS2" s="499"/>
      <c r="CT2" s="499"/>
      <c r="CU2" s="499"/>
      <c r="CV2" s="499"/>
      <c r="CW2" s="499"/>
      <c r="CX2" s="499"/>
      <c r="CY2" s="499"/>
      <c r="CZ2" s="499"/>
      <c r="DA2" s="499"/>
      <c r="DB2" s="499"/>
      <c r="DC2" s="499"/>
      <c r="DD2" s="499"/>
      <c r="DE2" s="499"/>
      <c r="DF2" s="499"/>
      <c r="DG2" s="499"/>
      <c r="DH2" s="499"/>
      <c r="DI2" s="499"/>
      <c r="DJ2" s="499"/>
      <c r="DK2" s="499"/>
      <c r="DL2" s="499"/>
      <c r="DM2" s="499"/>
      <c r="DN2" s="499"/>
      <c r="DO2" s="499"/>
      <c r="DP2" s="499"/>
      <c r="DQ2" s="499"/>
      <c r="DR2" s="499"/>
      <c r="DS2" s="499"/>
      <c r="DT2" s="499"/>
      <c r="DU2" s="499"/>
      <c r="DV2" s="499"/>
      <c r="DW2" s="499"/>
      <c r="DX2" s="499"/>
      <c r="DY2" s="499"/>
      <c r="DZ2" s="499"/>
      <c r="EA2" s="499"/>
      <c r="EB2" s="499"/>
      <c r="EC2" s="499"/>
      <c r="ED2" s="499"/>
      <c r="EE2" s="499"/>
      <c r="EF2" s="499"/>
      <c r="EG2" s="499"/>
      <c r="EH2" s="499"/>
      <c r="EI2" s="499"/>
      <c r="EJ2" s="499"/>
      <c r="EK2" s="499"/>
      <c r="EL2" s="499"/>
      <c r="EM2" s="499"/>
      <c r="EN2" s="499"/>
      <c r="EO2" s="499"/>
      <c r="EP2" s="499"/>
      <c r="EQ2" s="499"/>
      <c r="ER2" s="499"/>
      <c r="ES2" s="499"/>
      <c r="ET2" s="499"/>
      <c r="EU2" s="499"/>
      <c r="EV2" s="499"/>
      <c r="EW2" s="499"/>
      <c r="EX2" s="499"/>
      <c r="EY2" s="499"/>
      <c r="EZ2" s="499"/>
      <c r="FA2" s="499"/>
      <c r="FB2" s="499"/>
      <c r="FC2" s="499"/>
      <c r="FD2" s="499"/>
      <c r="FE2" s="499"/>
      <c r="FF2" s="499"/>
      <c r="FG2" s="499"/>
      <c r="FH2" s="499"/>
      <c r="FI2" s="499"/>
      <c r="FJ2" s="499"/>
      <c r="FK2" s="499"/>
      <c r="FL2" s="499"/>
      <c r="FM2" s="499"/>
      <c r="FN2" s="499"/>
      <c r="FO2" s="499"/>
      <c r="FP2" s="499"/>
      <c r="FQ2" s="499"/>
      <c r="FR2" s="499"/>
      <c r="FS2" s="499"/>
      <c r="FT2" s="499"/>
      <c r="FU2" s="499"/>
      <c r="FV2" s="499"/>
      <c r="FW2" s="499"/>
      <c r="FX2" s="499"/>
      <c r="FY2" s="499"/>
      <c r="FZ2" s="499"/>
      <c r="GA2" s="499"/>
      <c r="GB2" s="499"/>
      <c r="GC2" s="499"/>
      <c r="GD2" s="499"/>
      <c r="GE2" s="499"/>
      <c r="GF2" s="499"/>
      <c r="GG2" s="499"/>
      <c r="GH2" s="499"/>
      <c r="GI2" s="499"/>
      <c r="GJ2" s="499"/>
      <c r="GK2" s="499"/>
      <c r="GL2" s="499"/>
      <c r="GM2" s="499"/>
      <c r="GN2" s="499"/>
      <c r="GO2" s="499"/>
      <c r="GP2" s="499"/>
      <c r="GQ2" s="499"/>
      <c r="GR2" s="499"/>
      <c r="GS2" s="499"/>
      <c r="GT2" s="499"/>
      <c r="GU2" s="499"/>
      <c r="GV2" s="499"/>
      <c r="GW2" s="499"/>
      <c r="GX2" s="499"/>
      <c r="GY2" s="499"/>
      <c r="GZ2" s="499"/>
      <c r="HA2" s="499"/>
      <c r="HB2" s="499"/>
      <c r="HC2" s="499"/>
      <c r="HD2" s="499"/>
      <c r="HE2" s="499"/>
      <c r="HF2" s="499"/>
      <c r="HG2" s="499"/>
      <c r="HH2" s="499"/>
      <c r="HI2" s="499"/>
      <c r="HJ2" s="499"/>
      <c r="HK2" s="499"/>
      <c r="HL2" s="499"/>
      <c r="HM2" s="499"/>
      <c r="HN2" s="499"/>
      <c r="HO2" s="499"/>
      <c r="HP2" s="499"/>
      <c r="HQ2" s="499"/>
      <c r="HR2" s="499"/>
      <c r="HS2" s="499"/>
      <c r="HT2" s="499"/>
      <c r="HU2" s="499"/>
      <c r="HV2" s="499"/>
      <c r="HW2" s="499"/>
      <c r="HX2" s="499"/>
      <c r="HY2" s="499"/>
      <c r="HZ2" s="499"/>
      <c r="IA2" s="499"/>
      <c r="IB2" s="499"/>
      <c r="IC2" s="499"/>
      <c r="ID2" s="499"/>
      <c r="IE2" s="499"/>
      <c r="IF2" s="499"/>
      <c r="IG2" s="499"/>
      <c r="IH2" s="499"/>
      <c r="II2" s="499"/>
      <c r="IJ2" s="499"/>
      <c r="IK2" s="499"/>
    </row>
    <row r="3" spans="1:245" s="18" customFormat="1" ht="24" customHeight="1" thickTop="1">
      <c r="A3" s="498"/>
      <c r="B3" s="12"/>
      <c r="C3" s="13"/>
      <c r="D3" s="13" t="s">
        <v>115</v>
      </c>
      <c r="E3" s="14" t="s">
        <v>98</v>
      </c>
      <c r="F3" s="15"/>
      <c r="G3" s="16"/>
      <c r="H3" s="17"/>
      <c r="I3" s="17"/>
      <c r="J3" s="278"/>
      <c r="K3" s="780" t="s">
        <v>116</v>
      </c>
      <c r="L3" s="781"/>
      <c r="M3" s="781"/>
      <c r="N3" s="781"/>
      <c r="O3" s="781"/>
      <c r="P3" s="781"/>
      <c r="Q3" s="781"/>
      <c r="R3" s="781"/>
      <c r="S3" s="781"/>
      <c r="T3" s="781"/>
      <c r="U3" s="781"/>
      <c r="V3" s="781"/>
      <c r="W3" s="781"/>
      <c r="X3" s="781"/>
      <c r="Y3" s="781"/>
      <c r="Z3" s="781"/>
      <c r="AA3" s="781"/>
      <c r="AB3" s="781"/>
      <c r="AC3" s="781"/>
      <c r="AD3" s="784" t="s">
        <v>117</v>
      </c>
      <c r="AE3" s="785"/>
      <c r="AF3" s="785"/>
      <c r="AG3" s="785"/>
      <c r="AH3" s="785"/>
      <c r="AI3" s="786"/>
      <c r="AJ3" s="498"/>
      <c r="AK3" s="498"/>
      <c r="AL3" s="498"/>
      <c r="AM3" s="498"/>
      <c r="AN3" s="498"/>
      <c r="AO3" s="498"/>
      <c r="AP3" s="498"/>
      <c r="AQ3" s="498"/>
      <c r="AR3" s="498"/>
      <c r="AS3" s="498"/>
      <c r="AT3" s="498"/>
      <c r="AU3" s="498"/>
      <c r="AV3" s="498"/>
      <c r="AW3" s="498"/>
      <c r="AX3" s="498"/>
      <c r="AY3" s="498"/>
      <c r="AZ3" s="498"/>
      <c r="BA3" s="498"/>
      <c r="BB3" s="498"/>
      <c r="BC3" s="498"/>
      <c r="BD3" s="498"/>
      <c r="BE3" s="498"/>
      <c r="BF3" s="498"/>
      <c r="BG3" s="498"/>
      <c r="BH3" s="498"/>
      <c r="BI3" s="498"/>
      <c r="BJ3" s="498"/>
      <c r="BK3" s="498"/>
      <c r="BL3" s="498"/>
      <c r="BM3" s="498"/>
      <c r="BN3" s="498"/>
      <c r="BO3" s="498"/>
      <c r="BP3" s="498"/>
      <c r="BQ3" s="498"/>
      <c r="BR3" s="498"/>
      <c r="BS3" s="498"/>
      <c r="BT3" s="498"/>
      <c r="BU3" s="498"/>
      <c r="BV3" s="498"/>
      <c r="BW3" s="498"/>
      <c r="BX3" s="498"/>
      <c r="BY3" s="498"/>
      <c r="BZ3" s="498"/>
      <c r="CA3" s="498"/>
      <c r="CB3" s="498"/>
      <c r="CC3" s="498"/>
      <c r="CD3" s="498"/>
      <c r="CE3" s="498"/>
      <c r="CF3" s="498"/>
      <c r="CG3" s="498"/>
      <c r="CH3" s="498"/>
      <c r="CI3" s="498"/>
      <c r="CJ3" s="498"/>
      <c r="CK3" s="498"/>
      <c r="CL3" s="498"/>
      <c r="CM3" s="498"/>
      <c r="CN3" s="498"/>
      <c r="CO3" s="498"/>
      <c r="CP3" s="498"/>
      <c r="CQ3" s="498"/>
      <c r="CR3" s="498"/>
      <c r="CS3" s="498"/>
      <c r="CT3" s="498"/>
      <c r="CU3" s="498"/>
      <c r="CV3" s="498"/>
      <c r="CW3" s="498"/>
      <c r="CX3" s="498"/>
      <c r="CY3" s="498"/>
      <c r="CZ3" s="498"/>
      <c r="DA3" s="498"/>
      <c r="DB3" s="498"/>
      <c r="DC3" s="498"/>
      <c r="DD3" s="498"/>
      <c r="DE3" s="498"/>
      <c r="DF3" s="498"/>
      <c r="DG3" s="498"/>
      <c r="DH3" s="498"/>
      <c r="DI3" s="498"/>
      <c r="DJ3" s="498"/>
      <c r="DK3" s="498"/>
      <c r="DL3" s="498"/>
      <c r="DM3" s="498"/>
      <c r="DN3" s="498"/>
      <c r="DO3" s="498"/>
      <c r="DP3" s="498"/>
      <c r="DQ3" s="498"/>
      <c r="DR3" s="498"/>
      <c r="DS3" s="498"/>
      <c r="DT3" s="498"/>
      <c r="DU3" s="498"/>
      <c r="DV3" s="498"/>
      <c r="DW3" s="498"/>
      <c r="DX3" s="498"/>
      <c r="DY3" s="498"/>
      <c r="DZ3" s="498"/>
      <c r="EA3" s="498"/>
      <c r="EB3" s="498"/>
      <c r="EC3" s="498"/>
      <c r="ED3" s="498"/>
      <c r="EE3" s="498"/>
      <c r="EF3" s="498"/>
      <c r="EG3" s="498"/>
      <c r="EH3" s="498"/>
      <c r="EI3" s="498"/>
      <c r="EJ3" s="498"/>
      <c r="EK3" s="498"/>
      <c r="EL3" s="498"/>
      <c r="EM3" s="498"/>
      <c r="EN3" s="498"/>
      <c r="EO3" s="498"/>
      <c r="EP3" s="498"/>
      <c r="EQ3" s="498"/>
      <c r="ER3" s="498"/>
      <c r="ES3" s="498"/>
      <c r="ET3" s="498"/>
      <c r="EU3" s="498"/>
      <c r="EV3" s="498"/>
      <c r="EW3" s="498"/>
      <c r="EX3" s="498"/>
      <c r="EY3" s="498"/>
      <c r="EZ3" s="498"/>
      <c r="FA3" s="498"/>
      <c r="FB3" s="498"/>
      <c r="FC3" s="498"/>
      <c r="FD3" s="498"/>
      <c r="FE3" s="498"/>
      <c r="FF3" s="498"/>
      <c r="FG3" s="498"/>
      <c r="FH3" s="498"/>
      <c r="FI3" s="498"/>
      <c r="FJ3" s="498"/>
      <c r="FK3" s="498"/>
      <c r="FL3" s="498"/>
      <c r="FM3" s="498"/>
      <c r="FN3" s="498"/>
      <c r="FO3" s="498"/>
      <c r="FP3" s="498"/>
      <c r="FQ3" s="498"/>
      <c r="FR3" s="498"/>
      <c r="FS3" s="498"/>
      <c r="FT3" s="498"/>
      <c r="FU3" s="498"/>
      <c r="FV3" s="498"/>
      <c r="FW3" s="498"/>
      <c r="FX3" s="498"/>
      <c r="FY3" s="498"/>
      <c r="FZ3" s="498"/>
      <c r="GA3" s="498"/>
      <c r="GB3" s="498"/>
      <c r="GC3" s="498"/>
      <c r="GD3" s="498"/>
      <c r="GE3" s="498"/>
      <c r="GF3" s="498"/>
      <c r="GG3" s="498"/>
      <c r="GH3" s="498"/>
      <c r="GI3" s="498"/>
      <c r="GJ3" s="498"/>
      <c r="GK3" s="498"/>
      <c r="GL3" s="498"/>
      <c r="GM3" s="498"/>
      <c r="GN3" s="498"/>
      <c r="GO3" s="498"/>
      <c r="GP3" s="498"/>
      <c r="GQ3" s="498"/>
      <c r="GR3" s="498"/>
      <c r="GS3" s="498"/>
      <c r="GT3" s="498"/>
      <c r="GU3" s="498"/>
      <c r="GV3" s="498"/>
      <c r="GW3" s="498"/>
      <c r="GX3" s="498"/>
      <c r="GY3" s="498"/>
      <c r="GZ3" s="498"/>
      <c r="HA3" s="498"/>
      <c r="HB3" s="498"/>
      <c r="HC3" s="498"/>
      <c r="HD3" s="498"/>
      <c r="HE3" s="498"/>
      <c r="HF3" s="498"/>
      <c r="HG3" s="498"/>
      <c r="HH3" s="498"/>
      <c r="HI3" s="498"/>
      <c r="HJ3" s="498"/>
      <c r="HK3" s="498"/>
      <c r="HL3" s="498"/>
      <c r="HM3" s="498"/>
      <c r="HN3" s="498"/>
      <c r="HO3" s="498"/>
      <c r="HP3" s="498"/>
      <c r="HQ3" s="498"/>
      <c r="HR3" s="498"/>
      <c r="HS3" s="498"/>
      <c r="HT3" s="498"/>
      <c r="HU3" s="498"/>
      <c r="HV3" s="498"/>
      <c r="HW3" s="498"/>
      <c r="HX3" s="498"/>
      <c r="HY3" s="498"/>
      <c r="HZ3" s="498"/>
      <c r="IA3" s="498"/>
      <c r="IB3" s="498"/>
      <c r="IC3" s="498"/>
      <c r="ID3" s="498"/>
      <c r="IE3" s="498"/>
      <c r="IF3" s="498"/>
      <c r="IG3" s="498"/>
      <c r="IH3" s="498"/>
      <c r="II3" s="498"/>
      <c r="IJ3" s="498"/>
      <c r="IK3" s="503"/>
    </row>
    <row r="4" spans="1:245" s="18" customFormat="1" ht="24" customHeight="1" thickBot="1">
      <c r="A4" s="498"/>
      <c r="B4" s="19"/>
      <c r="C4" s="20" t="s">
        <v>118</v>
      </c>
      <c r="D4" s="21"/>
      <c r="E4" s="22"/>
      <c r="F4" s="23"/>
      <c r="G4" s="23"/>
      <c r="H4" s="23"/>
      <c r="I4" s="24"/>
      <c r="J4" s="24"/>
      <c r="K4" s="782"/>
      <c r="L4" s="783"/>
      <c r="M4" s="783"/>
      <c r="N4" s="783"/>
      <c r="O4" s="783"/>
      <c r="P4" s="783"/>
      <c r="Q4" s="783"/>
      <c r="R4" s="783"/>
      <c r="S4" s="783"/>
      <c r="T4" s="783"/>
      <c r="U4" s="783"/>
      <c r="V4" s="783"/>
      <c r="W4" s="783"/>
      <c r="X4" s="783"/>
      <c r="Y4" s="783"/>
      <c r="Z4" s="783"/>
      <c r="AA4" s="783"/>
      <c r="AB4" s="783"/>
      <c r="AC4" s="783"/>
      <c r="AD4" s="787"/>
      <c r="AE4" s="788"/>
      <c r="AF4" s="788"/>
      <c r="AG4" s="788"/>
      <c r="AH4" s="788"/>
      <c r="AI4" s="789"/>
      <c r="AJ4" s="498"/>
      <c r="AK4" s="498"/>
      <c r="AL4" s="498"/>
      <c r="AM4" s="498"/>
      <c r="AN4" s="498"/>
      <c r="AO4" s="498"/>
      <c r="AP4" s="498"/>
      <c r="AQ4" s="498"/>
      <c r="AR4" s="498"/>
      <c r="AS4" s="498"/>
      <c r="AT4" s="498"/>
      <c r="AU4" s="498"/>
      <c r="AV4" s="498"/>
      <c r="AW4" s="498"/>
      <c r="AX4" s="498"/>
      <c r="AY4" s="498"/>
      <c r="AZ4" s="498"/>
      <c r="BA4" s="498"/>
      <c r="BB4" s="498"/>
      <c r="BC4" s="498"/>
      <c r="BD4" s="498"/>
      <c r="BE4" s="498"/>
      <c r="BF4" s="498"/>
      <c r="BG4" s="498"/>
      <c r="BH4" s="498"/>
      <c r="BI4" s="498"/>
      <c r="BJ4" s="498"/>
      <c r="BK4" s="498"/>
      <c r="BL4" s="498"/>
      <c r="BM4" s="498"/>
      <c r="BN4" s="498"/>
      <c r="BO4" s="498"/>
      <c r="BP4" s="498"/>
      <c r="BQ4" s="498"/>
      <c r="BR4" s="498"/>
      <c r="BS4" s="498"/>
      <c r="BT4" s="498"/>
      <c r="BU4" s="498"/>
      <c r="BV4" s="498"/>
      <c r="BW4" s="498"/>
      <c r="BX4" s="498"/>
      <c r="BY4" s="498"/>
      <c r="BZ4" s="498"/>
      <c r="CA4" s="498"/>
      <c r="CB4" s="498"/>
      <c r="CC4" s="498"/>
      <c r="CD4" s="498"/>
      <c r="CE4" s="498"/>
      <c r="CF4" s="498"/>
      <c r="CG4" s="498"/>
      <c r="CH4" s="498"/>
      <c r="CI4" s="498"/>
      <c r="CJ4" s="498"/>
      <c r="CK4" s="498"/>
      <c r="CL4" s="498"/>
      <c r="CM4" s="498"/>
      <c r="CN4" s="498"/>
      <c r="CO4" s="498"/>
      <c r="CP4" s="498"/>
      <c r="CQ4" s="498"/>
      <c r="CR4" s="498"/>
      <c r="CS4" s="498"/>
      <c r="CT4" s="498"/>
      <c r="CU4" s="498"/>
      <c r="CV4" s="498"/>
      <c r="CW4" s="498"/>
      <c r="CX4" s="498"/>
      <c r="CY4" s="498"/>
      <c r="CZ4" s="498"/>
      <c r="DA4" s="498"/>
      <c r="DB4" s="498"/>
      <c r="DC4" s="498"/>
      <c r="DD4" s="498"/>
      <c r="DE4" s="498"/>
      <c r="DF4" s="498"/>
      <c r="DG4" s="498"/>
      <c r="DH4" s="498"/>
      <c r="DI4" s="498"/>
      <c r="DJ4" s="498"/>
      <c r="DK4" s="498"/>
      <c r="DL4" s="498"/>
      <c r="DM4" s="498"/>
      <c r="DN4" s="498"/>
      <c r="DO4" s="498"/>
      <c r="DP4" s="498"/>
      <c r="DQ4" s="498"/>
      <c r="DR4" s="498"/>
      <c r="DS4" s="498"/>
      <c r="DT4" s="498"/>
      <c r="DU4" s="498"/>
      <c r="DV4" s="498"/>
      <c r="DW4" s="498"/>
      <c r="DX4" s="498"/>
      <c r="DY4" s="498"/>
      <c r="DZ4" s="498"/>
      <c r="EA4" s="498"/>
      <c r="EB4" s="498"/>
      <c r="EC4" s="498"/>
      <c r="ED4" s="498"/>
      <c r="EE4" s="498"/>
      <c r="EF4" s="498"/>
      <c r="EG4" s="498"/>
      <c r="EH4" s="498"/>
      <c r="EI4" s="498"/>
      <c r="EJ4" s="498"/>
      <c r="EK4" s="498"/>
      <c r="EL4" s="498"/>
      <c r="EM4" s="498"/>
      <c r="EN4" s="498"/>
      <c r="EO4" s="498"/>
      <c r="EP4" s="498"/>
      <c r="EQ4" s="498"/>
      <c r="ER4" s="498"/>
      <c r="ES4" s="498"/>
      <c r="ET4" s="498"/>
      <c r="EU4" s="498"/>
      <c r="EV4" s="498"/>
      <c r="EW4" s="498"/>
      <c r="EX4" s="498"/>
      <c r="EY4" s="498"/>
      <c r="EZ4" s="498"/>
      <c r="FA4" s="498"/>
      <c r="FB4" s="498"/>
      <c r="FC4" s="498"/>
      <c r="FD4" s="498"/>
      <c r="FE4" s="498"/>
      <c r="FF4" s="498"/>
      <c r="FG4" s="498"/>
      <c r="FH4" s="498"/>
      <c r="FI4" s="498"/>
      <c r="FJ4" s="498"/>
      <c r="FK4" s="498"/>
      <c r="FL4" s="498"/>
      <c r="FM4" s="498"/>
      <c r="FN4" s="498"/>
      <c r="FO4" s="498"/>
      <c r="FP4" s="498"/>
      <c r="FQ4" s="498"/>
      <c r="FR4" s="498"/>
      <c r="FS4" s="498"/>
      <c r="FT4" s="498"/>
      <c r="FU4" s="498"/>
      <c r="FV4" s="498"/>
      <c r="FW4" s="498"/>
      <c r="FX4" s="498"/>
      <c r="FY4" s="498"/>
      <c r="FZ4" s="498"/>
      <c r="GA4" s="498"/>
      <c r="GB4" s="498"/>
      <c r="GC4" s="498"/>
      <c r="GD4" s="498"/>
      <c r="GE4" s="498"/>
      <c r="GF4" s="498"/>
      <c r="GG4" s="498"/>
      <c r="GH4" s="498"/>
      <c r="GI4" s="498"/>
      <c r="GJ4" s="498"/>
      <c r="GK4" s="498"/>
      <c r="GL4" s="498"/>
      <c r="GM4" s="498"/>
      <c r="GN4" s="498"/>
      <c r="GO4" s="498"/>
      <c r="GP4" s="498"/>
      <c r="GQ4" s="498"/>
      <c r="GR4" s="498"/>
      <c r="GS4" s="498"/>
      <c r="GT4" s="498"/>
      <c r="GU4" s="498"/>
      <c r="GV4" s="498"/>
      <c r="GW4" s="498"/>
      <c r="GX4" s="498"/>
      <c r="GY4" s="498"/>
      <c r="GZ4" s="498"/>
      <c r="HA4" s="498"/>
      <c r="HB4" s="498"/>
      <c r="HC4" s="498"/>
      <c r="HD4" s="498"/>
      <c r="HE4" s="498"/>
      <c r="HF4" s="498"/>
      <c r="HG4" s="498"/>
      <c r="HH4" s="498"/>
      <c r="HI4" s="498"/>
      <c r="HJ4" s="498"/>
      <c r="HK4" s="498"/>
      <c r="HL4" s="498"/>
      <c r="HM4" s="498"/>
      <c r="HN4" s="498"/>
      <c r="HO4" s="498"/>
      <c r="HP4" s="498"/>
      <c r="HQ4" s="498"/>
      <c r="HR4" s="498"/>
      <c r="HS4" s="498"/>
      <c r="HT4" s="498"/>
      <c r="HU4" s="498"/>
      <c r="HV4" s="498"/>
      <c r="HW4" s="498"/>
      <c r="HX4" s="498"/>
      <c r="HY4" s="498"/>
      <c r="HZ4" s="498"/>
      <c r="IA4" s="498"/>
      <c r="IB4" s="498"/>
      <c r="IC4" s="498"/>
      <c r="ID4" s="498"/>
      <c r="IE4" s="498"/>
      <c r="IF4" s="498"/>
      <c r="IG4" s="498"/>
      <c r="IH4" s="498"/>
      <c r="II4" s="498"/>
      <c r="IJ4" s="498"/>
      <c r="IK4" s="504"/>
    </row>
    <row r="5" spans="1:245" s="18" customFormat="1" ht="24" customHeight="1">
      <c r="A5" s="498"/>
      <c r="B5" s="792">
        <v>0</v>
      </c>
      <c r="C5" s="793"/>
      <c r="D5" s="793"/>
      <c r="E5" s="793"/>
      <c r="F5" s="793"/>
      <c r="G5" s="793"/>
      <c r="H5" s="793"/>
      <c r="I5" s="793"/>
      <c r="J5" s="793"/>
      <c r="K5" s="793"/>
      <c r="L5" s="793"/>
      <c r="M5" s="793"/>
      <c r="N5" s="793"/>
      <c r="O5" s="793"/>
      <c r="P5" s="793"/>
      <c r="Q5" s="793"/>
      <c r="R5" s="793"/>
      <c r="S5" s="793"/>
      <c r="T5" s="793"/>
      <c r="U5" s="793"/>
      <c r="V5" s="793"/>
      <c r="W5" s="793"/>
      <c r="X5" s="793"/>
      <c r="Y5" s="793"/>
      <c r="Z5" s="793"/>
      <c r="AA5" s="793"/>
      <c r="AB5" s="793"/>
      <c r="AC5" s="793"/>
      <c r="AD5" s="793"/>
      <c r="AE5" s="793"/>
      <c r="AF5" s="793"/>
      <c r="AG5" s="793"/>
      <c r="AH5" s="793"/>
      <c r="AI5" s="794"/>
      <c r="AJ5" s="498"/>
      <c r="AK5" s="498"/>
      <c r="AL5" s="498"/>
      <c r="AM5" s="498"/>
      <c r="AN5" s="498"/>
      <c r="AO5" s="498"/>
      <c r="AP5" s="498"/>
      <c r="AQ5" s="498"/>
      <c r="AR5" s="498"/>
      <c r="AS5" s="498"/>
      <c r="AT5" s="498"/>
      <c r="AU5" s="498"/>
      <c r="AV5" s="498"/>
      <c r="AW5" s="498"/>
      <c r="AX5" s="498"/>
      <c r="AY5" s="498"/>
      <c r="AZ5" s="498"/>
      <c r="BA5" s="498"/>
      <c r="BB5" s="498"/>
      <c r="BC5" s="498"/>
      <c r="BD5" s="498"/>
      <c r="BE5" s="498"/>
      <c r="BF5" s="498"/>
      <c r="BG5" s="498"/>
      <c r="BH5" s="498"/>
      <c r="BI5" s="498"/>
      <c r="BJ5" s="498"/>
      <c r="BK5" s="498"/>
      <c r="BL5" s="498"/>
      <c r="BM5" s="498"/>
      <c r="BN5" s="498"/>
      <c r="BO5" s="498"/>
      <c r="BP5" s="498"/>
      <c r="BQ5" s="498"/>
      <c r="BR5" s="498"/>
      <c r="BS5" s="498"/>
      <c r="BT5" s="498"/>
      <c r="BU5" s="498"/>
      <c r="BV5" s="498"/>
      <c r="BW5" s="498"/>
      <c r="BX5" s="498"/>
      <c r="BY5" s="498"/>
      <c r="BZ5" s="498"/>
      <c r="CA5" s="498"/>
      <c r="CB5" s="498"/>
      <c r="CC5" s="498"/>
      <c r="CD5" s="498"/>
      <c r="CE5" s="498"/>
      <c r="CF5" s="498"/>
      <c r="CG5" s="498"/>
      <c r="CH5" s="498"/>
      <c r="CI5" s="498"/>
      <c r="CJ5" s="498"/>
      <c r="CK5" s="498"/>
      <c r="CL5" s="498"/>
      <c r="CM5" s="498"/>
      <c r="CN5" s="498"/>
      <c r="CO5" s="498"/>
      <c r="CP5" s="498"/>
      <c r="CQ5" s="498"/>
      <c r="CR5" s="498"/>
      <c r="CS5" s="498"/>
      <c r="CT5" s="498"/>
      <c r="CU5" s="498"/>
      <c r="CV5" s="498"/>
      <c r="CW5" s="498"/>
      <c r="CX5" s="498"/>
      <c r="CY5" s="498"/>
      <c r="CZ5" s="498"/>
      <c r="DA5" s="498"/>
      <c r="DB5" s="498"/>
      <c r="DC5" s="498"/>
      <c r="DD5" s="498"/>
      <c r="DE5" s="498"/>
      <c r="DF5" s="498"/>
      <c r="DG5" s="498"/>
      <c r="DH5" s="498"/>
      <c r="DI5" s="498"/>
      <c r="DJ5" s="498"/>
      <c r="DK5" s="498"/>
      <c r="DL5" s="498"/>
      <c r="DM5" s="498"/>
      <c r="DN5" s="498"/>
      <c r="DO5" s="498"/>
      <c r="DP5" s="498"/>
      <c r="DQ5" s="498"/>
      <c r="DR5" s="498"/>
      <c r="DS5" s="498"/>
      <c r="DT5" s="498"/>
      <c r="DU5" s="498"/>
      <c r="DV5" s="498"/>
      <c r="DW5" s="498"/>
      <c r="DX5" s="498"/>
      <c r="DY5" s="498"/>
      <c r="DZ5" s="498"/>
      <c r="EA5" s="498"/>
      <c r="EB5" s="498"/>
      <c r="EC5" s="498"/>
      <c r="ED5" s="498"/>
      <c r="EE5" s="498"/>
      <c r="EF5" s="498"/>
      <c r="EG5" s="498"/>
      <c r="EH5" s="498"/>
      <c r="EI5" s="498"/>
      <c r="EJ5" s="498"/>
      <c r="EK5" s="498"/>
      <c r="EL5" s="498"/>
      <c r="EM5" s="498"/>
      <c r="EN5" s="498"/>
      <c r="EO5" s="498"/>
      <c r="EP5" s="498"/>
      <c r="EQ5" s="498"/>
      <c r="ER5" s="498"/>
      <c r="ES5" s="498"/>
      <c r="ET5" s="498"/>
      <c r="EU5" s="498"/>
      <c r="EV5" s="498"/>
      <c r="EW5" s="498"/>
      <c r="EX5" s="498"/>
      <c r="EY5" s="498"/>
      <c r="EZ5" s="498"/>
      <c r="FA5" s="498"/>
      <c r="FB5" s="498"/>
      <c r="FC5" s="498"/>
      <c r="FD5" s="498"/>
      <c r="FE5" s="498"/>
      <c r="FF5" s="498"/>
      <c r="FG5" s="498"/>
      <c r="FH5" s="498"/>
      <c r="FI5" s="498"/>
      <c r="FJ5" s="498"/>
      <c r="FK5" s="498"/>
      <c r="FL5" s="498"/>
      <c r="FM5" s="498"/>
      <c r="FN5" s="498"/>
      <c r="FO5" s="498"/>
      <c r="FP5" s="498"/>
      <c r="FQ5" s="498"/>
      <c r="FR5" s="498"/>
      <c r="FS5" s="498"/>
      <c r="FT5" s="498"/>
      <c r="FU5" s="498"/>
      <c r="FV5" s="498"/>
      <c r="FW5" s="498"/>
      <c r="FX5" s="498"/>
      <c r="FY5" s="498"/>
      <c r="FZ5" s="498"/>
      <c r="GA5" s="498"/>
      <c r="GB5" s="498"/>
      <c r="GC5" s="498"/>
      <c r="GD5" s="498"/>
      <c r="GE5" s="498"/>
      <c r="GF5" s="498"/>
      <c r="GG5" s="498"/>
      <c r="GH5" s="498"/>
      <c r="GI5" s="498"/>
      <c r="GJ5" s="498"/>
      <c r="GK5" s="498"/>
      <c r="GL5" s="498"/>
      <c r="GM5" s="498"/>
      <c r="GN5" s="498"/>
      <c r="GO5" s="498"/>
      <c r="GP5" s="498"/>
      <c r="GQ5" s="498"/>
      <c r="GR5" s="498"/>
      <c r="GS5" s="498"/>
      <c r="GT5" s="498"/>
      <c r="GU5" s="498"/>
      <c r="GV5" s="498"/>
      <c r="GW5" s="498"/>
      <c r="GX5" s="498"/>
      <c r="GY5" s="498"/>
      <c r="GZ5" s="498"/>
      <c r="HA5" s="498"/>
      <c r="HB5" s="498"/>
      <c r="HC5" s="498"/>
      <c r="HD5" s="498"/>
      <c r="HE5" s="498"/>
      <c r="HF5" s="498"/>
      <c r="HG5" s="498"/>
      <c r="HH5" s="498"/>
      <c r="HI5" s="498"/>
      <c r="HJ5" s="498"/>
      <c r="HK5" s="498"/>
      <c r="HL5" s="498"/>
      <c r="HM5" s="498"/>
      <c r="HN5" s="498"/>
      <c r="HO5" s="498"/>
      <c r="HP5" s="498"/>
      <c r="HQ5" s="498"/>
      <c r="HR5" s="498"/>
      <c r="HS5" s="498"/>
      <c r="HT5" s="498"/>
      <c r="HU5" s="498"/>
      <c r="HV5" s="498"/>
      <c r="HW5" s="498"/>
      <c r="HX5" s="498"/>
      <c r="HY5" s="498"/>
      <c r="HZ5" s="498"/>
      <c r="IA5" s="498"/>
      <c r="IB5" s="498"/>
      <c r="IC5" s="498"/>
      <c r="ID5" s="498"/>
      <c r="IE5" s="498"/>
      <c r="IF5" s="498"/>
      <c r="IG5" s="498"/>
      <c r="IH5" s="498"/>
      <c r="II5" s="498"/>
      <c r="IJ5" s="498"/>
      <c r="IK5" s="504"/>
    </row>
    <row r="6" spans="1:245" s="18" customFormat="1" ht="24.75" customHeight="1">
      <c r="A6" s="498"/>
      <c r="B6" s="795" t="s">
        <v>71</v>
      </c>
      <c r="C6" s="797" t="s">
        <v>119</v>
      </c>
      <c r="D6" s="797"/>
      <c r="E6" s="797"/>
      <c r="F6" s="797"/>
      <c r="G6" s="797"/>
      <c r="H6" s="27" t="s">
        <v>72</v>
      </c>
      <c r="I6" s="28" t="s">
        <v>120</v>
      </c>
      <c r="J6" s="798"/>
      <c r="K6" s="798"/>
      <c r="L6" s="798"/>
      <c r="M6" s="799" t="s">
        <v>121</v>
      </c>
      <c r="N6" s="799"/>
      <c r="O6" s="797" t="s">
        <v>119</v>
      </c>
      <c r="P6" s="797"/>
      <c r="Q6" s="797"/>
      <c r="R6" s="797"/>
      <c r="S6" s="27" t="s">
        <v>76</v>
      </c>
      <c r="T6" s="28" t="s">
        <v>120</v>
      </c>
      <c r="U6" s="798"/>
      <c r="V6" s="798"/>
      <c r="W6" s="798"/>
      <c r="X6" s="799" t="s">
        <v>122</v>
      </c>
      <c r="Y6" s="799"/>
      <c r="Z6" s="797" t="s">
        <v>119</v>
      </c>
      <c r="AA6" s="797"/>
      <c r="AB6" s="797"/>
      <c r="AC6" s="797"/>
      <c r="AD6" s="27" t="s">
        <v>80</v>
      </c>
      <c r="AE6" s="28" t="s">
        <v>120</v>
      </c>
      <c r="AF6" s="801"/>
      <c r="AG6" s="801"/>
      <c r="AH6" s="801"/>
      <c r="AI6" s="802"/>
      <c r="AJ6" s="498"/>
      <c r="AK6" s="498"/>
      <c r="AL6" s="498"/>
      <c r="AM6" s="498"/>
      <c r="AN6" s="498"/>
      <c r="AO6" s="498"/>
      <c r="AP6" s="498"/>
      <c r="AQ6" s="498"/>
      <c r="AR6" s="498"/>
      <c r="AS6" s="498"/>
      <c r="AT6" s="498"/>
      <c r="AU6" s="498"/>
      <c r="AV6" s="498"/>
      <c r="AW6" s="498"/>
      <c r="AX6" s="498"/>
      <c r="AY6" s="498"/>
      <c r="AZ6" s="498"/>
      <c r="BA6" s="498"/>
      <c r="BB6" s="498"/>
      <c r="BC6" s="498"/>
      <c r="BD6" s="498"/>
      <c r="BE6" s="498"/>
      <c r="BF6" s="498"/>
      <c r="BG6" s="498"/>
      <c r="BH6" s="498"/>
      <c r="BI6" s="498"/>
      <c r="BJ6" s="498"/>
      <c r="BK6" s="498"/>
      <c r="BL6" s="498"/>
      <c r="BM6" s="498"/>
      <c r="BN6" s="498"/>
      <c r="BO6" s="498"/>
      <c r="BP6" s="498"/>
      <c r="BQ6" s="498"/>
      <c r="BR6" s="498"/>
      <c r="BS6" s="498"/>
      <c r="BT6" s="498"/>
      <c r="BU6" s="498"/>
      <c r="BV6" s="498"/>
      <c r="BW6" s="498"/>
      <c r="BX6" s="498"/>
      <c r="BY6" s="498"/>
      <c r="BZ6" s="498"/>
      <c r="CA6" s="498"/>
      <c r="CB6" s="498"/>
      <c r="CC6" s="498"/>
      <c r="CD6" s="498"/>
      <c r="CE6" s="498"/>
      <c r="CF6" s="498"/>
      <c r="CG6" s="498"/>
      <c r="CH6" s="498"/>
      <c r="CI6" s="498"/>
      <c r="CJ6" s="498"/>
      <c r="CK6" s="498"/>
      <c r="CL6" s="498"/>
      <c r="CM6" s="498"/>
      <c r="CN6" s="498"/>
      <c r="CO6" s="498"/>
      <c r="CP6" s="498"/>
      <c r="CQ6" s="498"/>
      <c r="CR6" s="498"/>
      <c r="CS6" s="498"/>
      <c r="CT6" s="498"/>
      <c r="CU6" s="498"/>
      <c r="CV6" s="498"/>
      <c r="CW6" s="498"/>
      <c r="CX6" s="498"/>
      <c r="CY6" s="498"/>
      <c r="CZ6" s="498"/>
      <c r="DA6" s="498"/>
      <c r="DB6" s="498"/>
      <c r="DC6" s="498"/>
      <c r="DD6" s="498"/>
      <c r="DE6" s="498"/>
      <c r="DF6" s="498"/>
      <c r="DG6" s="498"/>
      <c r="DH6" s="498"/>
      <c r="DI6" s="498"/>
      <c r="DJ6" s="498"/>
      <c r="DK6" s="498"/>
      <c r="DL6" s="498"/>
      <c r="DM6" s="498"/>
      <c r="DN6" s="498"/>
      <c r="DO6" s="498"/>
      <c r="DP6" s="498"/>
      <c r="DQ6" s="498"/>
      <c r="DR6" s="498"/>
      <c r="DS6" s="498"/>
      <c r="DT6" s="498"/>
      <c r="DU6" s="498"/>
      <c r="DV6" s="498"/>
      <c r="DW6" s="498"/>
      <c r="DX6" s="498"/>
      <c r="DY6" s="498"/>
      <c r="DZ6" s="498"/>
      <c r="EA6" s="498"/>
      <c r="EB6" s="498"/>
      <c r="EC6" s="498"/>
      <c r="ED6" s="498"/>
      <c r="EE6" s="498"/>
      <c r="EF6" s="498"/>
      <c r="EG6" s="498"/>
      <c r="EH6" s="498"/>
      <c r="EI6" s="498"/>
      <c r="EJ6" s="498"/>
      <c r="EK6" s="498"/>
      <c r="EL6" s="498"/>
      <c r="EM6" s="498"/>
      <c r="EN6" s="498"/>
      <c r="EO6" s="498"/>
      <c r="EP6" s="498"/>
      <c r="EQ6" s="498"/>
      <c r="ER6" s="498"/>
      <c r="ES6" s="498"/>
      <c r="ET6" s="498"/>
      <c r="EU6" s="498"/>
      <c r="EV6" s="498"/>
      <c r="EW6" s="498"/>
      <c r="EX6" s="498"/>
      <c r="EY6" s="498"/>
      <c r="EZ6" s="498"/>
      <c r="FA6" s="498"/>
      <c r="FB6" s="498"/>
      <c r="FC6" s="498"/>
      <c r="FD6" s="498"/>
      <c r="FE6" s="498"/>
      <c r="FF6" s="498"/>
      <c r="FG6" s="498"/>
      <c r="FH6" s="498"/>
      <c r="FI6" s="498"/>
      <c r="FJ6" s="498"/>
      <c r="FK6" s="498"/>
      <c r="FL6" s="498"/>
      <c r="FM6" s="498"/>
      <c r="FN6" s="498"/>
      <c r="FO6" s="498"/>
      <c r="FP6" s="498"/>
      <c r="FQ6" s="498"/>
      <c r="FR6" s="498"/>
      <c r="FS6" s="498"/>
      <c r="FT6" s="498"/>
      <c r="FU6" s="498"/>
      <c r="FV6" s="498"/>
      <c r="FW6" s="498"/>
      <c r="FX6" s="498"/>
      <c r="FY6" s="498"/>
      <c r="FZ6" s="498"/>
      <c r="GA6" s="498"/>
      <c r="GB6" s="498"/>
      <c r="GC6" s="498"/>
      <c r="GD6" s="498"/>
      <c r="GE6" s="498"/>
      <c r="GF6" s="498"/>
      <c r="GG6" s="498"/>
      <c r="GH6" s="498"/>
      <c r="GI6" s="498"/>
      <c r="GJ6" s="498"/>
      <c r="GK6" s="498"/>
      <c r="GL6" s="498"/>
      <c r="GM6" s="498"/>
      <c r="GN6" s="498"/>
      <c r="GO6" s="498"/>
      <c r="GP6" s="498"/>
      <c r="GQ6" s="498"/>
      <c r="GR6" s="498"/>
      <c r="GS6" s="498"/>
      <c r="GT6" s="498"/>
      <c r="GU6" s="498"/>
      <c r="GV6" s="498"/>
      <c r="GW6" s="498"/>
      <c r="GX6" s="498"/>
      <c r="GY6" s="498"/>
      <c r="GZ6" s="498"/>
      <c r="HA6" s="498"/>
      <c r="HB6" s="498"/>
      <c r="HC6" s="498"/>
      <c r="HD6" s="498"/>
      <c r="HE6" s="498"/>
      <c r="HF6" s="498"/>
      <c r="HG6" s="498"/>
      <c r="HH6" s="498"/>
      <c r="HI6" s="498"/>
      <c r="HJ6" s="498"/>
      <c r="HK6" s="498"/>
      <c r="HL6" s="498"/>
      <c r="HM6" s="498"/>
      <c r="HN6" s="498"/>
      <c r="HO6" s="498"/>
      <c r="HP6" s="498"/>
      <c r="HQ6" s="498"/>
      <c r="HR6" s="498"/>
      <c r="HS6" s="498"/>
      <c r="HT6" s="498"/>
      <c r="HU6" s="498"/>
      <c r="HV6" s="498"/>
      <c r="HW6" s="498"/>
      <c r="HX6" s="498"/>
      <c r="HY6" s="498"/>
      <c r="HZ6" s="498"/>
      <c r="IA6" s="498"/>
      <c r="IB6" s="498"/>
      <c r="IC6" s="498"/>
      <c r="ID6" s="498"/>
      <c r="IE6" s="498"/>
      <c r="IF6" s="498"/>
      <c r="IG6" s="498"/>
      <c r="IH6" s="498"/>
      <c r="II6" s="498"/>
      <c r="IJ6" s="498"/>
      <c r="IK6" s="504"/>
    </row>
    <row r="7" spans="1:245" s="18" customFormat="1" ht="24.75" customHeight="1">
      <c r="A7" s="498"/>
      <c r="B7" s="796"/>
      <c r="C7" s="790" t="s">
        <v>123</v>
      </c>
      <c r="D7" s="790"/>
      <c r="E7" s="790"/>
      <c r="F7" s="790"/>
      <c r="G7" s="790"/>
      <c r="H7" s="29" t="s">
        <v>73</v>
      </c>
      <c r="I7" s="30" t="s">
        <v>120</v>
      </c>
      <c r="J7" s="791"/>
      <c r="K7" s="791"/>
      <c r="L7" s="791"/>
      <c r="M7" s="800"/>
      <c r="N7" s="800"/>
      <c r="O7" s="790" t="s">
        <v>123</v>
      </c>
      <c r="P7" s="790"/>
      <c r="Q7" s="790"/>
      <c r="R7" s="790"/>
      <c r="S7" s="29" t="s">
        <v>77</v>
      </c>
      <c r="T7" s="30" t="s">
        <v>120</v>
      </c>
      <c r="U7" s="791"/>
      <c r="V7" s="791"/>
      <c r="W7" s="791"/>
      <c r="X7" s="800"/>
      <c r="Y7" s="800"/>
      <c r="Z7" s="790" t="s">
        <v>123</v>
      </c>
      <c r="AA7" s="790"/>
      <c r="AB7" s="790"/>
      <c r="AC7" s="790"/>
      <c r="AD7" s="29" t="s">
        <v>81</v>
      </c>
      <c r="AE7" s="31" t="s">
        <v>120</v>
      </c>
      <c r="AF7" s="174"/>
      <c r="AG7" s="32"/>
      <c r="AH7" s="32"/>
      <c r="AI7" s="280"/>
      <c r="AJ7" s="498"/>
      <c r="AK7" s="498"/>
      <c r="AL7" s="498"/>
      <c r="AM7" s="498"/>
      <c r="AN7" s="498"/>
      <c r="AO7" s="498"/>
      <c r="AP7" s="498"/>
      <c r="AQ7" s="498"/>
      <c r="AR7" s="498"/>
      <c r="AS7" s="498"/>
      <c r="AT7" s="498"/>
      <c r="AU7" s="498"/>
      <c r="AV7" s="498"/>
      <c r="AW7" s="498"/>
      <c r="AX7" s="498"/>
      <c r="AY7" s="498"/>
      <c r="AZ7" s="498"/>
      <c r="BA7" s="498"/>
      <c r="BB7" s="498"/>
      <c r="BC7" s="498"/>
      <c r="BD7" s="498"/>
      <c r="BE7" s="498"/>
      <c r="BF7" s="498"/>
      <c r="BG7" s="498"/>
      <c r="BH7" s="498"/>
      <c r="BI7" s="498"/>
      <c r="BJ7" s="498"/>
      <c r="BK7" s="498"/>
      <c r="BL7" s="498"/>
      <c r="BM7" s="498"/>
      <c r="BN7" s="498"/>
      <c r="BO7" s="498"/>
      <c r="BP7" s="498"/>
      <c r="BQ7" s="498"/>
      <c r="BR7" s="498"/>
      <c r="BS7" s="498"/>
      <c r="BT7" s="498"/>
      <c r="BU7" s="498"/>
      <c r="BV7" s="498"/>
      <c r="BW7" s="498"/>
      <c r="BX7" s="498"/>
      <c r="BY7" s="498"/>
      <c r="BZ7" s="498"/>
      <c r="CA7" s="498"/>
      <c r="CB7" s="498"/>
      <c r="CC7" s="498"/>
      <c r="CD7" s="498"/>
      <c r="CE7" s="498"/>
      <c r="CF7" s="498"/>
      <c r="CG7" s="498"/>
      <c r="CH7" s="498"/>
      <c r="CI7" s="498"/>
      <c r="CJ7" s="498"/>
      <c r="CK7" s="498"/>
      <c r="CL7" s="498"/>
      <c r="CM7" s="498"/>
      <c r="CN7" s="498"/>
      <c r="CO7" s="498"/>
      <c r="CP7" s="498"/>
      <c r="CQ7" s="498"/>
      <c r="CR7" s="498"/>
      <c r="CS7" s="498"/>
      <c r="CT7" s="498"/>
      <c r="CU7" s="498"/>
      <c r="CV7" s="498"/>
      <c r="CW7" s="498"/>
      <c r="CX7" s="498"/>
      <c r="CY7" s="498"/>
      <c r="CZ7" s="498"/>
      <c r="DA7" s="498"/>
      <c r="DB7" s="498"/>
      <c r="DC7" s="498"/>
      <c r="DD7" s="498"/>
      <c r="DE7" s="498"/>
      <c r="DF7" s="498"/>
      <c r="DG7" s="498"/>
      <c r="DH7" s="498"/>
      <c r="DI7" s="498"/>
      <c r="DJ7" s="498"/>
      <c r="DK7" s="498"/>
      <c r="DL7" s="498"/>
      <c r="DM7" s="498"/>
      <c r="DN7" s="498"/>
      <c r="DO7" s="498"/>
      <c r="DP7" s="498"/>
      <c r="DQ7" s="498"/>
      <c r="DR7" s="498"/>
      <c r="DS7" s="498"/>
      <c r="DT7" s="498"/>
      <c r="DU7" s="498"/>
      <c r="DV7" s="498"/>
      <c r="DW7" s="498"/>
      <c r="DX7" s="498"/>
      <c r="DY7" s="498"/>
      <c r="DZ7" s="498"/>
      <c r="EA7" s="498"/>
      <c r="EB7" s="498"/>
      <c r="EC7" s="498"/>
      <c r="ED7" s="498"/>
      <c r="EE7" s="498"/>
      <c r="EF7" s="498"/>
      <c r="EG7" s="498"/>
      <c r="EH7" s="498"/>
      <c r="EI7" s="498"/>
      <c r="EJ7" s="498"/>
      <c r="EK7" s="498"/>
      <c r="EL7" s="498"/>
      <c r="EM7" s="498"/>
      <c r="EN7" s="498"/>
      <c r="EO7" s="498"/>
      <c r="EP7" s="498"/>
      <c r="EQ7" s="498"/>
      <c r="ER7" s="498"/>
      <c r="ES7" s="498"/>
      <c r="ET7" s="498"/>
      <c r="EU7" s="498"/>
      <c r="EV7" s="498"/>
      <c r="EW7" s="498"/>
      <c r="EX7" s="498"/>
      <c r="EY7" s="498"/>
      <c r="EZ7" s="498"/>
      <c r="FA7" s="498"/>
      <c r="FB7" s="498"/>
      <c r="FC7" s="498"/>
      <c r="FD7" s="498"/>
      <c r="FE7" s="498"/>
      <c r="FF7" s="498"/>
      <c r="FG7" s="498"/>
      <c r="FH7" s="498"/>
      <c r="FI7" s="498"/>
      <c r="FJ7" s="498"/>
      <c r="FK7" s="498"/>
      <c r="FL7" s="498"/>
      <c r="FM7" s="498"/>
      <c r="FN7" s="498"/>
      <c r="FO7" s="498"/>
      <c r="FP7" s="498"/>
      <c r="FQ7" s="498"/>
      <c r="FR7" s="498"/>
      <c r="FS7" s="498"/>
      <c r="FT7" s="498"/>
      <c r="FU7" s="498"/>
      <c r="FV7" s="498"/>
      <c r="FW7" s="498"/>
      <c r="FX7" s="498"/>
      <c r="FY7" s="498"/>
      <c r="FZ7" s="498"/>
      <c r="GA7" s="498"/>
      <c r="GB7" s="498"/>
      <c r="GC7" s="498"/>
      <c r="GD7" s="498"/>
      <c r="GE7" s="498"/>
      <c r="GF7" s="498"/>
      <c r="GG7" s="498"/>
      <c r="GH7" s="498"/>
      <c r="GI7" s="498"/>
      <c r="GJ7" s="498"/>
      <c r="GK7" s="498"/>
      <c r="GL7" s="498"/>
      <c r="GM7" s="498"/>
      <c r="GN7" s="498"/>
      <c r="GO7" s="498"/>
      <c r="GP7" s="498"/>
      <c r="GQ7" s="498"/>
      <c r="GR7" s="498"/>
      <c r="GS7" s="498"/>
      <c r="GT7" s="498"/>
      <c r="GU7" s="498"/>
      <c r="GV7" s="498"/>
      <c r="GW7" s="498"/>
      <c r="GX7" s="498"/>
      <c r="GY7" s="498"/>
      <c r="GZ7" s="498"/>
      <c r="HA7" s="498"/>
      <c r="HB7" s="498"/>
      <c r="HC7" s="498"/>
      <c r="HD7" s="498"/>
      <c r="HE7" s="498"/>
      <c r="HF7" s="498"/>
      <c r="HG7" s="498"/>
      <c r="HH7" s="498"/>
      <c r="HI7" s="498"/>
      <c r="HJ7" s="498"/>
      <c r="HK7" s="498"/>
      <c r="HL7" s="498"/>
      <c r="HM7" s="498"/>
      <c r="HN7" s="498"/>
      <c r="HO7" s="498"/>
      <c r="HP7" s="498"/>
      <c r="HQ7" s="498"/>
      <c r="HR7" s="498"/>
      <c r="HS7" s="498"/>
      <c r="HT7" s="498"/>
      <c r="HU7" s="498"/>
      <c r="HV7" s="498"/>
      <c r="HW7" s="498"/>
      <c r="HX7" s="498"/>
      <c r="HY7" s="498"/>
      <c r="HZ7" s="498"/>
      <c r="IA7" s="498"/>
      <c r="IB7" s="498"/>
      <c r="IC7" s="498"/>
      <c r="ID7" s="498"/>
      <c r="IE7" s="498"/>
      <c r="IF7" s="498"/>
      <c r="IG7" s="498"/>
      <c r="IH7" s="498"/>
      <c r="II7" s="498"/>
      <c r="IJ7" s="498"/>
      <c r="IK7" s="504"/>
    </row>
    <row r="8" spans="1:245" s="18" customFormat="1" ht="24.75" customHeight="1">
      <c r="A8" s="498"/>
      <c r="B8" s="796"/>
      <c r="C8" s="790" t="s">
        <v>124</v>
      </c>
      <c r="D8" s="790"/>
      <c r="E8" s="790"/>
      <c r="F8" s="790"/>
      <c r="G8" s="790"/>
      <c r="H8" s="29" t="s">
        <v>74</v>
      </c>
      <c r="I8" s="30" t="s">
        <v>120</v>
      </c>
      <c r="J8" s="791"/>
      <c r="K8" s="791"/>
      <c r="L8" s="791"/>
      <c r="M8" s="800"/>
      <c r="N8" s="800"/>
      <c r="O8" s="790" t="s">
        <v>124</v>
      </c>
      <c r="P8" s="790"/>
      <c r="Q8" s="790"/>
      <c r="R8" s="790"/>
      <c r="S8" s="29" t="s">
        <v>78</v>
      </c>
      <c r="T8" s="30" t="s">
        <v>120</v>
      </c>
      <c r="U8" s="791"/>
      <c r="V8" s="791"/>
      <c r="W8" s="791"/>
      <c r="X8" s="800"/>
      <c r="Y8" s="800"/>
      <c r="Z8" s="790" t="s">
        <v>124</v>
      </c>
      <c r="AA8" s="790"/>
      <c r="AB8" s="790"/>
      <c r="AC8" s="790"/>
      <c r="AD8" s="29" t="s">
        <v>82</v>
      </c>
      <c r="AE8" s="31" t="s">
        <v>120</v>
      </c>
      <c r="AF8" s="32"/>
      <c r="AG8" s="32"/>
      <c r="AH8" s="32"/>
      <c r="AI8" s="280"/>
      <c r="AJ8" s="498"/>
      <c r="AK8" s="498"/>
      <c r="AL8" s="498"/>
      <c r="AM8" s="498"/>
      <c r="AN8" s="498"/>
      <c r="AO8" s="498"/>
      <c r="AP8" s="498"/>
      <c r="AQ8" s="498"/>
      <c r="AR8" s="498"/>
      <c r="AS8" s="498"/>
      <c r="AT8" s="498"/>
      <c r="AU8" s="498"/>
      <c r="AV8" s="498"/>
      <c r="AW8" s="498"/>
      <c r="AX8" s="498"/>
      <c r="AY8" s="498"/>
      <c r="AZ8" s="498"/>
      <c r="BA8" s="498"/>
      <c r="BB8" s="498"/>
      <c r="BC8" s="498"/>
      <c r="BD8" s="498"/>
      <c r="BE8" s="498"/>
      <c r="BF8" s="498"/>
      <c r="BG8" s="498"/>
      <c r="BH8" s="498"/>
      <c r="BI8" s="498"/>
      <c r="BJ8" s="498"/>
      <c r="BK8" s="498"/>
      <c r="BL8" s="498"/>
      <c r="BM8" s="498"/>
      <c r="BN8" s="498"/>
      <c r="BO8" s="498"/>
      <c r="BP8" s="498"/>
      <c r="BQ8" s="498"/>
      <c r="BR8" s="498"/>
      <c r="BS8" s="498"/>
      <c r="BT8" s="498"/>
      <c r="BU8" s="498"/>
      <c r="BV8" s="498"/>
      <c r="BW8" s="498"/>
      <c r="BX8" s="498"/>
      <c r="BY8" s="498"/>
      <c r="BZ8" s="498"/>
      <c r="CA8" s="498"/>
      <c r="CB8" s="498"/>
      <c r="CC8" s="498"/>
      <c r="CD8" s="498"/>
      <c r="CE8" s="498"/>
      <c r="CF8" s="498"/>
      <c r="CG8" s="498"/>
      <c r="CH8" s="498"/>
      <c r="CI8" s="498"/>
      <c r="CJ8" s="498"/>
      <c r="CK8" s="498"/>
      <c r="CL8" s="498"/>
      <c r="CM8" s="498"/>
      <c r="CN8" s="498"/>
      <c r="CO8" s="498"/>
      <c r="CP8" s="498"/>
      <c r="CQ8" s="498"/>
      <c r="CR8" s="498"/>
      <c r="CS8" s="498"/>
      <c r="CT8" s="498"/>
      <c r="CU8" s="498"/>
      <c r="CV8" s="498"/>
      <c r="CW8" s="498"/>
      <c r="CX8" s="498"/>
      <c r="CY8" s="498"/>
      <c r="CZ8" s="498"/>
      <c r="DA8" s="498"/>
      <c r="DB8" s="498"/>
      <c r="DC8" s="498"/>
      <c r="DD8" s="498"/>
      <c r="DE8" s="498"/>
      <c r="DF8" s="498"/>
      <c r="DG8" s="498"/>
      <c r="DH8" s="498"/>
      <c r="DI8" s="498"/>
      <c r="DJ8" s="498"/>
      <c r="DK8" s="498"/>
      <c r="DL8" s="498"/>
      <c r="DM8" s="498"/>
      <c r="DN8" s="498"/>
      <c r="DO8" s="498"/>
      <c r="DP8" s="498"/>
      <c r="DQ8" s="498"/>
      <c r="DR8" s="498"/>
      <c r="DS8" s="498"/>
      <c r="DT8" s="498"/>
      <c r="DU8" s="498"/>
      <c r="DV8" s="498"/>
      <c r="DW8" s="498"/>
      <c r="DX8" s="498"/>
      <c r="DY8" s="498"/>
      <c r="DZ8" s="498"/>
      <c r="EA8" s="498"/>
      <c r="EB8" s="498"/>
      <c r="EC8" s="498"/>
      <c r="ED8" s="498"/>
      <c r="EE8" s="498"/>
      <c r="EF8" s="498"/>
      <c r="EG8" s="498"/>
      <c r="EH8" s="498"/>
      <c r="EI8" s="498"/>
      <c r="EJ8" s="498"/>
      <c r="EK8" s="498"/>
      <c r="EL8" s="498"/>
      <c r="EM8" s="498"/>
      <c r="EN8" s="498"/>
      <c r="EO8" s="498"/>
      <c r="EP8" s="498"/>
      <c r="EQ8" s="498"/>
      <c r="ER8" s="498"/>
      <c r="ES8" s="498"/>
      <c r="ET8" s="498"/>
      <c r="EU8" s="498"/>
      <c r="EV8" s="498"/>
      <c r="EW8" s="498"/>
      <c r="EX8" s="498"/>
      <c r="EY8" s="498"/>
      <c r="EZ8" s="498"/>
      <c r="FA8" s="498"/>
      <c r="FB8" s="498"/>
      <c r="FC8" s="498"/>
      <c r="FD8" s="498"/>
      <c r="FE8" s="498"/>
      <c r="FF8" s="498"/>
      <c r="FG8" s="498"/>
      <c r="FH8" s="498"/>
      <c r="FI8" s="498"/>
      <c r="FJ8" s="498"/>
      <c r="FK8" s="498"/>
      <c r="FL8" s="498"/>
      <c r="FM8" s="498"/>
      <c r="FN8" s="498"/>
      <c r="FO8" s="498"/>
      <c r="FP8" s="498"/>
      <c r="FQ8" s="498"/>
      <c r="FR8" s="498"/>
      <c r="FS8" s="498"/>
      <c r="FT8" s="498"/>
      <c r="FU8" s="498"/>
      <c r="FV8" s="498"/>
      <c r="FW8" s="498"/>
      <c r="FX8" s="498"/>
      <c r="FY8" s="498"/>
      <c r="FZ8" s="498"/>
      <c r="GA8" s="498"/>
      <c r="GB8" s="498"/>
      <c r="GC8" s="498"/>
      <c r="GD8" s="498"/>
      <c r="GE8" s="498"/>
      <c r="GF8" s="498"/>
      <c r="GG8" s="498"/>
      <c r="GH8" s="498"/>
      <c r="GI8" s="498"/>
      <c r="GJ8" s="498"/>
      <c r="GK8" s="498"/>
      <c r="GL8" s="498"/>
      <c r="GM8" s="498"/>
      <c r="GN8" s="498"/>
      <c r="GO8" s="498"/>
      <c r="GP8" s="498"/>
      <c r="GQ8" s="498"/>
      <c r="GR8" s="498"/>
      <c r="GS8" s="498"/>
      <c r="GT8" s="498"/>
      <c r="GU8" s="498"/>
      <c r="GV8" s="498"/>
      <c r="GW8" s="498"/>
      <c r="GX8" s="498"/>
      <c r="GY8" s="498"/>
      <c r="GZ8" s="498"/>
      <c r="HA8" s="498"/>
      <c r="HB8" s="498"/>
      <c r="HC8" s="498"/>
      <c r="HD8" s="498"/>
      <c r="HE8" s="498"/>
      <c r="HF8" s="498"/>
      <c r="HG8" s="498"/>
      <c r="HH8" s="498"/>
      <c r="HI8" s="498"/>
      <c r="HJ8" s="498"/>
      <c r="HK8" s="498"/>
      <c r="HL8" s="498"/>
      <c r="HM8" s="498"/>
      <c r="HN8" s="498"/>
      <c r="HO8" s="498"/>
      <c r="HP8" s="498"/>
      <c r="HQ8" s="498"/>
      <c r="HR8" s="498"/>
      <c r="HS8" s="498"/>
      <c r="HT8" s="498"/>
      <c r="HU8" s="498"/>
      <c r="HV8" s="498"/>
      <c r="HW8" s="498"/>
      <c r="HX8" s="498"/>
      <c r="HY8" s="498"/>
      <c r="HZ8" s="498"/>
      <c r="IA8" s="498"/>
      <c r="IB8" s="498"/>
      <c r="IC8" s="498"/>
      <c r="ID8" s="498"/>
      <c r="IE8" s="498"/>
      <c r="IF8" s="498"/>
      <c r="IG8" s="498"/>
      <c r="IH8" s="498"/>
      <c r="II8" s="498"/>
      <c r="IJ8" s="498"/>
      <c r="IK8" s="504"/>
    </row>
    <row r="9" spans="1:245" s="18" customFormat="1" ht="24.75" customHeight="1" thickBot="1">
      <c r="A9" s="498"/>
      <c r="B9" s="796"/>
      <c r="C9" s="790" t="s">
        <v>125</v>
      </c>
      <c r="D9" s="790"/>
      <c r="E9" s="790"/>
      <c r="F9" s="790"/>
      <c r="G9" s="790"/>
      <c r="H9" s="29" t="s">
        <v>75</v>
      </c>
      <c r="I9" s="30" t="s">
        <v>120</v>
      </c>
      <c r="J9" s="791"/>
      <c r="K9" s="791"/>
      <c r="L9" s="791"/>
      <c r="M9" s="800"/>
      <c r="N9" s="800"/>
      <c r="O9" s="790" t="s">
        <v>125</v>
      </c>
      <c r="P9" s="790"/>
      <c r="Q9" s="790"/>
      <c r="R9" s="790"/>
      <c r="S9" s="29" t="s">
        <v>79</v>
      </c>
      <c r="T9" s="30" t="s">
        <v>120</v>
      </c>
      <c r="U9" s="791"/>
      <c r="V9" s="791"/>
      <c r="W9" s="791"/>
      <c r="X9" s="800"/>
      <c r="Y9" s="800"/>
      <c r="Z9" s="790" t="s">
        <v>125</v>
      </c>
      <c r="AA9" s="790"/>
      <c r="AB9" s="790"/>
      <c r="AC9" s="790"/>
      <c r="AD9" s="29" t="s">
        <v>83</v>
      </c>
      <c r="AE9" s="31" t="s">
        <v>120</v>
      </c>
      <c r="AF9" s="813"/>
      <c r="AG9" s="813"/>
      <c r="AH9" s="813"/>
      <c r="AI9" s="814"/>
      <c r="AJ9" s="498"/>
      <c r="AK9" s="498"/>
      <c r="AL9" s="498"/>
      <c r="AM9" s="498"/>
      <c r="AN9" s="498"/>
      <c r="AO9" s="498"/>
      <c r="AP9" s="498"/>
      <c r="AQ9" s="498"/>
      <c r="AR9" s="498"/>
      <c r="AS9" s="498"/>
      <c r="AT9" s="498"/>
      <c r="AU9" s="498"/>
      <c r="AV9" s="498"/>
      <c r="AW9" s="498"/>
      <c r="AX9" s="498"/>
      <c r="AY9" s="498"/>
      <c r="AZ9" s="498"/>
      <c r="BA9" s="498"/>
      <c r="BB9" s="498"/>
      <c r="BC9" s="498"/>
      <c r="BD9" s="498"/>
      <c r="BE9" s="498"/>
      <c r="BF9" s="498"/>
      <c r="BG9" s="498"/>
      <c r="BH9" s="498"/>
      <c r="BI9" s="498"/>
      <c r="BJ9" s="498"/>
      <c r="BK9" s="498"/>
      <c r="BL9" s="498"/>
      <c r="BM9" s="498"/>
      <c r="BN9" s="498"/>
      <c r="BO9" s="498"/>
      <c r="BP9" s="498"/>
      <c r="BQ9" s="498"/>
      <c r="BR9" s="498"/>
      <c r="BS9" s="498"/>
      <c r="BT9" s="498"/>
      <c r="BU9" s="498"/>
      <c r="BV9" s="498"/>
      <c r="BW9" s="498"/>
      <c r="BX9" s="498"/>
      <c r="BY9" s="498"/>
      <c r="BZ9" s="498"/>
      <c r="CA9" s="498"/>
      <c r="CB9" s="498"/>
      <c r="CC9" s="498"/>
      <c r="CD9" s="498"/>
      <c r="CE9" s="498"/>
      <c r="CF9" s="498"/>
      <c r="CG9" s="498"/>
      <c r="CH9" s="498"/>
      <c r="CI9" s="498"/>
      <c r="CJ9" s="498"/>
      <c r="CK9" s="498"/>
      <c r="CL9" s="498"/>
      <c r="CM9" s="498"/>
      <c r="CN9" s="498"/>
      <c r="CO9" s="498"/>
      <c r="CP9" s="498"/>
      <c r="CQ9" s="498"/>
      <c r="CR9" s="498"/>
      <c r="CS9" s="498"/>
      <c r="CT9" s="498"/>
      <c r="CU9" s="498"/>
      <c r="CV9" s="498"/>
      <c r="CW9" s="498"/>
      <c r="CX9" s="498"/>
      <c r="CY9" s="498"/>
      <c r="CZ9" s="498"/>
      <c r="DA9" s="498"/>
      <c r="DB9" s="498"/>
      <c r="DC9" s="498"/>
      <c r="DD9" s="498"/>
      <c r="DE9" s="498"/>
      <c r="DF9" s="498"/>
      <c r="DG9" s="498"/>
      <c r="DH9" s="498"/>
      <c r="DI9" s="498"/>
      <c r="DJ9" s="498"/>
      <c r="DK9" s="498"/>
      <c r="DL9" s="498"/>
      <c r="DM9" s="498"/>
      <c r="DN9" s="498"/>
      <c r="DO9" s="498"/>
      <c r="DP9" s="498"/>
      <c r="DQ9" s="498"/>
      <c r="DR9" s="498"/>
      <c r="DS9" s="498"/>
      <c r="DT9" s="498"/>
      <c r="DU9" s="498"/>
      <c r="DV9" s="498"/>
      <c r="DW9" s="498"/>
      <c r="DX9" s="498"/>
      <c r="DY9" s="498"/>
      <c r="DZ9" s="498"/>
      <c r="EA9" s="498"/>
      <c r="EB9" s="498"/>
      <c r="EC9" s="498"/>
      <c r="ED9" s="498"/>
      <c r="EE9" s="498"/>
      <c r="EF9" s="498"/>
      <c r="EG9" s="498"/>
      <c r="EH9" s="498"/>
      <c r="EI9" s="498"/>
      <c r="EJ9" s="498"/>
      <c r="EK9" s="498"/>
      <c r="EL9" s="498"/>
      <c r="EM9" s="498"/>
      <c r="EN9" s="498"/>
      <c r="EO9" s="498"/>
      <c r="EP9" s="498"/>
      <c r="EQ9" s="498"/>
      <c r="ER9" s="498"/>
      <c r="ES9" s="498"/>
      <c r="ET9" s="498"/>
      <c r="EU9" s="498"/>
      <c r="EV9" s="498"/>
      <c r="EW9" s="498"/>
      <c r="EX9" s="498"/>
      <c r="EY9" s="498"/>
      <c r="EZ9" s="498"/>
      <c r="FA9" s="498"/>
      <c r="FB9" s="498"/>
      <c r="FC9" s="498"/>
      <c r="FD9" s="498"/>
      <c r="FE9" s="498"/>
      <c r="FF9" s="498"/>
      <c r="FG9" s="498"/>
      <c r="FH9" s="498"/>
      <c r="FI9" s="498"/>
      <c r="FJ9" s="498"/>
      <c r="FK9" s="498"/>
      <c r="FL9" s="498"/>
      <c r="FM9" s="498"/>
      <c r="FN9" s="498"/>
      <c r="FO9" s="498"/>
      <c r="FP9" s="498"/>
      <c r="FQ9" s="498"/>
      <c r="FR9" s="498"/>
      <c r="FS9" s="498"/>
      <c r="FT9" s="498"/>
      <c r="FU9" s="498"/>
      <c r="FV9" s="498"/>
      <c r="FW9" s="498"/>
      <c r="FX9" s="498"/>
      <c r="FY9" s="498"/>
      <c r="FZ9" s="498"/>
      <c r="GA9" s="498"/>
      <c r="GB9" s="498"/>
      <c r="GC9" s="498"/>
      <c r="GD9" s="498"/>
      <c r="GE9" s="498"/>
      <c r="GF9" s="498"/>
      <c r="GG9" s="498"/>
      <c r="GH9" s="498"/>
      <c r="GI9" s="498"/>
      <c r="GJ9" s="498"/>
      <c r="GK9" s="498"/>
      <c r="GL9" s="498"/>
      <c r="GM9" s="498"/>
      <c r="GN9" s="498"/>
      <c r="GO9" s="498"/>
      <c r="GP9" s="498"/>
      <c r="GQ9" s="498"/>
      <c r="GR9" s="498"/>
      <c r="GS9" s="498"/>
      <c r="GT9" s="498"/>
      <c r="GU9" s="498"/>
      <c r="GV9" s="498"/>
      <c r="GW9" s="498"/>
      <c r="GX9" s="498"/>
      <c r="GY9" s="498"/>
      <c r="GZ9" s="498"/>
      <c r="HA9" s="498"/>
      <c r="HB9" s="498"/>
      <c r="HC9" s="498"/>
      <c r="HD9" s="498"/>
      <c r="HE9" s="498"/>
      <c r="HF9" s="498"/>
      <c r="HG9" s="498"/>
      <c r="HH9" s="498"/>
      <c r="HI9" s="498"/>
      <c r="HJ9" s="498"/>
      <c r="HK9" s="498"/>
      <c r="HL9" s="498"/>
      <c r="HM9" s="498"/>
      <c r="HN9" s="498"/>
      <c r="HO9" s="498"/>
      <c r="HP9" s="498"/>
      <c r="HQ9" s="498"/>
      <c r="HR9" s="498"/>
      <c r="HS9" s="498"/>
      <c r="HT9" s="498"/>
      <c r="HU9" s="498"/>
      <c r="HV9" s="498"/>
      <c r="HW9" s="498"/>
      <c r="HX9" s="498"/>
      <c r="HY9" s="498"/>
      <c r="HZ9" s="498"/>
      <c r="IA9" s="498"/>
      <c r="IB9" s="498"/>
      <c r="IC9" s="498"/>
      <c r="ID9" s="498"/>
      <c r="IE9" s="498"/>
      <c r="IF9" s="498"/>
      <c r="IG9" s="498"/>
      <c r="IH9" s="498"/>
      <c r="II9" s="498"/>
      <c r="IJ9" s="498"/>
      <c r="IK9" s="505"/>
    </row>
    <row r="10" spans="1:245" s="18" customFormat="1" ht="24" customHeight="1" thickTop="1" thickBot="1">
      <c r="A10" s="498"/>
      <c r="B10" s="815" t="s">
        <v>86</v>
      </c>
      <c r="C10" s="816"/>
      <c r="D10" s="816"/>
      <c r="E10" s="816"/>
      <c r="F10" s="816"/>
      <c r="G10" s="816"/>
      <c r="H10" s="816"/>
      <c r="I10" s="816"/>
      <c r="J10" s="816"/>
      <c r="K10" s="816"/>
      <c r="L10" s="816"/>
      <c r="M10" s="816"/>
      <c r="N10" s="816"/>
      <c r="O10" s="816"/>
      <c r="P10" s="816"/>
      <c r="Q10" s="816"/>
      <c r="R10" s="816"/>
      <c r="S10" s="816"/>
      <c r="T10" s="816"/>
      <c r="U10" s="816"/>
      <c r="V10" s="816"/>
      <c r="W10" s="816"/>
      <c r="X10" s="816"/>
      <c r="Y10" s="816"/>
      <c r="Z10" s="816"/>
      <c r="AA10" s="816"/>
      <c r="AB10" s="816"/>
      <c r="AC10" s="816"/>
      <c r="AD10" s="34" t="s">
        <v>84</v>
      </c>
      <c r="AE10" s="35" t="s">
        <v>126</v>
      </c>
      <c r="AF10" s="36"/>
      <c r="AG10" s="37"/>
      <c r="AH10" s="37"/>
      <c r="AI10" s="281"/>
      <c r="AJ10" s="498"/>
      <c r="AK10" s="498"/>
      <c r="AL10" s="498"/>
      <c r="AM10" s="498"/>
      <c r="AN10" s="498"/>
      <c r="AO10" s="498"/>
      <c r="AP10" s="498"/>
      <c r="AQ10" s="498"/>
      <c r="AR10" s="498"/>
      <c r="AS10" s="498"/>
      <c r="AT10" s="498"/>
      <c r="AU10" s="498"/>
      <c r="AV10" s="498"/>
      <c r="AW10" s="498"/>
      <c r="AX10" s="498"/>
      <c r="AY10" s="498"/>
      <c r="AZ10" s="498"/>
      <c r="BA10" s="498"/>
      <c r="BB10" s="498"/>
      <c r="BC10" s="498"/>
      <c r="BD10" s="498"/>
      <c r="BE10" s="498"/>
      <c r="BF10" s="498"/>
      <c r="BG10" s="498"/>
      <c r="BH10" s="498"/>
      <c r="BI10" s="498"/>
      <c r="BJ10" s="498"/>
      <c r="BK10" s="498"/>
      <c r="BL10" s="498"/>
      <c r="BM10" s="498"/>
      <c r="BN10" s="498"/>
      <c r="BO10" s="498"/>
      <c r="BP10" s="498"/>
      <c r="BQ10" s="498"/>
      <c r="BR10" s="498"/>
      <c r="BS10" s="498"/>
      <c r="BT10" s="498"/>
      <c r="BU10" s="498"/>
      <c r="BV10" s="498"/>
      <c r="BW10" s="498"/>
      <c r="BX10" s="498"/>
      <c r="BY10" s="498"/>
      <c r="BZ10" s="498"/>
      <c r="CA10" s="498"/>
      <c r="CB10" s="498"/>
      <c r="CC10" s="498"/>
      <c r="CD10" s="498"/>
      <c r="CE10" s="498"/>
      <c r="CF10" s="498"/>
      <c r="CG10" s="498"/>
      <c r="CH10" s="498"/>
      <c r="CI10" s="498"/>
      <c r="CJ10" s="498"/>
      <c r="CK10" s="498"/>
      <c r="CL10" s="498"/>
      <c r="CM10" s="498"/>
      <c r="CN10" s="498"/>
      <c r="CO10" s="498"/>
      <c r="CP10" s="498"/>
      <c r="CQ10" s="498"/>
      <c r="CR10" s="498"/>
      <c r="CS10" s="498"/>
      <c r="CT10" s="498"/>
      <c r="CU10" s="498"/>
      <c r="CV10" s="498"/>
      <c r="CW10" s="498"/>
      <c r="CX10" s="498"/>
      <c r="CY10" s="498"/>
      <c r="CZ10" s="498"/>
      <c r="DA10" s="498"/>
      <c r="DB10" s="498"/>
      <c r="DC10" s="498"/>
      <c r="DD10" s="498"/>
      <c r="DE10" s="498"/>
      <c r="DF10" s="498"/>
      <c r="DG10" s="498"/>
      <c r="DH10" s="498"/>
      <c r="DI10" s="498"/>
      <c r="DJ10" s="498"/>
      <c r="DK10" s="498"/>
      <c r="DL10" s="498"/>
      <c r="DM10" s="498"/>
      <c r="DN10" s="498"/>
      <c r="DO10" s="498"/>
      <c r="DP10" s="498"/>
      <c r="DQ10" s="498"/>
      <c r="DR10" s="498"/>
      <c r="DS10" s="498"/>
      <c r="DT10" s="498"/>
      <c r="DU10" s="498"/>
      <c r="DV10" s="498"/>
      <c r="DW10" s="498"/>
      <c r="DX10" s="498"/>
      <c r="DY10" s="498"/>
      <c r="DZ10" s="498"/>
      <c r="EA10" s="498"/>
      <c r="EB10" s="498"/>
      <c r="EC10" s="498"/>
      <c r="ED10" s="498"/>
      <c r="EE10" s="498"/>
      <c r="EF10" s="498"/>
      <c r="EG10" s="498"/>
      <c r="EH10" s="498"/>
      <c r="EI10" s="498"/>
      <c r="EJ10" s="498"/>
      <c r="EK10" s="498"/>
      <c r="EL10" s="498"/>
      <c r="EM10" s="498"/>
      <c r="EN10" s="498"/>
      <c r="EO10" s="498"/>
      <c r="EP10" s="498"/>
      <c r="EQ10" s="498"/>
      <c r="ER10" s="498"/>
      <c r="ES10" s="498"/>
      <c r="ET10" s="498"/>
      <c r="EU10" s="498"/>
      <c r="EV10" s="498"/>
      <c r="EW10" s="498"/>
      <c r="EX10" s="498"/>
      <c r="EY10" s="498"/>
      <c r="EZ10" s="498"/>
      <c r="FA10" s="498"/>
      <c r="FB10" s="498"/>
      <c r="FC10" s="498"/>
      <c r="FD10" s="498"/>
      <c r="FE10" s="498"/>
      <c r="FF10" s="498"/>
      <c r="FG10" s="498"/>
      <c r="FH10" s="498"/>
      <c r="FI10" s="498"/>
      <c r="FJ10" s="498"/>
      <c r="FK10" s="498"/>
      <c r="FL10" s="498"/>
      <c r="FM10" s="498"/>
      <c r="FN10" s="498"/>
      <c r="FO10" s="498"/>
      <c r="FP10" s="498"/>
      <c r="FQ10" s="498"/>
      <c r="FR10" s="498"/>
      <c r="FS10" s="498"/>
      <c r="FT10" s="498"/>
      <c r="FU10" s="498"/>
      <c r="FV10" s="498"/>
      <c r="FW10" s="498"/>
      <c r="FX10" s="498"/>
      <c r="FY10" s="498"/>
      <c r="FZ10" s="498"/>
      <c r="GA10" s="498"/>
      <c r="GB10" s="498"/>
      <c r="GC10" s="498"/>
      <c r="GD10" s="498"/>
      <c r="GE10" s="498"/>
      <c r="GF10" s="498"/>
      <c r="GG10" s="498"/>
      <c r="GH10" s="498"/>
      <c r="GI10" s="498"/>
      <c r="GJ10" s="498"/>
      <c r="GK10" s="498"/>
      <c r="GL10" s="498"/>
      <c r="GM10" s="498"/>
      <c r="GN10" s="498"/>
      <c r="GO10" s="498"/>
      <c r="GP10" s="498"/>
      <c r="GQ10" s="498"/>
      <c r="GR10" s="498"/>
      <c r="GS10" s="498"/>
      <c r="GT10" s="498"/>
      <c r="GU10" s="498"/>
      <c r="GV10" s="498"/>
      <c r="GW10" s="498"/>
      <c r="GX10" s="498"/>
      <c r="GY10" s="498"/>
      <c r="GZ10" s="498"/>
      <c r="HA10" s="498"/>
      <c r="HB10" s="498"/>
      <c r="HC10" s="498"/>
      <c r="HD10" s="498"/>
      <c r="HE10" s="498"/>
      <c r="HF10" s="498"/>
      <c r="HG10" s="498"/>
      <c r="HH10" s="498"/>
      <c r="HI10" s="498"/>
      <c r="HJ10" s="498"/>
      <c r="HK10" s="498"/>
      <c r="HL10" s="498"/>
      <c r="HM10" s="498"/>
      <c r="HN10" s="498"/>
      <c r="HO10" s="498"/>
      <c r="HP10" s="498"/>
      <c r="HQ10" s="498"/>
      <c r="HR10" s="498"/>
      <c r="HS10" s="498"/>
      <c r="HT10" s="498"/>
      <c r="HU10" s="498"/>
      <c r="HV10" s="498"/>
      <c r="HW10" s="498"/>
      <c r="HX10" s="498"/>
      <c r="HY10" s="498"/>
      <c r="HZ10" s="498"/>
      <c r="IA10" s="498"/>
      <c r="IB10" s="498"/>
      <c r="IC10" s="498"/>
      <c r="ID10" s="498"/>
      <c r="IE10" s="498"/>
      <c r="IF10" s="498"/>
      <c r="IG10" s="498"/>
      <c r="IH10" s="498"/>
      <c r="II10" s="498"/>
      <c r="IJ10" s="498"/>
      <c r="IK10" s="502"/>
    </row>
    <row r="11" spans="1:245" s="18" customFormat="1" ht="24" customHeight="1" thickBot="1">
      <c r="A11" s="498"/>
      <c r="B11" s="817" t="s">
        <v>127</v>
      </c>
      <c r="C11" s="818"/>
      <c r="D11" s="818"/>
      <c r="E11" s="818"/>
      <c r="F11" s="818"/>
      <c r="G11" s="818"/>
      <c r="H11" s="818"/>
      <c r="I11" s="818"/>
      <c r="J11" s="818"/>
      <c r="K11" s="818"/>
      <c r="L11" s="818"/>
      <c r="M11" s="818"/>
      <c r="N11" s="818"/>
      <c r="O11" s="818"/>
      <c r="P11" s="818"/>
      <c r="Q11" s="818"/>
      <c r="R11" s="818"/>
      <c r="S11" s="818"/>
      <c r="T11" s="818"/>
      <c r="U11" s="818"/>
      <c r="V11" s="818"/>
      <c r="W11" s="818"/>
      <c r="X11" s="818"/>
      <c r="Y11" s="818"/>
      <c r="Z11" s="818"/>
      <c r="AA11" s="818"/>
      <c r="AB11" s="818"/>
      <c r="AC11" s="818"/>
      <c r="AD11" s="38" t="s">
        <v>85</v>
      </c>
      <c r="AE11" s="39" t="s">
        <v>126</v>
      </c>
      <c r="AF11" s="819"/>
      <c r="AG11" s="819"/>
      <c r="AH11" s="819"/>
      <c r="AI11" s="820"/>
      <c r="AJ11" s="498"/>
      <c r="AK11" s="498"/>
      <c r="AL11" s="498"/>
      <c r="AM11" s="498"/>
      <c r="AN11" s="498"/>
      <c r="AO11" s="498"/>
      <c r="AP11" s="498"/>
      <c r="AQ11" s="498"/>
      <c r="AR11" s="498"/>
      <c r="AS11" s="498"/>
      <c r="AT11" s="498"/>
      <c r="AU11" s="498"/>
      <c r="AV11" s="498"/>
      <c r="AW11" s="498"/>
      <c r="AX11" s="498"/>
      <c r="AY11" s="498"/>
      <c r="AZ11" s="498"/>
      <c r="BA11" s="498"/>
      <c r="BB11" s="498"/>
      <c r="BC11" s="498"/>
      <c r="BD11" s="498"/>
      <c r="BE11" s="498"/>
      <c r="BF11" s="498"/>
      <c r="BG11" s="498"/>
      <c r="BH11" s="498"/>
      <c r="BI11" s="498"/>
      <c r="BJ11" s="498"/>
      <c r="BK11" s="498"/>
      <c r="BL11" s="498"/>
      <c r="BM11" s="498"/>
      <c r="BN11" s="498"/>
      <c r="BO11" s="498"/>
      <c r="BP11" s="498"/>
      <c r="BQ11" s="498"/>
      <c r="BR11" s="498"/>
      <c r="BS11" s="498"/>
      <c r="BT11" s="498"/>
      <c r="BU11" s="498"/>
      <c r="BV11" s="498"/>
      <c r="BW11" s="498"/>
      <c r="BX11" s="498"/>
      <c r="BY11" s="498"/>
      <c r="BZ11" s="498"/>
      <c r="CA11" s="498"/>
      <c r="CB11" s="498"/>
      <c r="CC11" s="498"/>
      <c r="CD11" s="498"/>
      <c r="CE11" s="498"/>
      <c r="CF11" s="498"/>
      <c r="CG11" s="498"/>
      <c r="CH11" s="498"/>
      <c r="CI11" s="498"/>
      <c r="CJ11" s="498"/>
      <c r="CK11" s="498"/>
      <c r="CL11" s="498"/>
      <c r="CM11" s="498"/>
      <c r="CN11" s="498"/>
      <c r="CO11" s="498"/>
      <c r="CP11" s="498"/>
      <c r="CQ11" s="498"/>
      <c r="CR11" s="498"/>
      <c r="CS11" s="498"/>
      <c r="CT11" s="498"/>
      <c r="CU11" s="498"/>
      <c r="CV11" s="498"/>
      <c r="CW11" s="498"/>
      <c r="CX11" s="498"/>
      <c r="CY11" s="498"/>
      <c r="CZ11" s="498"/>
      <c r="DA11" s="498"/>
      <c r="DB11" s="498"/>
      <c r="DC11" s="498"/>
      <c r="DD11" s="498"/>
      <c r="DE11" s="498"/>
      <c r="DF11" s="498"/>
      <c r="DG11" s="498"/>
      <c r="DH11" s="498"/>
      <c r="DI11" s="498"/>
      <c r="DJ11" s="498"/>
      <c r="DK11" s="498"/>
      <c r="DL11" s="498"/>
      <c r="DM11" s="498"/>
      <c r="DN11" s="498"/>
      <c r="DO11" s="498"/>
      <c r="DP11" s="498"/>
      <c r="DQ11" s="498"/>
      <c r="DR11" s="498"/>
      <c r="DS11" s="498"/>
      <c r="DT11" s="498"/>
      <c r="DU11" s="498"/>
      <c r="DV11" s="498"/>
      <c r="DW11" s="498"/>
      <c r="DX11" s="498"/>
      <c r="DY11" s="498"/>
      <c r="DZ11" s="498"/>
      <c r="EA11" s="498"/>
      <c r="EB11" s="498"/>
      <c r="EC11" s="498"/>
      <c r="ED11" s="498"/>
      <c r="EE11" s="498"/>
      <c r="EF11" s="498"/>
      <c r="EG11" s="498"/>
      <c r="EH11" s="498"/>
      <c r="EI11" s="498"/>
      <c r="EJ11" s="498"/>
      <c r="EK11" s="498"/>
      <c r="EL11" s="498"/>
      <c r="EM11" s="498"/>
      <c r="EN11" s="498"/>
      <c r="EO11" s="498"/>
      <c r="EP11" s="498"/>
      <c r="EQ11" s="498"/>
      <c r="ER11" s="498"/>
      <c r="ES11" s="498"/>
      <c r="ET11" s="498"/>
      <c r="EU11" s="498"/>
      <c r="EV11" s="498"/>
      <c r="EW11" s="498"/>
      <c r="EX11" s="498"/>
      <c r="EY11" s="498"/>
      <c r="EZ11" s="498"/>
      <c r="FA11" s="498"/>
      <c r="FB11" s="498"/>
      <c r="FC11" s="498"/>
      <c r="FD11" s="498"/>
      <c r="FE11" s="498"/>
      <c r="FF11" s="498"/>
      <c r="FG11" s="498"/>
      <c r="FH11" s="498"/>
      <c r="FI11" s="498"/>
      <c r="FJ11" s="498"/>
      <c r="FK11" s="498"/>
      <c r="FL11" s="498"/>
      <c r="FM11" s="498"/>
      <c r="FN11" s="498"/>
      <c r="FO11" s="498"/>
      <c r="FP11" s="498"/>
      <c r="FQ11" s="498"/>
      <c r="FR11" s="498"/>
      <c r="FS11" s="498"/>
      <c r="FT11" s="498"/>
      <c r="FU11" s="498"/>
      <c r="FV11" s="498"/>
      <c r="FW11" s="498"/>
      <c r="FX11" s="498"/>
      <c r="FY11" s="498"/>
      <c r="FZ11" s="498"/>
      <c r="GA11" s="498"/>
      <c r="GB11" s="498"/>
      <c r="GC11" s="498"/>
      <c r="GD11" s="498"/>
      <c r="GE11" s="498"/>
      <c r="GF11" s="498"/>
      <c r="GG11" s="498"/>
      <c r="GH11" s="498"/>
      <c r="GI11" s="498"/>
      <c r="GJ11" s="498"/>
      <c r="GK11" s="498"/>
      <c r="GL11" s="498"/>
      <c r="GM11" s="498"/>
      <c r="GN11" s="498"/>
      <c r="GO11" s="498"/>
      <c r="GP11" s="498"/>
      <c r="GQ11" s="498"/>
      <c r="GR11" s="498"/>
      <c r="GS11" s="498"/>
      <c r="GT11" s="498"/>
      <c r="GU11" s="498"/>
      <c r="GV11" s="498"/>
      <c r="GW11" s="498"/>
      <c r="GX11" s="498"/>
      <c r="GY11" s="498"/>
      <c r="GZ11" s="498"/>
      <c r="HA11" s="498"/>
      <c r="HB11" s="498"/>
      <c r="HC11" s="498"/>
      <c r="HD11" s="498"/>
      <c r="HE11" s="498"/>
      <c r="HF11" s="498"/>
      <c r="HG11" s="498"/>
      <c r="HH11" s="498"/>
      <c r="HI11" s="498"/>
      <c r="HJ11" s="498"/>
      <c r="HK11" s="498"/>
      <c r="HL11" s="498"/>
      <c r="HM11" s="498"/>
      <c r="HN11" s="498"/>
      <c r="HO11" s="498"/>
      <c r="HP11" s="498"/>
      <c r="HQ11" s="498"/>
      <c r="HR11" s="498"/>
      <c r="HS11" s="498"/>
      <c r="HT11" s="498"/>
      <c r="HU11" s="498"/>
      <c r="HV11" s="498"/>
      <c r="HW11" s="498"/>
      <c r="HX11" s="498"/>
      <c r="HY11" s="498"/>
      <c r="HZ11" s="498"/>
      <c r="IA11" s="498"/>
      <c r="IB11" s="498"/>
      <c r="IC11" s="498"/>
      <c r="ID11" s="498"/>
      <c r="IE11" s="498"/>
      <c r="IF11" s="498"/>
      <c r="IG11" s="498"/>
      <c r="IH11" s="498"/>
      <c r="II11" s="498"/>
      <c r="IJ11" s="498"/>
      <c r="IK11" s="502"/>
    </row>
    <row r="12" spans="1:245" s="18" customFormat="1" ht="12.75" customHeight="1" thickBot="1">
      <c r="A12" s="498"/>
      <c r="B12" s="40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2"/>
      <c r="AE12" s="42"/>
      <c r="AF12" s="41"/>
      <c r="AI12" s="282"/>
      <c r="AJ12" s="498"/>
      <c r="AK12" s="498"/>
      <c r="AL12" s="498"/>
      <c r="AM12" s="498"/>
      <c r="AN12" s="498"/>
      <c r="AO12" s="498"/>
      <c r="AP12" s="498"/>
      <c r="AQ12" s="498"/>
      <c r="AR12" s="498"/>
      <c r="AS12" s="498"/>
      <c r="AT12" s="498"/>
      <c r="AU12" s="498"/>
      <c r="AV12" s="498"/>
      <c r="AW12" s="498"/>
      <c r="AX12" s="498"/>
      <c r="AY12" s="498"/>
      <c r="AZ12" s="498"/>
      <c r="BA12" s="498"/>
      <c r="BB12" s="498"/>
      <c r="BC12" s="498"/>
      <c r="BD12" s="498"/>
      <c r="BE12" s="498"/>
      <c r="BF12" s="498"/>
      <c r="BG12" s="498"/>
      <c r="BH12" s="498"/>
      <c r="BI12" s="498"/>
      <c r="BJ12" s="498"/>
      <c r="BK12" s="498"/>
      <c r="BL12" s="498"/>
      <c r="BM12" s="498"/>
      <c r="BN12" s="498"/>
      <c r="BO12" s="498"/>
      <c r="BP12" s="498"/>
      <c r="BQ12" s="498"/>
      <c r="BR12" s="498"/>
      <c r="BS12" s="498"/>
      <c r="BT12" s="498"/>
      <c r="BU12" s="498"/>
      <c r="BV12" s="498"/>
      <c r="BW12" s="498"/>
      <c r="BX12" s="498"/>
      <c r="BY12" s="498"/>
      <c r="BZ12" s="498"/>
      <c r="CA12" s="498"/>
      <c r="CB12" s="498"/>
      <c r="CC12" s="498"/>
      <c r="CD12" s="498"/>
      <c r="CE12" s="498"/>
      <c r="CF12" s="498"/>
      <c r="CG12" s="498"/>
      <c r="CH12" s="498"/>
      <c r="CI12" s="498"/>
      <c r="CJ12" s="498"/>
      <c r="CK12" s="498"/>
      <c r="CL12" s="498"/>
      <c r="CM12" s="498"/>
      <c r="CN12" s="498"/>
      <c r="CO12" s="498"/>
      <c r="CP12" s="498"/>
      <c r="CQ12" s="498"/>
      <c r="CR12" s="498"/>
      <c r="CS12" s="498"/>
      <c r="CT12" s="498"/>
      <c r="CU12" s="498"/>
      <c r="CV12" s="498"/>
      <c r="CW12" s="498"/>
      <c r="CX12" s="498"/>
      <c r="CY12" s="498"/>
      <c r="CZ12" s="498"/>
      <c r="DA12" s="498"/>
      <c r="DB12" s="498"/>
      <c r="DC12" s="498"/>
      <c r="DD12" s="498"/>
      <c r="DE12" s="498"/>
      <c r="DF12" s="498"/>
      <c r="DG12" s="498"/>
      <c r="DH12" s="498"/>
      <c r="DI12" s="498"/>
      <c r="DJ12" s="498"/>
      <c r="DK12" s="498"/>
      <c r="DL12" s="498"/>
      <c r="DM12" s="498"/>
      <c r="DN12" s="498"/>
      <c r="DO12" s="498"/>
      <c r="DP12" s="498"/>
      <c r="DQ12" s="498"/>
      <c r="DR12" s="498"/>
      <c r="DS12" s="498"/>
      <c r="DT12" s="498"/>
      <c r="DU12" s="498"/>
      <c r="DV12" s="498"/>
      <c r="DW12" s="498"/>
      <c r="DX12" s="498"/>
      <c r="DY12" s="498"/>
      <c r="DZ12" s="498"/>
      <c r="EA12" s="498"/>
      <c r="EB12" s="498"/>
      <c r="EC12" s="498"/>
      <c r="ED12" s="498"/>
      <c r="EE12" s="498"/>
      <c r="EF12" s="498"/>
      <c r="EG12" s="498"/>
      <c r="EH12" s="498"/>
      <c r="EI12" s="498"/>
      <c r="EJ12" s="498"/>
      <c r="EK12" s="498"/>
      <c r="EL12" s="498"/>
      <c r="EM12" s="498"/>
      <c r="EN12" s="498"/>
      <c r="EO12" s="498"/>
      <c r="EP12" s="498"/>
      <c r="EQ12" s="498"/>
      <c r="ER12" s="498"/>
      <c r="ES12" s="498"/>
      <c r="ET12" s="498"/>
      <c r="EU12" s="498"/>
      <c r="EV12" s="498"/>
      <c r="EW12" s="498"/>
      <c r="EX12" s="498"/>
      <c r="EY12" s="498"/>
      <c r="EZ12" s="498"/>
      <c r="FA12" s="498"/>
      <c r="FB12" s="498"/>
      <c r="FC12" s="498"/>
      <c r="FD12" s="498"/>
      <c r="FE12" s="498"/>
      <c r="FF12" s="498"/>
      <c r="FG12" s="498"/>
      <c r="FH12" s="498"/>
      <c r="FI12" s="498"/>
      <c r="FJ12" s="498"/>
      <c r="FK12" s="498"/>
      <c r="FL12" s="498"/>
      <c r="FM12" s="498"/>
      <c r="FN12" s="498"/>
      <c r="FO12" s="498"/>
      <c r="FP12" s="498"/>
      <c r="FQ12" s="498"/>
      <c r="FR12" s="498"/>
      <c r="FS12" s="498"/>
      <c r="FT12" s="498"/>
      <c r="FU12" s="498"/>
      <c r="FV12" s="498"/>
      <c r="FW12" s="498"/>
      <c r="FX12" s="498"/>
      <c r="FY12" s="498"/>
      <c r="FZ12" s="498"/>
      <c r="GA12" s="498"/>
      <c r="GB12" s="498"/>
      <c r="GC12" s="498"/>
      <c r="GD12" s="498"/>
      <c r="GE12" s="498"/>
      <c r="GF12" s="498"/>
      <c r="GG12" s="498"/>
      <c r="GH12" s="498"/>
      <c r="GI12" s="498"/>
      <c r="GJ12" s="498"/>
      <c r="GK12" s="498"/>
      <c r="GL12" s="498"/>
      <c r="GM12" s="498"/>
      <c r="GN12" s="498"/>
      <c r="GO12" s="498"/>
      <c r="GP12" s="498"/>
      <c r="GQ12" s="498"/>
      <c r="GR12" s="498"/>
      <c r="GS12" s="498"/>
      <c r="GT12" s="498"/>
      <c r="GU12" s="498"/>
      <c r="GV12" s="498"/>
      <c r="GW12" s="498"/>
      <c r="GX12" s="498"/>
      <c r="GY12" s="498"/>
      <c r="GZ12" s="498"/>
      <c r="HA12" s="498"/>
      <c r="HB12" s="498"/>
      <c r="HC12" s="498"/>
      <c r="HD12" s="498"/>
      <c r="HE12" s="498"/>
      <c r="HF12" s="498"/>
      <c r="HG12" s="498"/>
      <c r="HH12" s="498"/>
      <c r="HI12" s="498"/>
      <c r="HJ12" s="498"/>
      <c r="HK12" s="498"/>
      <c r="HL12" s="498"/>
      <c r="HM12" s="498"/>
      <c r="HN12" s="498"/>
      <c r="HO12" s="498"/>
      <c r="HP12" s="498"/>
      <c r="HQ12" s="498"/>
      <c r="HR12" s="498"/>
      <c r="HS12" s="498"/>
      <c r="HT12" s="498"/>
      <c r="HU12" s="498"/>
      <c r="HV12" s="498"/>
      <c r="HW12" s="498"/>
      <c r="HX12" s="498"/>
      <c r="HY12" s="498"/>
      <c r="HZ12" s="498"/>
      <c r="IA12" s="498"/>
      <c r="IB12" s="498"/>
      <c r="IC12" s="498"/>
      <c r="ID12" s="498"/>
      <c r="IE12" s="498"/>
      <c r="IF12" s="498"/>
      <c r="IG12" s="498"/>
      <c r="IH12" s="498"/>
      <c r="II12" s="498"/>
      <c r="IJ12" s="498"/>
      <c r="IK12" s="502"/>
    </row>
    <row r="13" spans="1:245" s="18" customFormat="1" ht="24" customHeight="1" thickBot="1">
      <c r="A13" s="498"/>
      <c r="B13" s="821" t="s">
        <v>14</v>
      </c>
      <c r="C13" s="822"/>
      <c r="D13" s="822"/>
      <c r="E13" s="822"/>
      <c r="F13" s="822"/>
      <c r="G13" s="822"/>
      <c r="H13" s="822"/>
      <c r="I13" s="822"/>
      <c r="J13" s="822"/>
      <c r="K13" s="822"/>
      <c r="L13" s="822"/>
      <c r="M13" s="822"/>
      <c r="N13" s="822"/>
      <c r="O13" s="822"/>
      <c r="P13" s="822"/>
      <c r="Q13" s="822"/>
      <c r="R13" s="823" t="s">
        <v>46</v>
      </c>
      <c r="S13" s="823"/>
      <c r="T13" s="823"/>
      <c r="U13" s="823"/>
      <c r="V13" s="823"/>
      <c r="W13" s="823"/>
      <c r="X13" s="823"/>
      <c r="Y13" s="823"/>
      <c r="Z13" s="823"/>
      <c r="AA13" s="823"/>
      <c r="AB13" s="823"/>
      <c r="AC13" s="823"/>
      <c r="AD13" s="823"/>
      <c r="AE13" s="823"/>
      <c r="AF13" s="823"/>
      <c r="AG13" s="43"/>
      <c r="AH13" s="44"/>
      <c r="AI13" s="283"/>
      <c r="AJ13" s="498"/>
      <c r="AK13" s="498"/>
      <c r="AL13" s="498"/>
      <c r="AM13" s="498"/>
      <c r="AN13" s="498"/>
      <c r="AO13" s="498"/>
      <c r="AP13" s="498"/>
      <c r="AQ13" s="498"/>
      <c r="AR13" s="498"/>
      <c r="AS13" s="498"/>
      <c r="AT13" s="498"/>
      <c r="AU13" s="498"/>
      <c r="AV13" s="498"/>
      <c r="AW13" s="498"/>
      <c r="AX13" s="498"/>
      <c r="AY13" s="498"/>
      <c r="AZ13" s="498"/>
      <c r="BA13" s="498"/>
      <c r="BB13" s="498"/>
      <c r="BC13" s="498"/>
      <c r="BD13" s="498"/>
      <c r="BE13" s="498"/>
      <c r="BF13" s="498"/>
      <c r="BG13" s="498"/>
      <c r="BH13" s="498"/>
      <c r="BI13" s="498"/>
      <c r="BJ13" s="498"/>
      <c r="BK13" s="498"/>
      <c r="BL13" s="498"/>
      <c r="BM13" s="498"/>
      <c r="BN13" s="498"/>
      <c r="BO13" s="498"/>
      <c r="BP13" s="498"/>
      <c r="BQ13" s="498"/>
      <c r="BR13" s="498"/>
      <c r="BS13" s="498"/>
      <c r="BT13" s="498"/>
      <c r="BU13" s="498"/>
      <c r="BV13" s="498"/>
      <c r="BW13" s="498"/>
      <c r="BX13" s="498"/>
      <c r="BY13" s="498"/>
      <c r="BZ13" s="498"/>
      <c r="CA13" s="498"/>
      <c r="CB13" s="498"/>
      <c r="CC13" s="498"/>
      <c r="CD13" s="498"/>
      <c r="CE13" s="498"/>
      <c r="CF13" s="498"/>
      <c r="CG13" s="498"/>
      <c r="CH13" s="498"/>
      <c r="CI13" s="498"/>
      <c r="CJ13" s="498"/>
      <c r="CK13" s="498"/>
      <c r="CL13" s="498"/>
      <c r="CM13" s="498"/>
      <c r="CN13" s="498"/>
      <c r="CO13" s="498"/>
      <c r="CP13" s="498"/>
      <c r="CQ13" s="498"/>
      <c r="CR13" s="498"/>
      <c r="CS13" s="498"/>
      <c r="CT13" s="498"/>
      <c r="CU13" s="498"/>
      <c r="CV13" s="498"/>
      <c r="CW13" s="498"/>
      <c r="CX13" s="498"/>
      <c r="CY13" s="498"/>
      <c r="CZ13" s="498"/>
      <c r="DA13" s="498"/>
      <c r="DB13" s="498"/>
      <c r="DC13" s="498"/>
      <c r="DD13" s="498"/>
      <c r="DE13" s="498"/>
      <c r="DF13" s="498"/>
      <c r="DG13" s="498"/>
      <c r="DH13" s="498"/>
      <c r="DI13" s="498"/>
      <c r="DJ13" s="498"/>
      <c r="DK13" s="498"/>
      <c r="DL13" s="498"/>
      <c r="DM13" s="498"/>
      <c r="DN13" s="498"/>
      <c r="DO13" s="498"/>
      <c r="DP13" s="498"/>
      <c r="DQ13" s="498"/>
      <c r="DR13" s="498"/>
      <c r="DS13" s="498"/>
      <c r="DT13" s="498"/>
      <c r="DU13" s="498"/>
      <c r="DV13" s="498"/>
      <c r="DW13" s="498"/>
      <c r="DX13" s="498"/>
      <c r="DY13" s="498"/>
      <c r="DZ13" s="498"/>
      <c r="EA13" s="498"/>
      <c r="EB13" s="498"/>
      <c r="EC13" s="498"/>
      <c r="ED13" s="498"/>
      <c r="EE13" s="498"/>
      <c r="EF13" s="498"/>
      <c r="EG13" s="498"/>
      <c r="EH13" s="498"/>
      <c r="EI13" s="498"/>
      <c r="EJ13" s="498"/>
      <c r="EK13" s="498"/>
      <c r="EL13" s="498"/>
      <c r="EM13" s="498"/>
      <c r="EN13" s="498"/>
      <c r="EO13" s="498"/>
      <c r="EP13" s="498"/>
      <c r="EQ13" s="498"/>
      <c r="ER13" s="498"/>
      <c r="ES13" s="498"/>
      <c r="ET13" s="498"/>
      <c r="EU13" s="498"/>
      <c r="EV13" s="498"/>
      <c r="EW13" s="498"/>
      <c r="EX13" s="498"/>
      <c r="EY13" s="498"/>
      <c r="EZ13" s="498"/>
      <c r="FA13" s="498"/>
      <c r="FB13" s="498"/>
      <c r="FC13" s="498"/>
      <c r="FD13" s="498"/>
      <c r="FE13" s="498"/>
      <c r="FF13" s="498"/>
      <c r="FG13" s="498"/>
      <c r="FH13" s="498"/>
      <c r="FI13" s="498"/>
      <c r="FJ13" s="498"/>
      <c r="FK13" s="498"/>
      <c r="FL13" s="498"/>
      <c r="FM13" s="498"/>
      <c r="FN13" s="498"/>
      <c r="FO13" s="498"/>
      <c r="FP13" s="498"/>
      <c r="FQ13" s="498"/>
      <c r="FR13" s="498"/>
      <c r="FS13" s="498"/>
      <c r="FT13" s="498"/>
      <c r="FU13" s="498"/>
      <c r="FV13" s="498"/>
      <c r="FW13" s="498"/>
      <c r="FX13" s="498"/>
      <c r="FY13" s="498"/>
      <c r="FZ13" s="498"/>
      <c r="GA13" s="498"/>
      <c r="GB13" s="498"/>
      <c r="GC13" s="498"/>
      <c r="GD13" s="498"/>
      <c r="GE13" s="498"/>
      <c r="GF13" s="498"/>
      <c r="GG13" s="498"/>
      <c r="GH13" s="498"/>
      <c r="GI13" s="498"/>
      <c r="GJ13" s="498"/>
      <c r="GK13" s="498"/>
      <c r="GL13" s="498"/>
      <c r="GM13" s="498"/>
      <c r="GN13" s="498"/>
      <c r="GO13" s="498"/>
      <c r="GP13" s="498"/>
      <c r="GQ13" s="498"/>
      <c r="GR13" s="498"/>
      <c r="GS13" s="498"/>
      <c r="GT13" s="498"/>
      <c r="GU13" s="498"/>
      <c r="GV13" s="498"/>
      <c r="GW13" s="498"/>
      <c r="GX13" s="498"/>
      <c r="GY13" s="498"/>
      <c r="GZ13" s="498"/>
      <c r="HA13" s="498"/>
      <c r="HB13" s="498"/>
      <c r="HC13" s="498"/>
      <c r="HD13" s="498"/>
      <c r="HE13" s="498"/>
      <c r="HF13" s="498"/>
      <c r="HG13" s="498"/>
      <c r="HH13" s="498"/>
      <c r="HI13" s="498"/>
      <c r="HJ13" s="498"/>
      <c r="HK13" s="498"/>
      <c r="HL13" s="498"/>
      <c r="HM13" s="498"/>
      <c r="HN13" s="498"/>
      <c r="HO13" s="498"/>
      <c r="HP13" s="498"/>
      <c r="HQ13" s="498"/>
      <c r="HR13" s="498"/>
      <c r="HS13" s="498"/>
      <c r="HT13" s="498"/>
      <c r="HU13" s="498"/>
      <c r="HV13" s="498"/>
      <c r="HW13" s="498"/>
      <c r="HX13" s="498"/>
      <c r="HY13" s="498"/>
      <c r="HZ13" s="498"/>
      <c r="IA13" s="498"/>
      <c r="IB13" s="498"/>
      <c r="IC13" s="498"/>
      <c r="ID13" s="498"/>
      <c r="IE13" s="498"/>
      <c r="IF13" s="498"/>
      <c r="IG13" s="498"/>
      <c r="IH13" s="498"/>
      <c r="II13" s="498"/>
      <c r="IJ13" s="498"/>
      <c r="IK13" s="498"/>
    </row>
    <row r="14" spans="1:245" s="18" customFormat="1" ht="24" customHeight="1" thickBot="1">
      <c r="A14" s="498"/>
      <c r="B14" s="849" t="s">
        <v>0</v>
      </c>
      <c r="C14" s="850"/>
      <c r="D14" s="850"/>
      <c r="E14" s="850"/>
      <c r="F14" s="850"/>
      <c r="G14" s="850"/>
      <c r="H14" s="850"/>
      <c r="I14" s="850"/>
      <c r="J14" s="850"/>
      <c r="K14" s="850"/>
      <c r="L14" s="850"/>
      <c r="M14" s="850"/>
      <c r="N14" s="850"/>
      <c r="O14" s="850"/>
      <c r="P14" s="850"/>
      <c r="Q14" s="850"/>
      <c r="R14" s="851" t="s">
        <v>15</v>
      </c>
      <c r="S14" s="851"/>
      <c r="T14" s="851"/>
      <c r="U14" s="851"/>
      <c r="V14" s="851"/>
      <c r="W14" s="851"/>
      <c r="X14" s="851"/>
      <c r="Y14" s="851"/>
      <c r="Z14" s="851"/>
      <c r="AA14" s="851"/>
      <c r="AB14" s="851"/>
      <c r="AC14" s="851"/>
      <c r="AD14" s="851"/>
      <c r="AE14" s="851"/>
      <c r="AF14" s="851"/>
      <c r="AG14" s="803"/>
      <c r="AH14" s="803"/>
      <c r="AI14" s="804"/>
      <c r="AJ14" s="498"/>
      <c r="AK14" s="498"/>
      <c r="AL14" s="498"/>
      <c r="AM14" s="498"/>
      <c r="AN14" s="498"/>
      <c r="AO14" s="498"/>
      <c r="AP14" s="498"/>
      <c r="AQ14" s="498"/>
      <c r="AR14" s="498"/>
      <c r="AS14" s="498"/>
      <c r="AT14" s="498"/>
      <c r="AU14" s="498"/>
      <c r="AV14" s="498"/>
      <c r="AW14" s="498"/>
      <c r="AX14" s="498"/>
      <c r="AY14" s="498"/>
      <c r="AZ14" s="498"/>
      <c r="BA14" s="498"/>
      <c r="BB14" s="498"/>
      <c r="BC14" s="498"/>
      <c r="BD14" s="498"/>
      <c r="BE14" s="498"/>
      <c r="BF14" s="498"/>
      <c r="BG14" s="498"/>
      <c r="BH14" s="498"/>
      <c r="BI14" s="498"/>
      <c r="BJ14" s="498"/>
      <c r="BK14" s="498"/>
      <c r="BL14" s="498"/>
      <c r="BM14" s="498"/>
      <c r="BN14" s="498"/>
      <c r="BO14" s="498"/>
      <c r="BP14" s="498"/>
      <c r="BQ14" s="498"/>
      <c r="BR14" s="498"/>
      <c r="BS14" s="498"/>
      <c r="BT14" s="498"/>
      <c r="BU14" s="498"/>
      <c r="BV14" s="498"/>
      <c r="BW14" s="498"/>
      <c r="BX14" s="498"/>
      <c r="BY14" s="498"/>
      <c r="BZ14" s="498"/>
      <c r="CA14" s="498"/>
      <c r="CB14" s="498"/>
      <c r="CC14" s="498"/>
      <c r="CD14" s="498"/>
      <c r="CE14" s="498"/>
      <c r="CF14" s="498"/>
      <c r="CG14" s="498"/>
      <c r="CH14" s="498"/>
      <c r="CI14" s="498"/>
      <c r="CJ14" s="498"/>
      <c r="CK14" s="498"/>
      <c r="CL14" s="498"/>
      <c r="CM14" s="498"/>
      <c r="CN14" s="498"/>
      <c r="CO14" s="498"/>
      <c r="CP14" s="498"/>
      <c r="CQ14" s="498"/>
      <c r="CR14" s="498"/>
      <c r="CS14" s="498"/>
      <c r="CT14" s="498"/>
      <c r="CU14" s="498"/>
      <c r="CV14" s="498"/>
      <c r="CW14" s="498"/>
      <c r="CX14" s="498"/>
      <c r="CY14" s="498"/>
      <c r="CZ14" s="498"/>
      <c r="DA14" s="498"/>
      <c r="DB14" s="498"/>
      <c r="DC14" s="498"/>
      <c r="DD14" s="498"/>
      <c r="DE14" s="498"/>
      <c r="DF14" s="498"/>
      <c r="DG14" s="498"/>
      <c r="DH14" s="498"/>
      <c r="DI14" s="498"/>
      <c r="DJ14" s="498"/>
      <c r="DK14" s="498"/>
      <c r="DL14" s="498"/>
      <c r="DM14" s="498"/>
      <c r="DN14" s="498"/>
      <c r="DO14" s="498"/>
      <c r="DP14" s="498"/>
      <c r="DQ14" s="498"/>
      <c r="DR14" s="498"/>
      <c r="DS14" s="498"/>
      <c r="DT14" s="498"/>
      <c r="DU14" s="498"/>
      <c r="DV14" s="498"/>
      <c r="DW14" s="498"/>
      <c r="DX14" s="498"/>
      <c r="DY14" s="498"/>
      <c r="DZ14" s="498"/>
      <c r="EA14" s="498"/>
      <c r="EB14" s="498"/>
      <c r="EC14" s="498"/>
      <c r="ED14" s="498"/>
      <c r="EE14" s="498"/>
      <c r="EF14" s="498"/>
      <c r="EG14" s="498"/>
      <c r="EH14" s="498"/>
      <c r="EI14" s="498"/>
      <c r="EJ14" s="498"/>
      <c r="EK14" s="498"/>
      <c r="EL14" s="498"/>
      <c r="EM14" s="498"/>
      <c r="EN14" s="498"/>
      <c r="EO14" s="498"/>
      <c r="EP14" s="498"/>
      <c r="EQ14" s="498"/>
      <c r="ER14" s="498"/>
      <c r="ES14" s="498"/>
      <c r="ET14" s="498"/>
      <c r="EU14" s="498"/>
      <c r="EV14" s="498"/>
      <c r="EW14" s="498"/>
      <c r="EX14" s="498"/>
      <c r="EY14" s="498"/>
      <c r="EZ14" s="498"/>
      <c r="FA14" s="498"/>
      <c r="FB14" s="498"/>
      <c r="FC14" s="498"/>
      <c r="FD14" s="498"/>
      <c r="FE14" s="498"/>
      <c r="FF14" s="498"/>
      <c r="FG14" s="498"/>
      <c r="FH14" s="498"/>
      <c r="FI14" s="498"/>
      <c r="FJ14" s="498"/>
      <c r="FK14" s="498"/>
      <c r="FL14" s="498"/>
      <c r="FM14" s="498"/>
      <c r="FN14" s="498"/>
      <c r="FO14" s="498"/>
      <c r="FP14" s="498"/>
      <c r="FQ14" s="498"/>
      <c r="FR14" s="498"/>
      <c r="FS14" s="498"/>
      <c r="FT14" s="498"/>
      <c r="FU14" s="498"/>
      <c r="FV14" s="498"/>
      <c r="FW14" s="498"/>
      <c r="FX14" s="498"/>
      <c r="FY14" s="498"/>
      <c r="FZ14" s="498"/>
      <c r="GA14" s="498"/>
      <c r="GB14" s="498"/>
      <c r="GC14" s="498"/>
      <c r="GD14" s="498"/>
      <c r="GE14" s="498"/>
      <c r="GF14" s="498"/>
      <c r="GG14" s="498"/>
      <c r="GH14" s="498"/>
      <c r="GI14" s="498"/>
      <c r="GJ14" s="498"/>
      <c r="GK14" s="498"/>
      <c r="GL14" s="498"/>
      <c r="GM14" s="498"/>
      <c r="GN14" s="498"/>
      <c r="GO14" s="498"/>
      <c r="GP14" s="498"/>
      <c r="GQ14" s="498"/>
      <c r="GR14" s="498"/>
      <c r="GS14" s="498"/>
      <c r="GT14" s="498"/>
      <c r="GU14" s="498"/>
      <c r="GV14" s="498"/>
      <c r="GW14" s="498"/>
      <c r="GX14" s="498"/>
      <c r="GY14" s="498"/>
      <c r="GZ14" s="498"/>
      <c r="HA14" s="498"/>
      <c r="HB14" s="498"/>
      <c r="HC14" s="498"/>
      <c r="HD14" s="498"/>
      <c r="HE14" s="498"/>
      <c r="HF14" s="498"/>
      <c r="HG14" s="498"/>
      <c r="HH14" s="498"/>
      <c r="HI14" s="498"/>
      <c r="HJ14" s="498"/>
      <c r="HK14" s="498"/>
      <c r="HL14" s="498"/>
      <c r="HM14" s="498"/>
      <c r="HN14" s="498"/>
      <c r="HO14" s="498"/>
      <c r="HP14" s="498"/>
      <c r="HQ14" s="498"/>
      <c r="HR14" s="498"/>
      <c r="HS14" s="498"/>
      <c r="HT14" s="498"/>
      <c r="HU14" s="498"/>
      <c r="HV14" s="498"/>
      <c r="HW14" s="498"/>
      <c r="HX14" s="498"/>
      <c r="HY14" s="498"/>
      <c r="HZ14" s="498"/>
      <c r="IA14" s="498"/>
      <c r="IB14" s="498"/>
      <c r="IC14" s="498"/>
      <c r="ID14" s="498"/>
      <c r="IE14" s="498"/>
      <c r="IF14" s="498"/>
      <c r="IG14" s="498"/>
      <c r="IH14" s="498"/>
      <c r="II14" s="498"/>
      <c r="IJ14" s="498"/>
      <c r="IK14" s="498"/>
    </row>
    <row r="15" spans="1:245" s="18" customFormat="1" ht="24" customHeight="1" thickBot="1">
      <c r="A15" s="498"/>
      <c r="B15" s="805" t="s">
        <v>1</v>
      </c>
      <c r="C15" s="806"/>
      <c r="D15" s="806"/>
      <c r="E15" s="806"/>
      <c r="F15" s="806"/>
      <c r="G15" s="806"/>
      <c r="H15" s="806"/>
      <c r="I15" s="806"/>
      <c r="J15" s="806"/>
      <c r="K15" s="806"/>
      <c r="L15" s="806"/>
      <c r="M15" s="806"/>
      <c r="N15" s="806"/>
      <c r="O15" s="45" t="s">
        <v>115</v>
      </c>
      <c r="P15" s="46" t="s">
        <v>115</v>
      </c>
      <c r="Q15" s="47"/>
      <c r="R15" s="807"/>
      <c r="S15" s="808"/>
      <c r="T15" s="808"/>
      <c r="U15" s="808"/>
      <c r="V15" s="808"/>
      <c r="W15" s="808"/>
      <c r="X15" s="808"/>
      <c r="Y15" s="808"/>
      <c r="Z15" s="808"/>
      <c r="AA15" s="808"/>
      <c r="AB15" s="808"/>
      <c r="AC15" s="808"/>
      <c r="AD15" s="809" t="s">
        <v>16</v>
      </c>
      <c r="AE15" s="810"/>
      <c r="AF15" s="810"/>
      <c r="AG15" s="811" t="s">
        <v>128</v>
      </c>
      <c r="AH15" s="810"/>
      <c r="AI15" s="812"/>
      <c r="AJ15" s="498"/>
      <c r="AK15" s="498"/>
      <c r="AL15" s="498"/>
      <c r="AM15" s="498"/>
      <c r="AN15" s="498"/>
      <c r="AO15" s="498"/>
      <c r="AP15" s="498"/>
      <c r="AQ15" s="498"/>
      <c r="AR15" s="498"/>
      <c r="AS15" s="498"/>
      <c r="AT15" s="498"/>
      <c r="AU15" s="498"/>
      <c r="AV15" s="498"/>
      <c r="AW15" s="498"/>
      <c r="AX15" s="498"/>
      <c r="AY15" s="498"/>
      <c r="AZ15" s="498"/>
      <c r="BA15" s="498"/>
      <c r="BB15" s="498"/>
      <c r="BC15" s="498"/>
      <c r="BD15" s="498"/>
      <c r="BE15" s="498"/>
      <c r="BF15" s="498"/>
      <c r="BG15" s="498"/>
      <c r="BH15" s="498"/>
      <c r="BI15" s="498"/>
      <c r="BJ15" s="498"/>
      <c r="BK15" s="498"/>
      <c r="BL15" s="498"/>
      <c r="BM15" s="498"/>
      <c r="BN15" s="498"/>
      <c r="BO15" s="498"/>
      <c r="BP15" s="498"/>
      <c r="BQ15" s="498"/>
      <c r="BR15" s="498"/>
      <c r="BS15" s="498"/>
      <c r="BT15" s="498"/>
      <c r="BU15" s="498"/>
      <c r="BV15" s="498"/>
      <c r="BW15" s="498"/>
      <c r="BX15" s="498"/>
      <c r="BY15" s="498"/>
      <c r="BZ15" s="498"/>
      <c r="CA15" s="498"/>
      <c r="CB15" s="498"/>
      <c r="CC15" s="498"/>
      <c r="CD15" s="498"/>
      <c r="CE15" s="498"/>
      <c r="CF15" s="498"/>
      <c r="CG15" s="498"/>
      <c r="CH15" s="498"/>
      <c r="CI15" s="498"/>
      <c r="CJ15" s="498"/>
      <c r="CK15" s="498"/>
      <c r="CL15" s="498"/>
      <c r="CM15" s="498"/>
      <c r="CN15" s="498"/>
      <c r="CO15" s="498"/>
      <c r="CP15" s="498"/>
      <c r="CQ15" s="498"/>
      <c r="CR15" s="498"/>
      <c r="CS15" s="498"/>
      <c r="CT15" s="498"/>
      <c r="CU15" s="498"/>
      <c r="CV15" s="498"/>
      <c r="CW15" s="498"/>
      <c r="CX15" s="498"/>
      <c r="CY15" s="498"/>
      <c r="CZ15" s="498"/>
      <c r="DA15" s="498"/>
      <c r="DB15" s="498"/>
      <c r="DC15" s="498"/>
      <c r="DD15" s="498"/>
      <c r="DE15" s="498"/>
      <c r="DF15" s="498"/>
      <c r="DG15" s="498"/>
      <c r="DH15" s="498"/>
      <c r="DI15" s="498"/>
      <c r="DJ15" s="498"/>
      <c r="DK15" s="498"/>
      <c r="DL15" s="498"/>
      <c r="DM15" s="498"/>
      <c r="DN15" s="498"/>
      <c r="DO15" s="498"/>
      <c r="DP15" s="498"/>
      <c r="DQ15" s="498"/>
      <c r="DR15" s="498"/>
      <c r="DS15" s="498"/>
      <c r="DT15" s="498"/>
      <c r="DU15" s="498"/>
      <c r="DV15" s="498"/>
      <c r="DW15" s="498"/>
      <c r="DX15" s="498"/>
      <c r="DY15" s="498"/>
      <c r="DZ15" s="498"/>
      <c r="EA15" s="498"/>
      <c r="EB15" s="498"/>
      <c r="EC15" s="498"/>
      <c r="ED15" s="498"/>
      <c r="EE15" s="498"/>
      <c r="EF15" s="498"/>
      <c r="EG15" s="498"/>
      <c r="EH15" s="498"/>
      <c r="EI15" s="498"/>
      <c r="EJ15" s="498"/>
      <c r="EK15" s="498"/>
      <c r="EL15" s="498"/>
      <c r="EM15" s="498"/>
      <c r="EN15" s="498"/>
      <c r="EO15" s="498"/>
      <c r="EP15" s="498"/>
      <c r="EQ15" s="498"/>
      <c r="ER15" s="498"/>
      <c r="ES15" s="498"/>
      <c r="ET15" s="498"/>
      <c r="EU15" s="498"/>
      <c r="EV15" s="498"/>
      <c r="EW15" s="498"/>
      <c r="EX15" s="498"/>
      <c r="EY15" s="498"/>
      <c r="EZ15" s="498"/>
      <c r="FA15" s="498"/>
      <c r="FB15" s="498"/>
      <c r="FC15" s="498"/>
      <c r="FD15" s="498"/>
      <c r="FE15" s="498"/>
      <c r="FF15" s="498"/>
      <c r="FG15" s="498"/>
      <c r="FH15" s="498"/>
      <c r="FI15" s="498"/>
      <c r="FJ15" s="498"/>
      <c r="FK15" s="498"/>
      <c r="FL15" s="498"/>
      <c r="FM15" s="498"/>
      <c r="FN15" s="498"/>
      <c r="FO15" s="498"/>
      <c r="FP15" s="498"/>
      <c r="FQ15" s="498"/>
      <c r="FR15" s="498"/>
      <c r="FS15" s="498"/>
      <c r="FT15" s="498"/>
      <c r="FU15" s="498"/>
      <c r="FV15" s="498"/>
      <c r="FW15" s="498"/>
      <c r="FX15" s="498"/>
      <c r="FY15" s="498"/>
      <c r="FZ15" s="498"/>
      <c r="GA15" s="498"/>
      <c r="GB15" s="498"/>
      <c r="GC15" s="498"/>
      <c r="GD15" s="498"/>
      <c r="GE15" s="498"/>
      <c r="GF15" s="498"/>
      <c r="GG15" s="498"/>
      <c r="GH15" s="498"/>
      <c r="GI15" s="498"/>
      <c r="GJ15" s="498"/>
      <c r="GK15" s="498"/>
      <c r="GL15" s="498"/>
      <c r="GM15" s="498"/>
      <c r="GN15" s="498"/>
      <c r="GO15" s="498"/>
      <c r="GP15" s="498"/>
      <c r="GQ15" s="498"/>
      <c r="GR15" s="498"/>
      <c r="GS15" s="498"/>
      <c r="GT15" s="498"/>
      <c r="GU15" s="498"/>
      <c r="GV15" s="498"/>
      <c r="GW15" s="498"/>
      <c r="GX15" s="498"/>
      <c r="GY15" s="498"/>
      <c r="GZ15" s="498"/>
      <c r="HA15" s="498"/>
      <c r="HB15" s="498"/>
      <c r="HC15" s="498"/>
      <c r="HD15" s="498"/>
      <c r="HE15" s="498"/>
      <c r="HF15" s="498"/>
      <c r="HG15" s="498"/>
      <c r="HH15" s="498"/>
      <c r="HI15" s="498"/>
      <c r="HJ15" s="498"/>
      <c r="HK15" s="498"/>
      <c r="HL15" s="498"/>
      <c r="HM15" s="498"/>
      <c r="HN15" s="498"/>
      <c r="HO15" s="498"/>
      <c r="HP15" s="498"/>
      <c r="HQ15" s="498"/>
      <c r="HR15" s="498"/>
      <c r="HS15" s="498"/>
      <c r="HT15" s="498"/>
      <c r="HU15" s="498"/>
      <c r="HV15" s="498"/>
      <c r="HW15" s="498"/>
      <c r="HX15" s="498"/>
      <c r="HY15" s="498"/>
      <c r="HZ15" s="498"/>
      <c r="IA15" s="498"/>
      <c r="IB15" s="498"/>
      <c r="IC15" s="498"/>
      <c r="ID15" s="498"/>
      <c r="IE15" s="498"/>
      <c r="IF15" s="498"/>
      <c r="IG15" s="498"/>
      <c r="IH15" s="498"/>
      <c r="II15" s="498"/>
      <c r="IJ15" s="498"/>
      <c r="IK15" s="498"/>
    </row>
    <row r="16" spans="1:245" s="18" customFormat="1" ht="24" customHeight="1">
      <c r="A16" s="498"/>
      <c r="B16" s="284" t="s">
        <v>129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9"/>
      <c r="O16" s="50">
        <v>311</v>
      </c>
      <c r="P16" s="28" t="s">
        <v>120</v>
      </c>
      <c r="Q16" s="51">
        <v>48942.22</v>
      </c>
      <c r="R16" s="838" t="s">
        <v>130</v>
      </c>
      <c r="S16" s="839"/>
      <c r="T16" s="839"/>
      <c r="U16" s="839"/>
      <c r="V16" s="839"/>
      <c r="W16" s="839"/>
      <c r="X16" s="839"/>
      <c r="Y16" s="839"/>
      <c r="Z16" s="839"/>
      <c r="AA16" s="839"/>
      <c r="AB16" s="839"/>
      <c r="AC16" s="839"/>
      <c r="AD16" s="52">
        <v>6011</v>
      </c>
      <c r="AE16" s="285" t="s">
        <v>120</v>
      </c>
      <c r="AF16" s="286"/>
      <c r="AG16" s="287">
        <v>6012</v>
      </c>
      <c r="AH16" s="285"/>
      <c r="AI16" s="288"/>
      <c r="AJ16" s="498"/>
      <c r="AK16" s="498"/>
      <c r="AL16" s="498"/>
      <c r="AM16" s="498"/>
      <c r="AN16" s="498"/>
      <c r="AO16" s="498"/>
      <c r="AP16" s="498"/>
      <c r="AQ16" s="498"/>
      <c r="AR16" s="498"/>
      <c r="AS16" s="498"/>
      <c r="AT16" s="498"/>
      <c r="AU16" s="498"/>
      <c r="AV16" s="498"/>
      <c r="AW16" s="498"/>
      <c r="AX16" s="498"/>
      <c r="AY16" s="498"/>
      <c r="AZ16" s="498"/>
      <c r="BA16" s="498"/>
      <c r="BB16" s="498"/>
      <c r="BC16" s="498"/>
      <c r="BD16" s="498"/>
      <c r="BE16" s="498"/>
      <c r="BF16" s="498"/>
      <c r="BG16" s="498"/>
      <c r="BH16" s="498"/>
      <c r="BI16" s="498"/>
      <c r="BJ16" s="498"/>
      <c r="BK16" s="498"/>
      <c r="BL16" s="498"/>
      <c r="BM16" s="498"/>
      <c r="BN16" s="498"/>
      <c r="BO16" s="498"/>
      <c r="BP16" s="498"/>
      <c r="BQ16" s="498"/>
      <c r="BR16" s="498"/>
      <c r="BS16" s="498"/>
      <c r="BT16" s="498"/>
      <c r="BU16" s="498"/>
      <c r="BV16" s="498"/>
      <c r="BW16" s="498"/>
      <c r="BX16" s="498"/>
      <c r="BY16" s="498"/>
      <c r="BZ16" s="498"/>
      <c r="CA16" s="498"/>
      <c r="CB16" s="498"/>
      <c r="CC16" s="498"/>
      <c r="CD16" s="498"/>
      <c r="CE16" s="498"/>
      <c r="CF16" s="498"/>
      <c r="CG16" s="498"/>
      <c r="CH16" s="498"/>
      <c r="CI16" s="498"/>
      <c r="CJ16" s="498"/>
      <c r="CK16" s="498"/>
      <c r="CL16" s="498"/>
      <c r="CM16" s="498"/>
      <c r="CN16" s="498"/>
      <c r="CO16" s="498"/>
      <c r="CP16" s="498"/>
      <c r="CQ16" s="498"/>
      <c r="CR16" s="498"/>
      <c r="CS16" s="498"/>
      <c r="CT16" s="498"/>
      <c r="CU16" s="498"/>
      <c r="CV16" s="498"/>
      <c r="CW16" s="498"/>
      <c r="CX16" s="498"/>
      <c r="CY16" s="498"/>
      <c r="CZ16" s="498"/>
      <c r="DA16" s="498"/>
      <c r="DB16" s="498"/>
      <c r="DC16" s="498"/>
      <c r="DD16" s="498"/>
      <c r="DE16" s="498"/>
      <c r="DF16" s="498"/>
      <c r="DG16" s="498"/>
      <c r="DH16" s="498"/>
      <c r="DI16" s="498"/>
      <c r="DJ16" s="498"/>
      <c r="DK16" s="498"/>
      <c r="DL16" s="498"/>
      <c r="DM16" s="498"/>
      <c r="DN16" s="498"/>
      <c r="DO16" s="498"/>
      <c r="DP16" s="498"/>
      <c r="DQ16" s="498"/>
      <c r="DR16" s="498"/>
      <c r="DS16" s="498"/>
      <c r="DT16" s="498"/>
      <c r="DU16" s="498"/>
      <c r="DV16" s="498"/>
      <c r="DW16" s="498"/>
      <c r="DX16" s="498"/>
      <c r="DY16" s="498"/>
      <c r="DZ16" s="498"/>
      <c r="EA16" s="498"/>
      <c r="EB16" s="498"/>
      <c r="EC16" s="498"/>
      <c r="ED16" s="498"/>
      <c r="EE16" s="498"/>
      <c r="EF16" s="498"/>
      <c r="EG16" s="498"/>
      <c r="EH16" s="498"/>
      <c r="EI16" s="498"/>
      <c r="EJ16" s="498"/>
      <c r="EK16" s="498"/>
      <c r="EL16" s="498"/>
      <c r="EM16" s="498"/>
      <c r="EN16" s="498"/>
      <c r="EO16" s="498"/>
      <c r="EP16" s="498"/>
      <c r="EQ16" s="498"/>
      <c r="ER16" s="498"/>
      <c r="ES16" s="498"/>
      <c r="ET16" s="498"/>
      <c r="EU16" s="498"/>
      <c r="EV16" s="498"/>
      <c r="EW16" s="498"/>
      <c r="EX16" s="498"/>
      <c r="EY16" s="498"/>
      <c r="EZ16" s="498"/>
      <c r="FA16" s="498"/>
      <c r="FB16" s="498"/>
      <c r="FC16" s="498"/>
      <c r="FD16" s="498"/>
      <c r="FE16" s="498"/>
      <c r="FF16" s="498"/>
      <c r="FG16" s="498"/>
      <c r="FH16" s="498"/>
      <c r="FI16" s="498"/>
      <c r="FJ16" s="498"/>
      <c r="FK16" s="498"/>
      <c r="FL16" s="498"/>
      <c r="FM16" s="498"/>
      <c r="FN16" s="498"/>
      <c r="FO16" s="498"/>
      <c r="FP16" s="498"/>
      <c r="FQ16" s="498"/>
      <c r="FR16" s="498"/>
      <c r="FS16" s="498"/>
      <c r="FT16" s="498"/>
      <c r="FU16" s="498"/>
      <c r="FV16" s="498"/>
      <c r="FW16" s="498"/>
      <c r="FX16" s="498"/>
      <c r="FY16" s="498"/>
      <c r="FZ16" s="498"/>
      <c r="GA16" s="498"/>
      <c r="GB16" s="498"/>
      <c r="GC16" s="498"/>
      <c r="GD16" s="498"/>
      <c r="GE16" s="498"/>
      <c r="GF16" s="498"/>
      <c r="GG16" s="498"/>
      <c r="GH16" s="498"/>
      <c r="GI16" s="498"/>
      <c r="GJ16" s="498"/>
      <c r="GK16" s="498"/>
      <c r="GL16" s="498"/>
      <c r="GM16" s="498"/>
      <c r="GN16" s="498"/>
      <c r="GO16" s="498"/>
      <c r="GP16" s="498"/>
      <c r="GQ16" s="498"/>
      <c r="GR16" s="498"/>
      <c r="GS16" s="498"/>
      <c r="GT16" s="498"/>
      <c r="GU16" s="498"/>
      <c r="GV16" s="498"/>
      <c r="GW16" s="498"/>
      <c r="GX16" s="498"/>
      <c r="GY16" s="498"/>
      <c r="GZ16" s="498"/>
      <c r="HA16" s="498"/>
      <c r="HB16" s="498"/>
      <c r="HC16" s="498"/>
      <c r="HD16" s="498"/>
      <c r="HE16" s="498"/>
      <c r="HF16" s="498"/>
      <c r="HG16" s="498"/>
      <c r="HH16" s="498"/>
      <c r="HI16" s="498"/>
      <c r="HJ16" s="498"/>
      <c r="HK16" s="498"/>
      <c r="HL16" s="498"/>
      <c r="HM16" s="498"/>
      <c r="HN16" s="498"/>
      <c r="HO16" s="498"/>
      <c r="HP16" s="498"/>
      <c r="HQ16" s="498"/>
      <c r="HR16" s="498"/>
      <c r="HS16" s="498"/>
      <c r="HT16" s="498"/>
      <c r="HU16" s="498"/>
      <c r="HV16" s="498"/>
      <c r="HW16" s="498"/>
      <c r="HX16" s="498"/>
      <c r="HY16" s="498"/>
      <c r="HZ16" s="498"/>
      <c r="IA16" s="498"/>
      <c r="IB16" s="498"/>
      <c r="IC16" s="498"/>
      <c r="ID16" s="498"/>
      <c r="IE16" s="498"/>
      <c r="IF16" s="498"/>
      <c r="IG16" s="498"/>
      <c r="IH16" s="498"/>
      <c r="II16" s="498"/>
      <c r="IJ16" s="498"/>
      <c r="IK16" s="498"/>
    </row>
    <row r="17" spans="1:245" s="18" customFormat="1" ht="24" customHeight="1">
      <c r="A17" s="498"/>
      <c r="B17" s="110" t="s">
        <v>131</v>
      </c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4"/>
      <c r="O17" s="55">
        <v>312</v>
      </c>
      <c r="P17" s="30" t="s">
        <v>120</v>
      </c>
      <c r="Q17" s="53"/>
      <c r="R17" s="56" t="s">
        <v>132</v>
      </c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2">
        <v>6021</v>
      </c>
      <c r="AE17" s="30" t="s">
        <v>120</v>
      </c>
      <c r="AF17" s="58">
        <v>2472205.33</v>
      </c>
      <c r="AG17" s="52">
        <v>6022</v>
      </c>
      <c r="AH17" s="30"/>
      <c r="AI17" s="289"/>
      <c r="AJ17" s="498"/>
      <c r="AK17" s="498"/>
      <c r="AL17" s="498"/>
      <c r="AM17" s="498"/>
      <c r="AN17" s="498"/>
      <c r="AO17" s="498"/>
      <c r="AP17" s="498"/>
      <c r="AQ17" s="498"/>
      <c r="AR17" s="498"/>
      <c r="AS17" s="498"/>
      <c r="AT17" s="498"/>
      <c r="AU17" s="498"/>
      <c r="AV17" s="498"/>
      <c r="AW17" s="498"/>
      <c r="AX17" s="498"/>
      <c r="AY17" s="498"/>
      <c r="AZ17" s="498"/>
      <c r="BA17" s="498"/>
      <c r="BB17" s="498"/>
      <c r="BC17" s="498"/>
      <c r="BD17" s="498"/>
      <c r="BE17" s="498"/>
      <c r="BF17" s="498"/>
      <c r="BG17" s="498"/>
      <c r="BH17" s="498"/>
      <c r="BI17" s="498"/>
      <c r="BJ17" s="498"/>
      <c r="BK17" s="498"/>
      <c r="BL17" s="498"/>
      <c r="BM17" s="498"/>
      <c r="BN17" s="498"/>
      <c r="BO17" s="498"/>
      <c r="BP17" s="498"/>
      <c r="BQ17" s="498"/>
      <c r="BR17" s="498"/>
      <c r="BS17" s="498"/>
      <c r="BT17" s="498"/>
      <c r="BU17" s="498"/>
      <c r="BV17" s="498"/>
      <c r="BW17" s="498"/>
      <c r="BX17" s="498"/>
      <c r="BY17" s="498"/>
      <c r="BZ17" s="498"/>
      <c r="CA17" s="498"/>
      <c r="CB17" s="498"/>
      <c r="CC17" s="498"/>
      <c r="CD17" s="498"/>
      <c r="CE17" s="498"/>
      <c r="CF17" s="498"/>
      <c r="CG17" s="498"/>
      <c r="CH17" s="498"/>
      <c r="CI17" s="498"/>
      <c r="CJ17" s="498"/>
      <c r="CK17" s="498"/>
      <c r="CL17" s="498"/>
      <c r="CM17" s="498"/>
      <c r="CN17" s="498"/>
      <c r="CO17" s="498"/>
      <c r="CP17" s="498"/>
      <c r="CQ17" s="498"/>
      <c r="CR17" s="498"/>
      <c r="CS17" s="498"/>
      <c r="CT17" s="498"/>
      <c r="CU17" s="498"/>
      <c r="CV17" s="498"/>
      <c r="CW17" s="498"/>
      <c r="CX17" s="498"/>
      <c r="CY17" s="498"/>
      <c r="CZ17" s="498"/>
      <c r="DA17" s="498"/>
      <c r="DB17" s="498"/>
      <c r="DC17" s="498"/>
      <c r="DD17" s="498"/>
      <c r="DE17" s="498"/>
      <c r="DF17" s="498"/>
      <c r="DG17" s="498"/>
      <c r="DH17" s="498"/>
      <c r="DI17" s="498"/>
      <c r="DJ17" s="498"/>
      <c r="DK17" s="498"/>
      <c r="DL17" s="498"/>
      <c r="DM17" s="498"/>
      <c r="DN17" s="498"/>
      <c r="DO17" s="498"/>
      <c r="DP17" s="498"/>
      <c r="DQ17" s="498"/>
      <c r="DR17" s="498"/>
      <c r="DS17" s="498"/>
      <c r="DT17" s="498"/>
      <c r="DU17" s="498"/>
      <c r="DV17" s="498"/>
      <c r="DW17" s="498"/>
      <c r="DX17" s="498"/>
      <c r="DY17" s="498"/>
      <c r="DZ17" s="498"/>
      <c r="EA17" s="498"/>
      <c r="EB17" s="498"/>
      <c r="EC17" s="498"/>
      <c r="ED17" s="498"/>
      <c r="EE17" s="498"/>
      <c r="EF17" s="498"/>
      <c r="EG17" s="498"/>
      <c r="EH17" s="498"/>
      <c r="EI17" s="498"/>
      <c r="EJ17" s="498"/>
      <c r="EK17" s="498"/>
      <c r="EL17" s="498"/>
      <c r="EM17" s="498"/>
      <c r="EN17" s="498"/>
      <c r="EO17" s="498"/>
      <c r="EP17" s="498"/>
      <c r="EQ17" s="498"/>
      <c r="ER17" s="498"/>
      <c r="ES17" s="498"/>
      <c r="ET17" s="498"/>
      <c r="EU17" s="498"/>
      <c r="EV17" s="498"/>
      <c r="EW17" s="498"/>
      <c r="EX17" s="498"/>
      <c r="EY17" s="498"/>
      <c r="EZ17" s="498"/>
      <c r="FA17" s="498"/>
      <c r="FB17" s="498"/>
      <c r="FC17" s="498"/>
      <c r="FD17" s="498"/>
      <c r="FE17" s="498"/>
      <c r="FF17" s="498"/>
      <c r="FG17" s="498"/>
      <c r="FH17" s="498"/>
      <c r="FI17" s="498"/>
      <c r="FJ17" s="498"/>
      <c r="FK17" s="498"/>
      <c r="FL17" s="498"/>
      <c r="FM17" s="498"/>
      <c r="FN17" s="498"/>
      <c r="FO17" s="498"/>
      <c r="FP17" s="498"/>
      <c r="FQ17" s="498"/>
      <c r="FR17" s="498"/>
      <c r="FS17" s="498"/>
      <c r="FT17" s="498"/>
      <c r="FU17" s="498"/>
      <c r="FV17" s="498"/>
      <c r="FW17" s="498"/>
      <c r="FX17" s="498"/>
      <c r="FY17" s="498"/>
      <c r="FZ17" s="498"/>
      <c r="GA17" s="498"/>
      <c r="GB17" s="498"/>
      <c r="GC17" s="498"/>
      <c r="GD17" s="498"/>
      <c r="GE17" s="498"/>
      <c r="GF17" s="498"/>
      <c r="GG17" s="498"/>
      <c r="GH17" s="498"/>
      <c r="GI17" s="498"/>
      <c r="GJ17" s="498"/>
      <c r="GK17" s="498"/>
      <c r="GL17" s="498"/>
      <c r="GM17" s="498"/>
      <c r="GN17" s="498"/>
      <c r="GO17" s="498"/>
      <c r="GP17" s="498"/>
      <c r="GQ17" s="498"/>
      <c r="GR17" s="498"/>
      <c r="GS17" s="498"/>
      <c r="GT17" s="498"/>
      <c r="GU17" s="498"/>
      <c r="GV17" s="498"/>
      <c r="GW17" s="498"/>
      <c r="GX17" s="498"/>
      <c r="GY17" s="498"/>
      <c r="GZ17" s="498"/>
      <c r="HA17" s="498"/>
      <c r="HB17" s="498"/>
      <c r="HC17" s="498"/>
      <c r="HD17" s="498"/>
      <c r="HE17" s="498"/>
      <c r="HF17" s="498"/>
      <c r="HG17" s="498"/>
      <c r="HH17" s="498"/>
      <c r="HI17" s="498"/>
      <c r="HJ17" s="498"/>
      <c r="HK17" s="498"/>
      <c r="HL17" s="498"/>
      <c r="HM17" s="498"/>
      <c r="HN17" s="498"/>
      <c r="HO17" s="498"/>
      <c r="HP17" s="498"/>
      <c r="HQ17" s="498"/>
      <c r="HR17" s="498"/>
      <c r="HS17" s="498"/>
      <c r="HT17" s="498"/>
      <c r="HU17" s="498"/>
      <c r="HV17" s="498"/>
      <c r="HW17" s="498"/>
      <c r="HX17" s="498"/>
      <c r="HY17" s="498"/>
      <c r="HZ17" s="498"/>
      <c r="IA17" s="498"/>
      <c r="IB17" s="498"/>
      <c r="IC17" s="498"/>
      <c r="ID17" s="498"/>
      <c r="IE17" s="498"/>
      <c r="IF17" s="498"/>
      <c r="IG17" s="498"/>
      <c r="IH17" s="498"/>
      <c r="II17" s="498"/>
      <c r="IJ17" s="498"/>
      <c r="IK17" s="498"/>
    </row>
    <row r="18" spans="1:245" s="18" customFormat="1" ht="24" customHeight="1">
      <c r="A18" s="498"/>
      <c r="B18" s="113" t="s">
        <v>133</v>
      </c>
      <c r="C18" s="59"/>
      <c r="D18" s="59"/>
      <c r="E18" s="59"/>
      <c r="F18" s="59"/>
      <c r="G18" s="53"/>
      <c r="H18" s="53"/>
      <c r="I18" s="53"/>
      <c r="J18" s="53"/>
      <c r="K18" s="53"/>
      <c r="L18" s="53"/>
      <c r="M18" s="53"/>
      <c r="N18" s="54"/>
      <c r="O18" s="55">
        <v>313</v>
      </c>
      <c r="P18" s="30" t="s">
        <v>134</v>
      </c>
      <c r="Q18" s="53"/>
      <c r="R18" s="60" t="s">
        <v>135</v>
      </c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52">
        <v>6031</v>
      </c>
      <c r="AE18" s="30" t="s">
        <v>120</v>
      </c>
      <c r="AF18" s="58"/>
      <c r="AG18" s="52">
        <v>6032</v>
      </c>
      <c r="AH18" s="30"/>
      <c r="AI18" s="289"/>
      <c r="AJ18" s="498"/>
      <c r="AK18" s="498"/>
      <c r="AL18" s="498"/>
      <c r="AM18" s="498"/>
      <c r="AN18" s="498"/>
      <c r="AO18" s="498"/>
      <c r="AP18" s="498"/>
      <c r="AQ18" s="498"/>
      <c r="AR18" s="498"/>
      <c r="AS18" s="498"/>
      <c r="AT18" s="498"/>
      <c r="AU18" s="498"/>
      <c r="AV18" s="498"/>
      <c r="AW18" s="498"/>
      <c r="AX18" s="498"/>
      <c r="AY18" s="498"/>
      <c r="AZ18" s="498"/>
      <c r="BA18" s="498"/>
      <c r="BB18" s="498"/>
      <c r="BC18" s="498"/>
      <c r="BD18" s="498"/>
      <c r="BE18" s="498"/>
      <c r="BF18" s="498"/>
      <c r="BG18" s="498"/>
      <c r="BH18" s="498"/>
      <c r="BI18" s="498"/>
      <c r="BJ18" s="498"/>
      <c r="BK18" s="498"/>
      <c r="BL18" s="498"/>
      <c r="BM18" s="498"/>
      <c r="BN18" s="498"/>
      <c r="BO18" s="498"/>
      <c r="BP18" s="498"/>
      <c r="BQ18" s="498"/>
      <c r="BR18" s="498"/>
      <c r="BS18" s="498"/>
      <c r="BT18" s="498"/>
      <c r="BU18" s="498"/>
      <c r="BV18" s="498"/>
      <c r="BW18" s="498"/>
      <c r="BX18" s="498"/>
      <c r="BY18" s="498"/>
      <c r="BZ18" s="498"/>
      <c r="CA18" s="498"/>
      <c r="CB18" s="498"/>
      <c r="CC18" s="498"/>
      <c r="CD18" s="498"/>
      <c r="CE18" s="498"/>
      <c r="CF18" s="498"/>
      <c r="CG18" s="498"/>
      <c r="CH18" s="498"/>
      <c r="CI18" s="498"/>
      <c r="CJ18" s="498"/>
      <c r="CK18" s="498"/>
      <c r="CL18" s="498"/>
      <c r="CM18" s="498"/>
      <c r="CN18" s="498"/>
      <c r="CO18" s="498"/>
      <c r="CP18" s="498"/>
      <c r="CQ18" s="498"/>
      <c r="CR18" s="498"/>
      <c r="CS18" s="498"/>
      <c r="CT18" s="498"/>
      <c r="CU18" s="498"/>
      <c r="CV18" s="498"/>
      <c r="CW18" s="498"/>
      <c r="CX18" s="498"/>
      <c r="CY18" s="498"/>
      <c r="CZ18" s="498"/>
      <c r="DA18" s="498"/>
      <c r="DB18" s="498"/>
      <c r="DC18" s="498"/>
      <c r="DD18" s="498"/>
      <c r="DE18" s="498"/>
      <c r="DF18" s="498"/>
      <c r="DG18" s="498"/>
      <c r="DH18" s="498"/>
      <c r="DI18" s="498"/>
      <c r="DJ18" s="498"/>
      <c r="DK18" s="498"/>
      <c r="DL18" s="498"/>
      <c r="DM18" s="498"/>
      <c r="DN18" s="498"/>
      <c r="DO18" s="498"/>
      <c r="DP18" s="498"/>
      <c r="DQ18" s="498"/>
      <c r="DR18" s="498"/>
      <c r="DS18" s="498"/>
      <c r="DT18" s="498"/>
      <c r="DU18" s="498"/>
      <c r="DV18" s="498"/>
      <c r="DW18" s="498"/>
      <c r="DX18" s="498"/>
      <c r="DY18" s="498"/>
      <c r="DZ18" s="498"/>
      <c r="EA18" s="498"/>
      <c r="EB18" s="498"/>
      <c r="EC18" s="498"/>
      <c r="ED18" s="498"/>
      <c r="EE18" s="498"/>
      <c r="EF18" s="498"/>
      <c r="EG18" s="498"/>
      <c r="EH18" s="498"/>
      <c r="EI18" s="498"/>
      <c r="EJ18" s="498"/>
      <c r="EK18" s="498"/>
      <c r="EL18" s="498"/>
      <c r="EM18" s="498"/>
      <c r="EN18" s="498"/>
      <c r="EO18" s="498"/>
      <c r="EP18" s="498"/>
      <c r="EQ18" s="498"/>
      <c r="ER18" s="498"/>
      <c r="ES18" s="498"/>
      <c r="ET18" s="498"/>
      <c r="EU18" s="498"/>
      <c r="EV18" s="498"/>
      <c r="EW18" s="498"/>
      <c r="EX18" s="498"/>
      <c r="EY18" s="498"/>
      <c r="EZ18" s="498"/>
      <c r="FA18" s="498"/>
      <c r="FB18" s="498"/>
      <c r="FC18" s="498"/>
      <c r="FD18" s="498"/>
      <c r="FE18" s="498"/>
      <c r="FF18" s="498"/>
      <c r="FG18" s="498"/>
      <c r="FH18" s="498"/>
      <c r="FI18" s="498"/>
      <c r="FJ18" s="498"/>
      <c r="FK18" s="498"/>
      <c r="FL18" s="498"/>
      <c r="FM18" s="498"/>
      <c r="FN18" s="498"/>
      <c r="FO18" s="498"/>
      <c r="FP18" s="498"/>
      <c r="FQ18" s="498"/>
      <c r="FR18" s="498"/>
      <c r="FS18" s="498"/>
      <c r="FT18" s="498"/>
      <c r="FU18" s="498"/>
      <c r="FV18" s="498"/>
      <c r="FW18" s="498"/>
      <c r="FX18" s="498"/>
      <c r="FY18" s="498"/>
      <c r="FZ18" s="498"/>
      <c r="GA18" s="498"/>
      <c r="GB18" s="498"/>
      <c r="GC18" s="498"/>
      <c r="GD18" s="498"/>
      <c r="GE18" s="498"/>
      <c r="GF18" s="498"/>
      <c r="GG18" s="498"/>
      <c r="GH18" s="498"/>
      <c r="GI18" s="498"/>
      <c r="GJ18" s="498"/>
      <c r="GK18" s="498"/>
      <c r="GL18" s="498"/>
      <c r="GM18" s="498"/>
      <c r="GN18" s="498"/>
      <c r="GO18" s="498"/>
      <c r="GP18" s="498"/>
      <c r="GQ18" s="498"/>
      <c r="GR18" s="498"/>
      <c r="GS18" s="498"/>
      <c r="GT18" s="498"/>
      <c r="GU18" s="498"/>
      <c r="GV18" s="498"/>
      <c r="GW18" s="498"/>
      <c r="GX18" s="498"/>
      <c r="GY18" s="498"/>
      <c r="GZ18" s="498"/>
      <c r="HA18" s="498"/>
      <c r="HB18" s="498"/>
      <c r="HC18" s="498"/>
      <c r="HD18" s="498"/>
      <c r="HE18" s="498"/>
      <c r="HF18" s="498"/>
      <c r="HG18" s="498"/>
      <c r="HH18" s="498"/>
      <c r="HI18" s="498"/>
      <c r="HJ18" s="498"/>
      <c r="HK18" s="498"/>
      <c r="HL18" s="498"/>
      <c r="HM18" s="498"/>
      <c r="HN18" s="498"/>
      <c r="HO18" s="498"/>
      <c r="HP18" s="498"/>
      <c r="HQ18" s="498"/>
      <c r="HR18" s="498"/>
      <c r="HS18" s="498"/>
      <c r="HT18" s="498"/>
      <c r="HU18" s="498"/>
      <c r="HV18" s="498"/>
      <c r="HW18" s="498"/>
      <c r="HX18" s="498"/>
      <c r="HY18" s="498"/>
      <c r="HZ18" s="498"/>
      <c r="IA18" s="498"/>
      <c r="IB18" s="498"/>
      <c r="IC18" s="498"/>
      <c r="ID18" s="498"/>
      <c r="IE18" s="498"/>
      <c r="IF18" s="498"/>
      <c r="IG18" s="498"/>
      <c r="IH18" s="498"/>
      <c r="II18" s="498"/>
      <c r="IJ18" s="498"/>
      <c r="IK18" s="498"/>
    </row>
    <row r="19" spans="1:245" s="18" customFormat="1" ht="24" customHeight="1">
      <c r="A19" s="498"/>
      <c r="B19" s="840" t="s">
        <v>136</v>
      </c>
      <c r="C19" s="831"/>
      <c r="D19" s="828" t="s">
        <v>137</v>
      </c>
      <c r="E19" s="828"/>
      <c r="F19" s="828"/>
      <c r="G19" s="53" t="s">
        <v>138</v>
      </c>
      <c r="H19" s="53"/>
      <c r="I19" s="53"/>
      <c r="J19" s="53"/>
      <c r="K19" s="53"/>
      <c r="L19" s="53"/>
      <c r="M19" s="53"/>
      <c r="N19" s="54"/>
      <c r="O19" s="55">
        <v>314</v>
      </c>
      <c r="P19" s="30" t="s">
        <v>120</v>
      </c>
      <c r="Q19" s="53"/>
      <c r="R19" s="60" t="s">
        <v>139</v>
      </c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2">
        <v>6041</v>
      </c>
      <c r="AE19" s="30" t="s">
        <v>120</v>
      </c>
      <c r="AF19" s="58"/>
      <c r="AG19" s="62">
        <v>6042</v>
      </c>
      <c r="AH19" s="30"/>
      <c r="AI19" s="289"/>
      <c r="AJ19" s="498"/>
      <c r="AK19" s="498"/>
      <c r="AL19" s="498"/>
      <c r="AM19" s="498"/>
      <c r="AN19" s="498"/>
      <c r="AO19" s="498"/>
      <c r="AP19" s="498"/>
      <c r="AQ19" s="498"/>
      <c r="AR19" s="498"/>
      <c r="AS19" s="498"/>
      <c r="AT19" s="498"/>
      <c r="AU19" s="498"/>
      <c r="AV19" s="498"/>
      <c r="AW19" s="498"/>
      <c r="AX19" s="498"/>
      <c r="AY19" s="498"/>
      <c r="AZ19" s="498"/>
      <c r="BA19" s="498"/>
      <c r="BB19" s="498"/>
      <c r="BC19" s="498"/>
      <c r="BD19" s="498"/>
      <c r="BE19" s="498"/>
      <c r="BF19" s="498"/>
      <c r="BG19" s="498"/>
      <c r="BH19" s="498"/>
      <c r="BI19" s="498"/>
      <c r="BJ19" s="498"/>
      <c r="BK19" s="498"/>
      <c r="BL19" s="498"/>
      <c r="BM19" s="498"/>
      <c r="BN19" s="498"/>
      <c r="BO19" s="498"/>
      <c r="BP19" s="498"/>
      <c r="BQ19" s="498"/>
      <c r="BR19" s="498"/>
      <c r="BS19" s="498"/>
      <c r="BT19" s="498"/>
      <c r="BU19" s="498"/>
      <c r="BV19" s="498"/>
      <c r="BW19" s="498"/>
      <c r="BX19" s="498"/>
      <c r="BY19" s="498"/>
      <c r="BZ19" s="498"/>
      <c r="CA19" s="498"/>
      <c r="CB19" s="498"/>
      <c r="CC19" s="498"/>
      <c r="CD19" s="498"/>
      <c r="CE19" s="498"/>
      <c r="CF19" s="498"/>
      <c r="CG19" s="498"/>
      <c r="CH19" s="498"/>
      <c r="CI19" s="498"/>
      <c r="CJ19" s="498"/>
      <c r="CK19" s="498"/>
      <c r="CL19" s="498"/>
      <c r="CM19" s="498"/>
      <c r="CN19" s="498"/>
      <c r="CO19" s="498"/>
      <c r="CP19" s="498"/>
      <c r="CQ19" s="498"/>
      <c r="CR19" s="498"/>
      <c r="CS19" s="498"/>
      <c r="CT19" s="498"/>
      <c r="CU19" s="498"/>
      <c r="CV19" s="498"/>
      <c r="CW19" s="498"/>
      <c r="CX19" s="498"/>
      <c r="CY19" s="498"/>
      <c r="CZ19" s="498"/>
      <c r="DA19" s="498"/>
      <c r="DB19" s="498"/>
      <c r="DC19" s="498"/>
      <c r="DD19" s="498"/>
      <c r="DE19" s="498"/>
      <c r="DF19" s="498"/>
      <c r="DG19" s="498"/>
      <c r="DH19" s="498"/>
      <c r="DI19" s="498"/>
      <c r="DJ19" s="498"/>
      <c r="DK19" s="498"/>
      <c r="DL19" s="498"/>
      <c r="DM19" s="498"/>
      <c r="DN19" s="498"/>
      <c r="DO19" s="498"/>
      <c r="DP19" s="498"/>
      <c r="DQ19" s="498"/>
      <c r="DR19" s="498"/>
      <c r="DS19" s="498"/>
      <c r="DT19" s="498"/>
      <c r="DU19" s="498"/>
      <c r="DV19" s="498"/>
      <c r="DW19" s="498"/>
      <c r="DX19" s="498"/>
      <c r="DY19" s="498"/>
      <c r="DZ19" s="498"/>
      <c r="EA19" s="498"/>
      <c r="EB19" s="498"/>
      <c r="EC19" s="498"/>
      <c r="ED19" s="498"/>
      <c r="EE19" s="498"/>
      <c r="EF19" s="498"/>
      <c r="EG19" s="498"/>
      <c r="EH19" s="498"/>
      <c r="EI19" s="498"/>
      <c r="EJ19" s="498"/>
      <c r="EK19" s="498"/>
      <c r="EL19" s="498"/>
      <c r="EM19" s="498"/>
      <c r="EN19" s="498"/>
      <c r="EO19" s="498"/>
      <c r="EP19" s="498"/>
      <c r="EQ19" s="498"/>
      <c r="ER19" s="498"/>
      <c r="ES19" s="498"/>
      <c r="ET19" s="498"/>
      <c r="EU19" s="498"/>
      <c r="EV19" s="498"/>
      <c r="EW19" s="498"/>
      <c r="EX19" s="498"/>
      <c r="EY19" s="498"/>
      <c r="EZ19" s="498"/>
      <c r="FA19" s="498"/>
      <c r="FB19" s="498"/>
      <c r="FC19" s="498"/>
      <c r="FD19" s="498"/>
      <c r="FE19" s="498"/>
      <c r="FF19" s="498"/>
      <c r="FG19" s="498"/>
      <c r="FH19" s="498"/>
      <c r="FI19" s="498"/>
      <c r="FJ19" s="498"/>
      <c r="FK19" s="498"/>
      <c r="FL19" s="498"/>
      <c r="FM19" s="498"/>
      <c r="FN19" s="498"/>
      <c r="FO19" s="498"/>
      <c r="FP19" s="498"/>
      <c r="FQ19" s="498"/>
      <c r="FR19" s="498"/>
      <c r="FS19" s="498"/>
      <c r="FT19" s="498"/>
      <c r="FU19" s="498"/>
      <c r="FV19" s="498"/>
      <c r="FW19" s="498"/>
      <c r="FX19" s="498"/>
      <c r="FY19" s="498"/>
      <c r="FZ19" s="498"/>
      <c r="GA19" s="498"/>
      <c r="GB19" s="498"/>
      <c r="GC19" s="498"/>
      <c r="GD19" s="498"/>
      <c r="GE19" s="498"/>
      <c r="GF19" s="498"/>
      <c r="GG19" s="498"/>
      <c r="GH19" s="498"/>
      <c r="GI19" s="498"/>
      <c r="GJ19" s="498"/>
      <c r="GK19" s="498"/>
      <c r="GL19" s="498"/>
      <c r="GM19" s="498"/>
      <c r="GN19" s="498"/>
      <c r="GO19" s="498"/>
      <c r="GP19" s="498"/>
      <c r="GQ19" s="498"/>
      <c r="GR19" s="498"/>
      <c r="GS19" s="498"/>
      <c r="GT19" s="498"/>
      <c r="GU19" s="498"/>
      <c r="GV19" s="498"/>
      <c r="GW19" s="498"/>
      <c r="GX19" s="498"/>
      <c r="GY19" s="498"/>
      <c r="GZ19" s="498"/>
      <c r="HA19" s="498"/>
      <c r="HB19" s="498"/>
      <c r="HC19" s="498"/>
      <c r="HD19" s="498"/>
      <c r="HE19" s="498"/>
      <c r="HF19" s="498"/>
      <c r="HG19" s="498"/>
      <c r="HH19" s="498"/>
      <c r="HI19" s="498"/>
      <c r="HJ19" s="498"/>
      <c r="HK19" s="498"/>
      <c r="HL19" s="498"/>
      <c r="HM19" s="498"/>
      <c r="HN19" s="498"/>
      <c r="HO19" s="498"/>
      <c r="HP19" s="498"/>
      <c r="HQ19" s="498"/>
      <c r="HR19" s="498"/>
      <c r="HS19" s="498"/>
      <c r="HT19" s="498"/>
      <c r="HU19" s="498"/>
      <c r="HV19" s="498"/>
      <c r="HW19" s="498"/>
      <c r="HX19" s="498"/>
      <c r="HY19" s="498"/>
      <c r="HZ19" s="498"/>
      <c r="IA19" s="498"/>
      <c r="IB19" s="498"/>
      <c r="IC19" s="498"/>
      <c r="ID19" s="498"/>
      <c r="IE19" s="498"/>
      <c r="IF19" s="498"/>
      <c r="IG19" s="498"/>
      <c r="IH19" s="498"/>
      <c r="II19" s="498"/>
      <c r="IJ19" s="498"/>
      <c r="IK19" s="498"/>
    </row>
    <row r="20" spans="1:245" s="18" customFormat="1" ht="24" customHeight="1">
      <c r="A20" s="498"/>
      <c r="B20" s="826"/>
      <c r="C20" s="827"/>
      <c r="D20" s="828"/>
      <c r="E20" s="828"/>
      <c r="F20" s="828"/>
      <c r="G20" s="53" t="s">
        <v>140</v>
      </c>
      <c r="H20" s="53"/>
      <c r="I20" s="53"/>
      <c r="J20" s="53"/>
      <c r="K20" s="53"/>
      <c r="L20" s="53"/>
      <c r="M20" s="53"/>
      <c r="N20" s="54"/>
      <c r="O20" s="50">
        <v>315</v>
      </c>
      <c r="P20" s="30" t="s">
        <v>120</v>
      </c>
      <c r="Q20" s="53"/>
      <c r="R20" s="60" t="s">
        <v>141</v>
      </c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2">
        <v>6051</v>
      </c>
      <c r="AE20" s="30" t="s">
        <v>120</v>
      </c>
      <c r="AF20" s="58"/>
      <c r="AG20" s="62">
        <v>6052</v>
      </c>
      <c r="AH20" s="30"/>
      <c r="AI20" s="289"/>
      <c r="AJ20" s="498"/>
      <c r="AK20" s="498"/>
      <c r="AL20" s="498"/>
      <c r="AM20" s="498"/>
      <c r="AN20" s="498"/>
      <c r="AO20" s="498"/>
      <c r="AP20" s="498"/>
      <c r="AQ20" s="498"/>
      <c r="AR20" s="498"/>
      <c r="AS20" s="498"/>
      <c r="AT20" s="498"/>
      <c r="AU20" s="498"/>
      <c r="AV20" s="498"/>
      <c r="AW20" s="498"/>
      <c r="AX20" s="498"/>
      <c r="AY20" s="498"/>
      <c r="AZ20" s="498"/>
      <c r="BA20" s="498"/>
      <c r="BB20" s="498"/>
      <c r="BC20" s="498"/>
      <c r="BD20" s="498"/>
      <c r="BE20" s="498"/>
      <c r="BF20" s="498"/>
      <c r="BG20" s="498"/>
      <c r="BH20" s="498"/>
      <c r="BI20" s="498"/>
      <c r="BJ20" s="498"/>
      <c r="BK20" s="498"/>
      <c r="BL20" s="498"/>
      <c r="BM20" s="498"/>
      <c r="BN20" s="498"/>
      <c r="BO20" s="498"/>
      <c r="BP20" s="498"/>
      <c r="BQ20" s="498"/>
      <c r="BR20" s="498"/>
      <c r="BS20" s="498"/>
      <c r="BT20" s="498"/>
      <c r="BU20" s="498"/>
      <c r="BV20" s="498"/>
      <c r="BW20" s="498"/>
      <c r="BX20" s="498"/>
      <c r="BY20" s="498"/>
      <c r="BZ20" s="498"/>
      <c r="CA20" s="498"/>
      <c r="CB20" s="498"/>
      <c r="CC20" s="498"/>
      <c r="CD20" s="498"/>
      <c r="CE20" s="498"/>
      <c r="CF20" s="498"/>
      <c r="CG20" s="498"/>
      <c r="CH20" s="498"/>
      <c r="CI20" s="498"/>
      <c r="CJ20" s="498"/>
      <c r="CK20" s="498"/>
      <c r="CL20" s="498"/>
      <c r="CM20" s="498"/>
      <c r="CN20" s="498"/>
      <c r="CO20" s="498"/>
      <c r="CP20" s="498"/>
      <c r="CQ20" s="498"/>
      <c r="CR20" s="498"/>
      <c r="CS20" s="498"/>
      <c r="CT20" s="498"/>
      <c r="CU20" s="498"/>
      <c r="CV20" s="498"/>
      <c r="CW20" s="498"/>
      <c r="CX20" s="498"/>
      <c r="CY20" s="498"/>
      <c r="CZ20" s="498"/>
      <c r="DA20" s="498"/>
      <c r="DB20" s="498"/>
      <c r="DC20" s="498"/>
      <c r="DD20" s="498"/>
      <c r="DE20" s="498"/>
      <c r="DF20" s="498"/>
      <c r="DG20" s="498"/>
      <c r="DH20" s="498"/>
      <c r="DI20" s="498"/>
      <c r="DJ20" s="498"/>
      <c r="DK20" s="498"/>
      <c r="DL20" s="498"/>
      <c r="DM20" s="498"/>
      <c r="DN20" s="498"/>
      <c r="DO20" s="498"/>
      <c r="DP20" s="498"/>
      <c r="DQ20" s="498"/>
      <c r="DR20" s="498"/>
      <c r="DS20" s="498"/>
      <c r="DT20" s="498"/>
      <c r="DU20" s="498"/>
      <c r="DV20" s="498"/>
      <c r="DW20" s="498"/>
      <c r="DX20" s="498"/>
      <c r="DY20" s="498"/>
      <c r="DZ20" s="498"/>
      <c r="EA20" s="498"/>
      <c r="EB20" s="498"/>
      <c r="EC20" s="498"/>
      <c r="ED20" s="498"/>
      <c r="EE20" s="498"/>
      <c r="EF20" s="498"/>
      <c r="EG20" s="498"/>
      <c r="EH20" s="498"/>
      <c r="EI20" s="498"/>
      <c r="EJ20" s="498"/>
      <c r="EK20" s="498"/>
      <c r="EL20" s="498"/>
      <c r="EM20" s="498"/>
      <c r="EN20" s="498"/>
      <c r="EO20" s="498"/>
      <c r="EP20" s="498"/>
      <c r="EQ20" s="498"/>
      <c r="ER20" s="498"/>
      <c r="ES20" s="498"/>
      <c r="ET20" s="498"/>
      <c r="EU20" s="498"/>
      <c r="EV20" s="498"/>
      <c r="EW20" s="498"/>
      <c r="EX20" s="498"/>
      <c r="EY20" s="498"/>
      <c r="EZ20" s="498"/>
      <c r="FA20" s="498"/>
      <c r="FB20" s="498"/>
      <c r="FC20" s="498"/>
      <c r="FD20" s="498"/>
      <c r="FE20" s="498"/>
      <c r="FF20" s="498"/>
      <c r="FG20" s="498"/>
      <c r="FH20" s="498"/>
      <c r="FI20" s="498"/>
      <c r="FJ20" s="498"/>
      <c r="FK20" s="498"/>
      <c r="FL20" s="498"/>
      <c r="FM20" s="498"/>
      <c r="FN20" s="498"/>
      <c r="FO20" s="498"/>
      <c r="FP20" s="498"/>
      <c r="FQ20" s="498"/>
      <c r="FR20" s="498"/>
      <c r="FS20" s="498"/>
      <c r="FT20" s="498"/>
      <c r="FU20" s="498"/>
      <c r="FV20" s="498"/>
      <c r="FW20" s="498"/>
      <c r="FX20" s="498"/>
      <c r="FY20" s="498"/>
      <c r="FZ20" s="498"/>
      <c r="GA20" s="498"/>
      <c r="GB20" s="498"/>
      <c r="GC20" s="498"/>
      <c r="GD20" s="498"/>
      <c r="GE20" s="498"/>
      <c r="GF20" s="498"/>
      <c r="GG20" s="498"/>
      <c r="GH20" s="498"/>
      <c r="GI20" s="498"/>
      <c r="GJ20" s="498"/>
      <c r="GK20" s="498"/>
      <c r="GL20" s="498"/>
      <c r="GM20" s="498"/>
      <c r="GN20" s="498"/>
      <c r="GO20" s="498"/>
      <c r="GP20" s="498"/>
      <c r="GQ20" s="498"/>
      <c r="GR20" s="498"/>
      <c r="GS20" s="498"/>
      <c r="GT20" s="498"/>
      <c r="GU20" s="498"/>
      <c r="GV20" s="498"/>
      <c r="GW20" s="498"/>
      <c r="GX20" s="498"/>
      <c r="GY20" s="498"/>
      <c r="GZ20" s="498"/>
      <c r="HA20" s="498"/>
      <c r="HB20" s="498"/>
      <c r="HC20" s="498"/>
      <c r="HD20" s="498"/>
      <c r="HE20" s="498"/>
      <c r="HF20" s="498"/>
      <c r="HG20" s="498"/>
      <c r="HH20" s="498"/>
      <c r="HI20" s="498"/>
      <c r="HJ20" s="498"/>
      <c r="HK20" s="498"/>
      <c r="HL20" s="498"/>
      <c r="HM20" s="498"/>
      <c r="HN20" s="498"/>
      <c r="HO20" s="498"/>
      <c r="HP20" s="498"/>
      <c r="HQ20" s="498"/>
      <c r="HR20" s="498"/>
      <c r="HS20" s="498"/>
      <c r="HT20" s="498"/>
      <c r="HU20" s="498"/>
      <c r="HV20" s="498"/>
      <c r="HW20" s="498"/>
      <c r="HX20" s="498"/>
      <c r="HY20" s="498"/>
      <c r="HZ20" s="498"/>
      <c r="IA20" s="498"/>
      <c r="IB20" s="498"/>
      <c r="IC20" s="498"/>
      <c r="ID20" s="498"/>
      <c r="IE20" s="498"/>
      <c r="IF20" s="498"/>
      <c r="IG20" s="498"/>
      <c r="IH20" s="498"/>
      <c r="II20" s="498"/>
      <c r="IJ20" s="498"/>
      <c r="IK20" s="498"/>
    </row>
    <row r="21" spans="1:245" s="18" customFormat="1" ht="24" customHeight="1">
      <c r="A21" s="498"/>
      <c r="B21" s="826"/>
      <c r="C21" s="827"/>
      <c r="D21" s="843" t="s">
        <v>142</v>
      </c>
      <c r="E21" s="844"/>
      <c r="F21" s="845"/>
      <c r="G21" s="53" t="s">
        <v>138</v>
      </c>
      <c r="H21" s="53"/>
      <c r="I21" s="63"/>
      <c r="J21" s="53"/>
      <c r="K21" s="53"/>
      <c r="L21" s="53"/>
      <c r="M21" s="53"/>
      <c r="N21" s="54"/>
      <c r="O21" s="55">
        <v>316</v>
      </c>
      <c r="P21" s="30" t="s">
        <v>120</v>
      </c>
      <c r="Q21" s="53">
        <v>26076.63</v>
      </c>
      <c r="R21" s="60" t="s">
        <v>143</v>
      </c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52">
        <v>6061</v>
      </c>
      <c r="AE21" s="30" t="s">
        <v>120</v>
      </c>
      <c r="AF21" s="58"/>
      <c r="AG21" s="52">
        <v>6062</v>
      </c>
      <c r="AH21" s="30"/>
      <c r="AI21" s="289"/>
      <c r="AJ21" s="498"/>
      <c r="AK21" s="498"/>
      <c r="AL21" s="498"/>
      <c r="AM21" s="498"/>
      <c r="AN21" s="498"/>
      <c r="AO21" s="498"/>
      <c r="AP21" s="498"/>
      <c r="AQ21" s="498"/>
      <c r="AR21" s="498"/>
      <c r="AS21" s="498"/>
      <c r="AT21" s="498"/>
      <c r="AU21" s="498"/>
      <c r="AV21" s="498"/>
      <c r="AW21" s="498"/>
      <c r="AX21" s="498"/>
      <c r="AY21" s="498"/>
      <c r="AZ21" s="498"/>
      <c r="BA21" s="498"/>
      <c r="BB21" s="498"/>
      <c r="BC21" s="498"/>
      <c r="BD21" s="498"/>
      <c r="BE21" s="498"/>
      <c r="BF21" s="498"/>
      <c r="BG21" s="498"/>
      <c r="BH21" s="498"/>
      <c r="BI21" s="498"/>
      <c r="BJ21" s="498"/>
      <c r="BK21" s="498"/>
      <c r="BL21" s="498"/>
      <c r="BM21" s="498"/>
      <c r="BN21" s="498"/>
      <c r="BO21" s="498"/>
      <c r="BP21" s="498"/>
      <c r="BQ21" s="498"/>
      <c r="BR21" s="498"/>
      <c r="BS21" s="498"/>
      <c r="BT21" s="498"/>
      <c r="BU21" s="498"/>
      <c r="BV21" s="498"/>
      <c r="BW21" s="498"/>
      <c r="BX21" s="498"/>
      <c r="BY21" s="498"/>
      <c r="BZ21" s="498"/>
      <c r="CA21" s="498"/>
      <c r="CB21" s="498"/>
      <c r="CC21" s="498"/>
      <c r="CD21" s="498"/>
      <c r="CE21" s="498"/>
      <c r="CF21" s="498"/>
      <c r="CG21" s="498"/>
      <c r="CH21" s="498"/>
      <c r="CI21" s="498"/>
      <c r="CJ21" s="498"/>
      <c r="CK21" s="498"/>
      <c r="CL21" s="498"/>
      <c r="CM21" s="498"/>
      <c r="CN21" s="498"/>
      <c r="CO21" s="498"/>
      <c r="CP21" s="498"/>
      <c r="CQ21" s="498"/>
      <c r="CR21" s="498"/>
      <c r="CS21" s="498"/>
      <c r="CT21" s="498"/>
      <c r="CU21" s="498"/>
      <c r="CV21" s="498"/>
      <c r="CW21" s="498"/>
      <c r="CX21" s="498"/>
      <c r="CY21" s="498"/>
      <c r="CZ21" s="498"/>
      <c r="DA21" s="498"/>
      <c r="DB21" s="498"/>
      <c r="DC21" s="498"/>
      <c r="DD21" s="498"/>
      <c r="DE21" s="498"/>
      <c r="DF21" s="498"/>
      <c r="DG21" s="498"/>
      <c r="DH21" s="498"/>
      <c r="DI21" s="498"/>
      <c r="DJ21" s="498"/>
      <c r="DK21" s="498"/>
      <c r="DL21" s="498"/>
      <c r="DM21" s="498"/>
      <c r="DN21" s="498"/>
      <c r="DO21" s="498"/>
      <c r="DP21" s="498"/>
      <c r="DQ21" s="498"/>
      <c r="DR21" s="498"/>
      <c r="DS21" s="498"/>
      <c r="DT21" s="498"/>
      <c r="DU21" s="498"/>
      <c r="DV21" s="498"/>
      <c r="DW21" s="498"/>
      <c r="DX21" s="498"/>
      <c r="DY21" s="498"/>
      <c r="DZ21" s="498"/>
      <c r="EA21" s="498"/>
      <c r="EB21" s="498"/>
      <c r="EC21" s="498"/>
      <c r="ED21" s="498"/>
      <c r="EE21" s="498"/>
      <c r="EF21" s="498"/>
      <c r="EG21" s="498"/>
      <c r="EH21" s="498"/>
      <c r="EI21" s="498"/>
      <c r="EJ21" s="498"/>
      <c r="EK21" s="498"/>
      <c r="EL21" s="498"/>
      <c r="EM21" s="498"/>
      <c r="EN21" s="498"/>
      <c r="EO21" s="498"/>
      <c r="EP21" s="498"/>
      <c r="EQ21" s="498"/>
      <c r="ER21" s="498"/>
      <c r="ES21" s="498"/>
      <c r="ET21" s="498"/>
      <c r="EU21" s="498"/>
      <c r="EV21" s="498"/>
      <c r="EW21" s="498"/>
      <c r="EX21" s="498"/>
      <c r="EY21" s="498"/>
      <c r="EZ21" s="498"/>
      <c r="FA21" s="498"/>
      <c r="FB21" s="498"/>
      <c r="FC21" s="498"/>
      <c r="FD21" s="498"/>
      <c r="FE21" s="498"/>
      <c r="FF21" s="498"/>
      <c r="FG21" s="498"/>
      <c r="FH21" s="498"/>
      <c r="FI21" s="498"/>
      <c r="FJ21" s="498"/>
      <c r="FK21" s="498"/>
      <c r="FL21" s="498"/>
      <c r="FM21" s="498"/>
      <c r="FN21" s="498"/>
      <c r="FO21" s="498"/>
      <c r="FP21" s="498"/>
      <c r="FQ21" s="498"/>
      <c r="FR21" s="498"/>
      <c r="FS21" s="498"/>
      <c r="FT21" s="498"/>
      <c r="FU21" s="498"/>
      <c r="FV21" s="498"/>
      <c r="FW21" s="498"/>
      <c r="FX21" s="498"/>
      <c r="FY21" s="498"/>
      <c r="FZ21" s="498"/>
      <c r="GA21" s="498"/>
      <c r="GB21" s="498"/>
      <c r="GC21" s="498"/>
      <c r="GD21" s="498"/>
      <c r="GE21" s="498"/>
      <c r="GF21" s="498"/>
      <c r="GG21" s="498"/>
      <c r="GH21" s="498"/>
      <c r="GI21" s="498"/>
      <c r="GJ21" s="498"/>
      <c r="GK21" s="498"/>
      <c r="GL21" s="498"/>
      <c r="GM21" s="498"/>
      <c r="GN21" s="498"/>
      <c r="GO21" s="498"/>
      <c r="GP21" s="498"/>
      <c r="GQ21" s="498"/>
      <c r="GR21" s="498"/>
      <c r="GS21" s="498"/>
      <c r="GT21" s="498"/>
      <c r="GU21" s="498"/>
      <c r="GV21" s="498"/>
      <c r="GW21" s="498"/>
      <c r="GX21" s="498"/>
      <c r="GY21" s="498"/>
      <c r="GZ21" s="498"/>
      <c r="HA21" s="498"/>
      <c r="HB21" s="498"/>
      <c r="HC21" s="498"/>
      <c r="HD21" s="498"/>
      <c r="HE21" s="498"/>
      <c r="HF21" s="498"/>
      <c r="HG21" s="498"/>
      <c r="HH21" s="498"/>
      <c r="HI21" s="498"/>
      <c r="HJ21" s="498"/>
      <c r="HK21" s="498"/>
      <c r="HL21" s="498"/>
      <c r="HM21" s="498"/>
      <c r="HN21" s="498"/>
      <c r="HO21" s="498"/>
      <c r="HP21" s="498"/>
      <c r="HQ21" s="498"/>
      <c r="HR21" s="498"/>
      <c r="HS21" s="498"/>
      <c r="HT21" s="498"/>
      <c r="HU21" s="498"/>
      <c r="HV21" s="498"/>
      <c r="HW21" s="498"/>
      <c r="HX21" s="498"/>
      <c r="HY21" s="498"/>
      <c r="HZ21" s="498"/>
      <c r="IA21" s="498"/>
      <c r="IB21" s="498"/>
      <c r="IC21" s="498"/>
      <c r="ID21" s="498"/>
      <c r="IE21" s="498"/>
      <c r="IF21" s="498"/>
      <c r="IG21" s="498"/>
      <c r="IH21" s="498"/>
      <c r="II21" s="498"/>
      <c r="IJ21" s="498"/>
      <c r="IK21" s="498"/>
    </row>
    <row r="22" spans="1:245" s="18" customFormat="1" ht="24" customHeight="1">
      <c r="A22" s="498"/>
      <c r="B22" s="841"/>
      <c r="C22" s="842"/>
      <c r="D22" s="846"/>
      <c r="E22" s="847"/>
      <c r="F22" s="848"/>
      <c r="G22" s="53" t="s">
        <v>140</v>
      </c>
      <c r="H22" s="53"/>
      <c r="I22" s="53"/>
      <c r="J22" s="53"/>
      <c r="K22" s="53"/>
      <c r="L22" s="53"/>
      <c r="M22" s="53"/>
      <c r="N22" s="54"/>
      <c r="O22" s="55">
        <v>317</v>
      </c>
      <c r="P22" s="30" t="s">
        <v>120</v>
      </c>
      <c r="Q22" s="53"/>
      <c r="R22" s="60" t="s">
        <v>144</v>
      </c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52">
        <v>6071</v>
      </c>
      <c r="AE22" s="30" t="s">
        <v>120</v>
      </c>
      <c r="AF22" s="58"/>
      <c r="AG22" s="52">
        <v>6072</v>
      </c>
      <c r="AH22" s="30"/>
      <c r="AI22" s="289"/>
      <c r="AJ22" s="498"/>
      <c r="AK22" s="498"/>
      <c r="AL22" s="498"/>
      <c r="AM22" s="498"/>
      <c r="AN22" s="498"/>
      <c r="AO22" s="498"/>
      <c r="AP22" s="498"/>
      <c r="AQ22" s="498"/>
      <c r="AR22" s="498"/>
      <c r="AS22" s="498"/>
      <c r="AT22" s="498"/>
      <c r="AU22" s="498"/>
      <c r="AV22" s="498"/>
      <c r="AW22" s="498"/>
      <c r="AX22" s="498"/>
      <c r="AY22" s="498"/>
      <c r="AZ22" s="498"/>
      <c r="BA22" s="498"/>
      <c r="BB22" s="498"/>
      <c r="BC22" s="498"/>
      <c r="BD22" s="498"/>
      <c r="BE22" s="498"/>
      <c r="BF22" s="498"/>
      <c r="BG22" s="498"/>
      <c r="BH22" s="498"/>
      <c r="BI22" s="498"/>
      <c r="BJ22" s="498"/>
      <c r="BK22" s="498"/>
      <c r="BL22" s="498"/>
      <c r="BM22" s="498"/>
      <c r="BN22" s="498"/>
      <c r="BO22" s="498"/>
      <c r="BP22" s="498"/>
      <c r="BQ22" s="498"/>
      <c r="BR22" s="498"/>
      <c r="BS22" s="498"/>
      <c r="BT22" s="498"/>
      <c r="BU22" s="498"/>
      <c r="BV22" s="498"/>
      <c r="BW22" s="498"/>
      <c r="BX22" s="498"/>
      <c r="BY22" s="498"/>
      <c r="BZ22" s="498"/>
      <c r="CA22" s="498"/>
      <c r="CB22" s="498"/>
      <c r="CC22" s="498"/>
      <c r="CD22" s="498"/>
      <c r="CE22" s="498"/>
      <c r="CF22" s="498"/>
      <c r="CG22" s="498"/>
      <c r="CH22" s="498"/>
      <c r="CI22" s="498"/>
      <c r="CJ22" s="498"/>
      <c r="CK22" s="498"/>
      <c r="CL22" s="498"/>
      <c r="CM22" s="498"/>
      <c r="CN22" s="498"/>
      <c r="CO22" s="498"/>
      <c r="CP22" s="498"/>
      <c r="CQ22" s="498"/>
      <c r="CR22" s="498"/>
      <c r="CS22" s="498"/>
      <c r="CT22" s="498"/>
      <c r="CU22" s="498"/>
      <c r="CV22" s="498"/>
      <c r="CW22" s="498"/>
      <c r="CX22" s="498"/>
      <c r="CY22" s="498"/>
      <c r="CZ22" s="498"/>
      <c r="DA22" s="498"/>
      <c r="DB22" s="498"/>
      <c r="DC22" s="498"/>
      <c r="DD22" s="498"/>
      <c r="DE22" s="498"/>
      <c r="DF22" s="498"/>
      <c r="DG22" s="498"/>
      <c r="DH22" s="498"/>
      <c r="DI22" s="498"/>
      <c r="DJ22" s="498"/>
      <c r="DK22" s="498"/>
      <c r="DL22" s="498"/>
      <c r="DM22" s="498"/>
      <c r="DN22" s="498"/>
      <c r="DO22" s="498"/>
      <c r="DP22" s="498"/>
      <c r="DQ22" s="498"/>
      <c r="DR22" s="498"/>
      <c r="DS22" s="498"/>
      <c r="DT22" s="498"/>
      <c r="DU22" s="498"/>
      <c r="DV22" s="498"/>
      <c r="DW22" s="498"/>
      <c r="DX22" s="498"/>
      <c r="DY22" s="498"/>
      <c r="DZ22" s="498"/>
      <c r="EA22" s="498"/>
      <c r="EB22" s="498"/>
      <c r="EC22" s="498"/>
      <c r="ED22" s="498"/>
      <c r="EE22" s="498"/>
      <c r="EF22" s="498"/>
      <c r="EG22" s="498"/>
      <c r="EH22" s="498"/>
      <c r="EI22" s="498"/>
      <c r="EJ22" s="498"/>
      <c r="EK22" s="498"/>
      <c r="EL22" s="498"/>
      <c r="EM22" s="498"/>
      <c r="EN22" s="498"/>
      <c r="EO22" s="498"/>
      <c r="EP22" s="498"/>
      <c r="EQ22" s="498"/>
      <c r="ER22" s="498"/>
      <c r="ES22" s="498"/>
      <c r="ET22" s="498"/>
      <c r="EU22" s="498"/>
      <c r="EV22" s="498"/>
      <c r="EW22" s="498"/>
      <c r="EX22" s="498"/>
      <c r="EY22" s="498"/>
      <c r="EZ22" s="498"/>
      <c r="FA22" s="498"/>
      <c r="FB22" s="498"/>
      <c r="FC22" s="498"/>
      <c r="FD22" s="498"/>
      <c r="FE22" s="498"/>
      <c r="FF22" s="498"/>
      <c r="FG22" s="498"/>
      <c r="FH22" s="498"/>
      <c r="FI22" s="498"/>
      <c r="FJ22" s="498"/>
      <c r="FK22" s="498"/>
      <c r="FL22" s="498"/>
      <c r="FM22" s="498"/>
      <c r="FN22" s="498"/>
      <c r="FO22" s="498"/>
      <c r="FP22" s="498"/>
      <c r="FQ22" s="498"/>
      <c r="FR22" s="498"/>
      <c r="FS22" s="498"/>
      <c r="FT22" s="498"/>
      <c r="FU22" s="498"/>
      <c r="FV22" s="498"/>
      <c r="FW22" s="498"/>
      <c r="FX22" s="498"/>
      <c r="FY22" s="498"/>
      <c r="FZ22" s="498"/>
      <c r="GA22" s="498"/>
      <c r="GB22" s="498"/>
      <c r="GC22" s="498"/>
      <c r="GD22" s="498"/>
      <c r="GE22" s="498"/>
      <c r="GF22" s="498"/>
      <c r="GG22" s="498"/>
      <c r="GH22" s="498"/>
      <c r="GI22" s="498"/>
      <c r="GJ22" s="498"/>
      <c r="GK22" s="498"/>
      <c r="GL22" s="498"/>
      <c r="GM22" s="498"/>
      <c r="GN22" s="498"/>
      <c r="GO22" s="498"/>
      <c r="GP22" s="498"/>
      <c r="GQ22" s="498"/>
      <c r="GR22" s="498"/>
      <c r="GS22" s="498"/>
      <c r="GT22" s="498"/>
      <c r="GU22" s="498"/>
      <c r="GV22" s="498"/>
      <c r="GW22" s="498"/>
      <c r="GX22" s="498"/>
      <c r="GY22" s="498"/>
      <c r="GZ22" s="498"/>
      <c r="HA22" s="498"/>
      <c r="HB22" s="498"/>
      <c r="HC22" s="498"/>
      <c r="HD22" s="498"/>
      <c r="HE22" s="498"/>
      <c r="HF22" s="498"/>
      <c r="HG22" s="498"/>
      <c r="HH22" s="498"/>
      <c r="HI22" s="498"/>
      <c r="HJ22" s="498"/>
      <c r="HK22" s="498"/>
      <c r="HL22" s="498"/>
      <c r="HM22" s="498"/>
      <c r="HN22" s="498"/>
      <c r="HO22" s="498"/>
      <c r="HP22" s="498"/>
      <c r="HQ22" s="498"/>
      <c r="HR22" s="498"/>
      <c r="HS22" s="498"/>
      <c r="HT22" s="498"/>
      <c r="HU22" s="498"/>
      <c r="HV22" s="498"/>
      <c r="HW22" s="498"/>
      <c r="HX22" s="498"/>
      <c r="HY22" s="498"/>
      <c r="HZ22" s="498"/>
      <c r="IA22" s="498"/>
      <c r="IB22" s="498"/>
      <c r="IC22" s="498"/>
      <c r="ID22" s="498"/>
      <c r="IE22" s="498"/>
      <c r="IF22" s="498"/>
      <c r="IG22" s="498"/>
      <c r="IH22" s="498"/>
      <c r="II22" s="498"/>
      <c r="IJ22" s="498"/>
      <c r="IK22" s="498"/>
    </row>
    <row r="23" spans="1:245" s="18" customFormat="1" ht="24.75" customHeight="1">
      <c r="A23" s="498"/>
      <c r="B23" s="824" t="s">
        <v>2</v>
      </c>
      <c r="C23" s="825"/>
      <c r="D23" s="828" t="s">
        <v>137</v>
      </c>
      <c r="E23" s="828"/>
      <c r="F23" s="828"/>
      <c r="G23" s="53" t="s">
        <v>138</v>
      </c>
      <c r="H23" s="53"/>
      <c r="I23" s="53"/>
      <c r="J23" s="53"/>
      <c r="K23" s="53"/>
      <c r="L23" s="53"/>
      <c r="M23" s="53"/>
      <c r="N23" s="54"/>
      <c r="O23" s="55">
        <v>318</v>
      </c>
      <c r="P23" s="65" t="s">
        <v>120</v>
      </c>
      <c r="Q23" s="238"/>
      <c r="R23" s="60" t="s">
        <v>145</v>
      </c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52">
        <v>6081</v>
      </c>
      <c r="AE23" s="30" t="s">
        <v>120</v>
      </c>
      <c r="AF23" s="58"/>
      <c r="AG23" s="52">
        <v>6082</v>
      </c>
      <c r="AH23" s="30"/>
      <c r="AI23" s="289"/>
      <c r="AJ23" s="498"/>
      <c r="AK23" s="498"/>
      <c r="AL23" s="498"/>
      <c r="AM23" s="498"/>
      <c r="AN23" s="498"/>
      <c r="AO23" s="498"/>
      <c r="AP23" s="498"/>
      <c r="AQ23" s="498"/>
      <c r="AR23" s="498"/>
      <c r="AS23" s="498"/>
      <c r="AT23" s="498"/>
      <c r="AU23" s="498"/>
      <c r="AV23" s="498"/>
      <c r="AW23" s="498"/>
      <c r="AX23" s="498"/>
      <c r="AY23" s="498"/>
      <c r="AZ23" s="498"/>
      <c r="BA23" s="498"/>
      <c r="BB23" s="498"/>
      <c r="BC23" s="498"/>
      <c r="BD23" s="498"/>
      <c r="BE23" s="498"/>
      <c r="BF23" s="498"/>
      <c r="BG23" s="498"/>
      <c r="BH23" s="498"/>
      <c r="BI23" s="498"/>
      <c r="BJ23" s="498"/>
      <c r="BK23" s="498"/>
      <c r="BL23" s="498"/>
      <c r="BM23" s="498"/>
      <c r="BN23" s="498"/>
      <c r="BO23" s="498"/>
      <c r="BP23" s="498"/>
      <c r="BQ23" s="498"/>
      <c r="BR23" s="498"/>
      <c r="BS23" s="498"/>
      <c r="BT23" s="498"/>
      <c r="BU23" s="498"/>
      <c r="BV23" s="498"/>
      <c r="BW23" s="498"/>
      <c r="BX23" s="498"/>
      <c r="BY23" s="498"/>
      <c r="BZ23" s="498"/>
      <c r="CA23" s="498"/>
      <c r="CB23" s="498"/>
      <c r="CC23" s="498"/>
      <c r="CD23" s="498"/>
      <c r="CE23" s="498"/>
      <c r="CF23" s="498"/>
      <c r="CG23" s="498"/>
      <c r="CH23" s="498"/>
      <c r="CI23" s="498"/>
      <c r="CJ23" s="498"/>
      <c r="CK23" s="498"/>
      <c r="CL23" s="498"/>
      <c r="CM23" s="498"/>
      <c r="CN23" s="498"/>
      <c r="CO23" s="498"/>
      <c r="CP23" s="498"/>
      <c r="CQ23" s="498"/>
      <c r="CR23" s="498"/>
      <c r="CS23" s="498"/>
      <c r="CT23" s="498"/>
      <c r="CU23" s="498"/>
      <c r="CV23" s="498"/>
      <c r="CW23" s="498"/>
      <c r="CX23" s="498"/>
      <c r="CY23" s="498"/>
      <c r="CZ23" s="498"/>
      <c r="DA23" s="498"/>
      <c r="DB23" s="498"/>
      <c r="DC23" s="498"/>
      <c r="DD23" s="498"/>
      <c r="DE23" s="498"/>
      <c r="DF23" s="498"/>
      <c r="DG23" s="498"/>
      <c r="DH23" s="498"/>
      <c r="DI23" s="498"/>
      <c r="DJ23" s="498"/>
      <c r="DK23" s="498"/>
      <c r="DL23" s="498"/>
      <c r="DM23" s="498"/>
      <c r="DN23" s="498"/>
      <c r="DO23" s="498"/>
      <c r="DP23" s="498"/>
      <c r="DQ23" s="498"/>
      <c r="DR23" s="498"/>
      <c r="DS23" s="498"/>
      <c r="DT23" s="498"/>
      <c r="DU23" s="498"/>
      <c r="DV23" s="498"/>
      <c r="DW23" s="498"/>
      <c r="DX23" s="498"/>
      <c r="DY23" s="498"/>
      <c r="DZ23" s="498"/>
      <c r="EA23" s="498"/>
      <c r="EB23" s="498"/>
      <c r="EC23" s="498"/>
      <c r="ED23" s="498"/>
      <c r="EE23" s="498"/>
      <c r="EF23" s="498"/>
      <c r="EG23" s="498"/>
      <c r="EH23" s="498"/>
      <c r="EI23" s="498"/>
      <c r="EJ23" s="498"/>
      <c r="EK23" s="498"/>
      <c r="EL23" s="498"/>
      <c r="EM23" s="498"/>
      <c r="EN23" s="498"/>
      <c r="EO23" s="498"/>
      <c r="EP23" s="498"/>
      <c r="EQ23" s="498"/>
      <c r="ER23" s="498"/>
      <c r="ES23" s="498"/>
      <c r="ET23" s="498"/>
      <c r="EU23" s="498"/>
      <c r="EV23" s="498"/>
      <c r="EW23" s="498"/>
      <c r="EX23" s="498"/>
      <c r="EY23" s="498"/>
      <c r="EZ23" s="498"/>
      <c r="FA23" s="498"/>
      <c r="FB23" s="498"/>
      <c r="FC23" s="498"/>
      <c r="FD23" s="498"/>
      <c r="FE23" s="498"/>
      <c r="FF23" s="498"/>
      <c r="FG23" s="498"/>
      <c r="FH23" s="498"/>
      <c r="FI23" s="498"/>
      <c r="FJ23" s="498"/>
      <c r="FK23" s="498"/>
      <c r="FL23" s="498"/>
      <c r="FM23" s="498"/>
      <c r="FN23" s="498"/>
      <c r="FO23" s="498"/>
      <c r="FP23" s="498"/>
      <c r="FQ23" s="498"/>
      <c r="FR23" s="498"/>
      <c r="FS23" s="498"/>
      <c r="FT23" s="498"/>
      <c r="FU23" s="498"/>
      <c r="FV23" s="498"/>
      <c r="FW23" s="498"/>
      <c r="FX23" s="498"/>
      <c r="FY23" s="498"/>
      <c r="FZ23" s="498"/>
      <c r="GA23" s="498"/>
      <c r="GB23" s="498"/>
      <c r="GC23" s="498"/>
      <c r="GD23" s="498"/>
      <c r="GE23" s="498"/>
      <c r="GF23" s="498"/>
      <c r="GG23" s="498"/>
      <c r="GH23" s="498"/>
      <c r="GI23" s="498"/>
      <c r="GJ23" s="498"/>
      <c r="GK23" s="498"/>
      <c r="GL23" s="498"/>
      <c r="GM23" s="498"/>
      <c r="GN23" s="498"/>
      <c r="GO23" s="498"/>
      <c r="GP23" s="498"/>
      <c r="GQ23" s="498"/>
      <c r="GR23" s="498"/>
      <c r="GS23" s="498"/>
      <c r="GT23" s="498"/>
      <c r="GU23" s="498"/>
      <c r="GV23" s="498"/>
      <c r="GW23" s="498"/>
      <c r="GX23" s="498"/>
      <c r="GY23" s="498"/>
      <c r="GZ23" s="498"/>
      <c r="HA23" s="498"/>
      <c r="HB23" s="498"/>
      <c r="HC23" s="498"/>
      <c r="HD23" s="498"/>
      <c r="HE23" s="498"/>
      <c r="HF23" s="498"/>
      <c r="HG23" s="498"/>
      <c r="HH23" s="498"/>
      <c r="HI23" s="498"/>
      <c r="HJ23" s="498"/>
      <c r="HK23" s="498"/>
      <c r="HL23" s="498"/>
      <c r="HM23" s="498"/>
      <c r="HN23" s="498"/>
      <c r="HO23" s="498"/>
      <c r="HP23" s="498"/>
      <c r="HQ23" s="498"/>
      <c r="HR23" s="498"/>
      <c r="HS23" s="498"/>
      <c r="HT23" s="498"/>
      <c r="HU23" s="498"/>
      <c r="HV23" s="498"/>
      <c r="HW23" s="498"/>
      <c r="HX23" s="498"/>
      <c r="HY23" s="498"/>
      <c r="HZ23" s="498"/>
      <c r="IA23" s="498"/>
      <c r="IB23" s="498"/>
      <c r="IC23" s="498"/>
      <c r="ID23" s="498"/>
      <c r="IE23" s="498"/>
      <c r="IF23" s="498"/>
      <c r="IG23" s="498"/>
      <c r="IH23" s="498"/>
      <c r="II23" s="498"/>
      <c r="IJ23" s="498"/>
      <c r="IK23" s="498"/>
    </row>
    <row r="24" spans="1:245" s="18" customFormat="1" ht="24" customHeight="1">
      <c r="A24" s="498"/>
      <c r="B24" s="826"/>
      <c r="C24" s="827"/>
      <c r="D24" s="828"/>
      <c r="E24" s="828"/>
      <c r="F24" s="828"/>
      <c r="G24" s="53" t="s">
        <v>140</v>
      </c>
      <c r="H24" s="53"/>
      <c r="I24" s="53"/>
      <c r="J24" s="53"/>
      <c r="K24" s="53"/>
      <c r="L24" s="53"/>
      <c r="M24" s="53"/>
      <c r="N24" s="54"/>
      <c r="O24" s="55">
        <v>319</v>
      </c>
      <c r="P24" s="65" t="s">
        <v>120</v>
      </c>
      <c r="Q24" s="238"/>
      <c r="R24" s="829" t="s">
        <v>146</v>
      </c>
      <c r="S24" s="830"/>
      <c r="T24" s="830"/>
      <c r="U24" s="831"/>
      <c r="V24" s="66" t="s">
        <v>147</v>
      </c>
      <c r="W24" s="63"/>
      <c r="X24" s="63"/>
      <c r="Y24" s="63"/>
      <c r="Z24" s="63"/>
      <c r="AA24" s="63"/>
      <c r="AB24" s="63"/>
      <c r="AC24" s="63"/>
      <c r="AD24" s="52">
        <v>6091</v>
      </c>
      <c r="AE24" s="30" t="s">
        <v>120</v>
      </c>
      <c r="AF24" s="58"/>
      <c r="AG24" s="52">
        <v>6092</v>
      </c>
      <c r="AH24" s="30"/>
      <c r="AI24" s="289"/>
      <c r="AJ24" s="498"/>
      <c r="AK24" s="498"/>
      <c r="AL24" s="498"/>
      <c r="AM24" s="498"/>
      <c r="AN24" s="498"/>
      <c r="AO24" s="498"/>
      <c r="AP24" s="498"/>
      <c r="AQ24" s="498"/>
      <c r="AR24" s="498"/>
      <c r="AS24" s="498"/>
      <c r="AT24" s="498"/>
      <c r="AU24" s="498"/>
      <c r="AV24" s="498"/>
      <c r="AW24" s="498"/>
      <c r="AX24" s="498"/>
      <c r="AY24" s="498"/>
      <c r="AZ24" s="498"/>
      <c r="BA24" s="498"/>
      <c r="BB24" s="498"/>
      <c r="BC24" s="498"/>
      <c r="BD24" s="498"/>
      <c r="BE24" s="498"/>
      <c r="BF24" s="498"/>
      <c r="BG24" s="498"/>
      <c r="BH24" s="498"/>
      <c r="BI24" s="498"/>
      <c r="BJ24" s="498"/>
      <c r="BK24" s="498"/>
      <c r="BL24" s="498"/>
      <c r="BM24" s="498"/>
      <c r="BN24" s="498"/>
      <c r="BO24" s="498"/>
      <c r="BP24" s="498"/>
      <c r="BQ24" s="498"/>
      <c r="BR24" s="498"/>
      <c r="BS24" s="498"/>
      <c r="BT24" s="498"/>
      <c r="BU24" s="498"/>
      <c r="BV24" s="498"/>
      <c r="BW24" s="498"/>
      <c r="BX24" s="498"/>
      <c r="BY24" s="498"/>
      <c r="BZ24" s="498"/>
      <c r="CA24" s="498"/>
      <c r="CB24" s="498"/>
      <c r="CC24" s="498"/>
      <c r="CD24" s="498"/>
      <c r="CE24" s="498"/>
      <c r="CF24" s="498"/>
      <c r="CG24" s="498"/>
      <c r="CH24" s="498"/>
      <c r="CI24" s="498"/>
      <c r="CJ24" s="498"/>
      <c r="CK24" s="498"/>
      <c r="CL24" s="498"/>
      <c r="CM24" s="498"/>
      <c r="CN24" s="498"/>
      <c r="CO24" s="498"/>
      <c r="CP24" s="498"/>
      <c r="CQ24" s="498"/>
      <c r="CR24" s="498"/>
      <c r="CS24" s="498"/>
      <c r="CT24" s="498"/>
      <c r="CU24" s="498"/>
      <c r="CV24" s="498"/>
      <c r="CW24" s="498"/>
      <c r="CX24" s="498"/>
      <c r="CY24" s="498"/>
      <c r="CZ24" s="498"/>
      <c r="DA24" s="498"/>
      <c r="DB24" s="498"/>
      <c r="DC24" s="498"/>
      <c r="DD24" s="498"/>
      <c r="DE24" s="498"/>
      <c r="DF24" s="498"/>
      <c r="DG24" s="498"/>
      <c r="DH24" s="498"/>
      <c r="DI24" s="498"/>
      <c r="DJ24" s="498"/>
      <c r="DK24" s="498"/>
      <c r="DL24" s="498"/>
      <c r="DM24" s="498"/>
      <c r="DN24" s="498"/>
      <c r="DO24" s="498"/>
      <c r="DP24" s="498"/>
      <c r="DQ24" s="498"/>
      <c r="DR24" s="498"/>
      <c r="DS24" s="498"/>
      <c r="DT24" s="498"/>
      <c r="DU24" s="498"/>
      <c r="DV24" s="498"/>
      <c r="DW24" s="498"/>
      <c r="DX24" s="498"/>
      <c r="DY24" s="498"/>
      <c r="DZ24" s="498"/>
      <c r="EA24" s="498"/>
      <c r="EB24" s="498"/>
      <c r="EC24" s="498"/>
      <c r="ED24" s="498"/>
      <c r="EE24" s="498"/>
      <c r="EF24" s="498"/>
      <c r="EG24" s="498"/>
      <c r="EH24" s="498"/>
      <c r="EI24" s="498"/>
      <c r="EJ24" s="498"/>
      <c r="EK24" s="498"/>
      <c r="EL24" s="498"/>
      <c r="EM24" s="498"/>
      <c r="EN24" s="498"/>
      <c r="EO24" s="498"/>
      <c r="EP24" s="498"/>
      <c r="EQ24" s="498"/>
      <c r="ER24" s="498"/>
      <c r="ES24" s="498"/>
      <c r="ET24" s="498"/>
      <c r="EU24" s="498"/>
      <c r="EV24" s="498"/>
      <c r="EW24" s="498"/>
      <c r="EX24" s="498"/>
      <c r="EY24" s="498"/>
      <c r="EZ24" s="498"/>
      <c r="FA24" s="498"/>
      <c r="FB24" s="498"/>
      <c r="FC24" s="498"/>
      <c r="FD24" s="498"/>
      <c r="FE24" s="498"/>
      <c r="FF24" s="498"/>
      <c r="FG24" s="498"/>
      <c r="FH24" s="498"/>
      <c r="FI24" s="498"/>
      <c r="FJ24" s="498"/>
      <c r="FK24" s="498"/>
      <c r="FL24" s="498"/>
      <c r="FM24" s="498"/>
      <c r="FN24" s="498"/>
      <c r="FO24" s="498"/>
      <c r="FP24" s="498"/>
      <c r="FQ24" s="498"/>
      <c r="FR24" s="498"/>
      <c r="FS24" s="498"/>
      <c r="FT24" s="498"/>
      <c r="FU24" s="498"/>
      <c r="FV24" s="498"/>
      <c r="FW24" s="498"/>
      <c r="FX24" s="498"/>
      <c r="FY24" s="498"/>
      <c r="FZ24" s="498"/>
      <c r="GA24" s="498"/>
      <c r="GB24" s="498"/>
      <c r="GC24" s="498"/>
      <c r="GD24" s="498"/>
      <c r="GE24" s="498"/>
      <c r="GF24" s="498"/>
      <c r="GG24" s="498"/>
      <c r="GH24" s="498"/>
      <c r="GI24" s="498"/>
      <c r="GJ24" s="498"/>
      <c r="GK24" s="498"/>
      <c r="GL24" s="498"/>
      <c r="GM24" s="498"/>
      <c r="GN24" s="498"/>
      <c r="GO24" s="498"/>
      <c r="GP24" s="498"/>
      <c r="GQ24" s="498"/>
      <c r="GR24" s="498"/>
      <c r="GS24" s="498"/>
      <c r="GT24" s="498"/>
      <c r="GU24" s="498"/>
      <c r="GV24" s="498"/>
      <c r="GW24" s="498"/>
      <c r="GX24" s="498"/>
      <c r="GY24" s="498"/>
      <c r="GZ24" s="498"/>
      <c r="HA24" s="498"/>
      <c r="HB24" s="498"/>
      <c r="HC24" s="498"/>
      <c r="HD24" s="498"/>
      <c r="HE24" s="498"/>
      <c r="HF24" s="498"/>
      <c r="HG24" s="498"/>
      <c r="HH24" s="498"/>
      <c r="HI24" s="498"/>
      <c r="HJ24" s="498"/>
      <c r="HK24" s="498"/>
      <c r="HL24" s="498"/>
      <c r="HM24" s="498"/>
      <c r="HN24" s="498"/>
      <c r="HO24" s="498"/>
      <c r="HP24" s="498"/>
      <c r="HQ24" s="498"/>
      <c r="HR24" s="498"/>
      <c r="HS24" s="498"/>
      <c r="HT24" s="498"/>
      <c r="HU24" s="498"/>
      <c r="HV24" s="498"/>
      <c r="HW24" s="498"/>
      <c r="HX24" s="498"/>
      <c r="HY24" s="498"/>
      <c r="HZ24" s="498"/>
      <c r="IA24" s="498"/>
      <c r="IB24" s="498"/>
      <c r="IC24" s="498"/>
      <c r="ID24" s="498"/>
      <c r="IE24" s="498"/>
      <c r="IF24" s="498"/>
      <c r="IG24" s="498"/>
      <c r="IH24" s="498"/>
      <c r="II24" s="498"/>
      <c r="IJ24" s="498"/>
      <c r="IK24" s="498"/>
    </row>
    <row r="25" spans="1:245" s="18" customFormat="1" ht="24" customHeight="1">
      <c r="A25" s="498"/>
      <c r="B25" s="826"/>
      <c r="C25" s="827"/>
      <c r="D25" s="837" t="s">
        <v>142</v>
      </c>
      <c r="E25" s="837"/>
      <c r="F25" s="837"/>
      <c r="G25" s="53" t="s">
        <v>138</v>
      </c>
      <c r="H25" s="53"/>
      <c r="I25" s="53"/>
      <c r="J25" s="53"/>
      <c r="K25" s="53"/>
      <c r="L25" s="53"/>
      <c r="M25" s="53"/>
      <c r="N25" s="54"/>
      <c r="O25" s="55">
        <v>320</v>
      </c>
      <c r="P25" s="30" t="s">
        <v>120</v>
      </c>
      <c r="Q25" s="53"/>
      <c r="R25" s="832"/>
      <c r="S25" s="833"/>
      <c r="T25" s="833"/>
      <c r="U25" s="827"/>
      <c r="V25" s="66" t="s">
        <v>148</v>
      </c>
      <c r="W25" s="63"/>
      <c r="X25" s="63"/>
      <c r="Y25" s="63"/>
      <c r="Z25" s="63"/>
      <c r="AA25" s="63"/>
      <c r="AB25" s="63"/>
      <c r="AC25" s="63"/>
      <c r="AD25" s="67">
        <v>6101</v>
      </c>
      <c r="AE25" s="30" t="s">
        <v>120</v>
      </c>
      <c r="AF25" s="58"/>
      <c r="AG25" s="52">
        <v>6102</v>
      </c>
      <c r="AH25" s="30"/>
      <c r="AI25" s="289"/>
      <c r="AJ25" s="498"/>
      <c r="AK25" s="498"/>
      <c r="AL25" s="498"/>
      <c r="AM25" s="498"/>
      <c r="AN25" s="498"/>
      <c r="AO25" s="498"/>
      <c r="AP25" s="498"/>
      <c r="AQ25" s="498"/>
      <c r="AR25" s="498"/>
      <c r="AS25" s="498"/>
      <c r="AT25" s="498"/>
      <c r="AU25" s="498"/>
      <c r="AV25" s="498"/>
      <c r="AW25" s="498"/>
      <c r="AX25" s="498"/>
      <c r="AY25" s="498"/>
      <c r="AZ25" s="498"/>
      <c r="BA25" s="498"/>
      <c r="BB25" s="498"/>
      <c r="BC25" s="498"/>
      <c r="BD25" s="498"/>
      <c r="BE25" s="498"/>
      <c r="BF25" s="498"/>
      <c r="BG25" s="498"/>
      <c r="BH25" s="498"/>
      <c r="BI25" s="498"/>
      <c r="BJ25" s="498"/>
      <c r="BK25" s="498"/>
      <c r="BL25" s="498"/>
      <c r="BM25" s="498"/>
      <c r="BN25" s="498"/>
      <c r="BO25" s="498"/>
      <c r="BP25" s="498"/>
      <c r="BQ25" s="498"/>
      <c r="BR25" s="498"/>
      <c r="BS25" s="498"/>
      <c r="BT25" s="498"/>
      <c r="BU25" s="498"/>
      <c r="BV25" s="498"/>
      <c r="BW25" s="498"/>
      <c r="BX25" s="498"/>
      <c r="BY25" s="498"/>
      <c r="BZ25" s="498"/>
      <c r="CA25" s="498"/>
      <c r="CB25" s="498"/>
      <c r="CC25" s="498"/>
      <c r="CD25" s="498"/>
      <c r="CE25" s="498"/>
      <c r="CF25" s="498"/>
      <c r="CG25" s="498"/>
      <c r="CH25" s="498"/>
      <c r="CI25" s="498"/>
      <c r="CJ25" s="498"/>
      <c r="CK25" s="498"/>
      <c r="CL25" s="498"/>
      <c r="CM25" s="498"/>
      <c r="CN25" s="498"/>
      <c r="CO25" s="498"/>
      <c r="CP25" s="498"/>
      <c r="CQ25" s="498"/>
      <c r="CR25" s="498"/>
      <c r="CS25" s="498"/>
      <c r="CT25" s="498"/>
      <c r="CU25" s="498"/>
      <c r="CV25" s="498"/>
      <c r="CW25" s="498"/>
      <c r="CX25" s="498"/>
      <c r="CY25" s="498"/>
      <c r="CZ25" s="498"/>
      <c r="DA25" s="498"/>
      <c r="DB25" s="498"/>
      <c r="DC25" s="498"/>
      <c r="DD25" s="498"/>
      <c r="DE25" s="498"/>
      <c r="DF25" s="498"/>
      <c r="DG25" s="498"/>
      <c r="DH25" s="498"/>
      <c r="DI25" s="498"/>
      <c r="DJ25" s="498"/>
      <c r="DK25" s="498"/>
      <c r="DL25" s="498"/>
      <c r="DM25" s="498"/>
      <c r="DN25" s="498"/>
      <c r="DO25" s="498"/>
      <c r="DP25" s="498"/>
      <c r="DQ25" s="498"/>
      <c r="DR25" s="498"/>
      <c r="DS25" s="498"/>
      <c r="DT25" s="498"/>
      <c r="DU25" s="498"/>
      <c r="DV25" s="498"/>
      <c r="DW25" s="498"/>
      <c r="DX25" s="498"/>
      <c r="DY25" s="498"/>
      <c r="DZ25" s="498"/>
      <c r="EA25" s="498"/>
      <c r="EB25" s="498"/>
      <c r="EC25" s="498"/>
      <c r="ED25" s="498"/>
      <c r="EE25" s="498"/>
      <c r="EF25" s="498"/>
      <c r="EG25" s="498"/>
      <c r="EH25" s="498"/>
      <c r="EI25" s="498"/>
      <c r="EJ25" s="498"/>
      <c r="EK25" s="498"/>
      <c r="EL25" s="498"/>
      <c r="EM25" s="498"/>
      <c r="EN25" s="498"/>
      <c r="EO25" s="498"/>
      <c r="EP25" s="498"/>
      <c r="EQ25" s="498"/>
      <c r="ER25" s="498"/>
      <c r="ES25" s="498"/>
      <c r="ET25" s="498"/>
      <c r="EU25" s="498"/>
      <c r="EV25" s="498"/>
      <c r="EW25" s="498"/>
      <c r="EX25" s="498"/>
      <c r="EY25" s="498"/>
      <c r="EZ25" s="498"/>
      <c r="FA25" s="498"/>
      <c r="FB25" s="498"/>
      <c r="FC25" s="498"/>
      <c r="FD25" s="498"/>
      <c r="FE25" s="498"/>
      <c r="FF25" s="498"/>
      <c r="FG25" s="498"/>
      <c r="FH25" s="498"/>
      <c r="FI25" s="498"/>
      <c r="FJ25" s="498"/>
      <c r="FK25" s="498"/>
      <c r="FL25" s="498"/>
      <c r="FM25" s="498"/>
      <c r="FN25" s="498"/>
      <c r="FO25" s="498"/>
      <c r="FP25" s="498"/>
      <c r="FQ25" s="498"/>
      <c r="FR25" s="498"/>
      <c r="FS25" s="498"/>
      <c r="FT25" s="498"/>
      <c r="FU25" s="498"/>
      <c r="FV25" s="498"/>
      <c r="FW25" s="498"/>
      <c r="FX25" s="498"/>
      <c r="FY25" s="498"/>
      <c r="FZ25" s="498"/>
      <c r="GA25" s="498"/>
      <c r="GB25" s="498"/>
      <c r="GC25" s="498"/>
      <c r="GD25" s="498"/>
      <c r="GE25" s="498"/>
      <c r="GF25" s="498"/>
      <c r="GG25" s="498"/>
      <c r="GH25" s="498"/>
      <c r="GI25" s="498"/>
      <c r="GJ25" s="498"/>
      <c r="GK25" s="498"/>
      <c r="GL25" s="498"/>
      <c r="GM25" s="498"/>
      <c r="GN25" s="498"/>
      <c r="GO25" s="498"/>
      <c r="GP25" s="498"/>
      <c r="GQ25" s="498"/>
      <c r="GR25" s="498"/>
      <c r="GS25" s="498"/>
      <c r="GT25" s="498"/>
      <c r="GU25" s="498"/>
      <c r="GV25" s="498"/>
      <c r="GW25" s="498"/>
      <c r="GX25" s="498"/>
      <c r="GY25" s="498"/>
      <c r="GZ25" s="498"/>
      <c r="HA25" s="498"/>
      <c r="HB25" s="498"/>
      <c r="HC25" s="498"/>
      <c r="HD25" s="498"/>
      <c r="HE25" s="498"/>
      <c r="HF25" s="498"/>
      <c r="HG25" s="498"/>
      <c r="HH25" s="498"/>
      <c r="HI25" s="498"/>
      <c r="HJ25" s="498"/>
      <c r="HK25" s="498"/>
      <c r="HL25" s="498"/>
      <c r="HM25" s="498"/>
      <c r="HN25" s="498"/>
      <c r="HO25" s="498"/>
      <c r="HP25" s="498"/>
      <c r="HQ25" s="498"/>
      <c r="HR25" s="498"/>
      <c r="HS25" s="498"/>
      <c r="HT25" s="498"/>
      <c r="HU25" s="498"/>
      <c r="HV25" s="498"/>
      <c r="HW25" s="498"/>
      <c r="HX25" s="498"/>
      <c r="HY25" s="498"/>
      <c r="HZ25" s="498"/>
      <c r="IA25" s="498"/>
      <c r="IB25" s="498"/>
      <c r="IC25" s="498"/>
      <c r="ID25" s="498"/>
      <c r="IE25" s="498"/>
      <c r="IF25" s="498"/>
      <c r="IG25" s="498"/>
      <c r="IH25" s="498"/>
      <c r="II25" s="498"/>
      <c r="IJ25" s="498"/>
      <c r="IK25" s="498"/>
    </row>
    <row r="26" spans="1:245" s="18" customFormat="1" ht="24" customHeight="1">
      <c r="A26" s="498"/>
      <c r="B26" s="826"/>
      <c r="C26" s="827"/>
      <c r="D26" s="837"/>
      <c r="E26" s="837"/>
      <c r="F26" s="837"/>
      <c r="G26" s="53" t="s">
        <v>140</v>
      </c>
      <c r="H26" s="53"/>
      <c r="I26" s="53"/>
      <c r="J26" s="53"/>
      <c r="K26" s="53"/>
      <c r="L26" s="53"/>
      <c r="M26" s="53"/>
      <c r="N26" s="54"/>
      <c r="O26" s="50">
        <v>321</v>
      </c>
      <c r="P26" s="30" t="s">
        <v>120</v>
      </c>
      <c r="Q26" s="53"/>
      <c r="R26" s="834"/>
      <c r="S26" s="835"/>
      <c r="T26" s="835"/>
      <c r="U26" s="836"/>
      <c r="V26" s="68" t="s">
        <v>140</v>
      </c>
      <c r="W26" s="69"/>
      <c r="X26" s="69"/>
      <c r="Y26" s="69"/>
      <c r="Z26" s="69"/>
      <c r="AA26" s="69"/>
      <c r="AB26" s="69"/>
      <c r="AC26" s="69"/>
      <c r="AD26" s="70">
        <v>6111</v>
      </c>
      <c r="AE26" s="71" t="s">
        <v>120</v>
      </c>
      <c r="AF26" s="58"/>
      <c r="AG26" s="52">
        <v>6112</v>
      </c>
      <c r="AH26" s="72"/>
      <c r="AI26" s="289"/>
      <c r="AJ26" s="498"/>
      <c r="AK26" s="498"/>
      <c r="AL26" s="498"/>
      <c r="AM26" s="498"/>
      <c r="AN26" s="498"/>
      <c r="AO26" s="498"/>
      <c r="AP26" s="498"/>
      <c r="AQ26" s="498"/>
      <c r="AR26" s="498"/>
      <c r="AS26" s="498"/>
      <c r="AT26" s="498"/>
      <c r="AU26" s="498"/>
      <c r="AV26" s="498"/>
      <c r="AW26" s="498"/>
      <c r="AX26" s="498"/>
      <c r="AY26" s="498"/>
      <c r="AZ26" s="498"/>
      <c r="BA26" s="498"/>
      <c r="BB26" s="498"/>
      <c r="BC26" s="498"/>
      <c r="BD26" s="498"/>
      <c r="BE26" s="498"/>
      <c r="BF26" s="498"/>
      <c r="BG26" s="498"/>
      <c r="BH26" s="498"/>
      <c r="BI26" s="498"/>
      <c r="BJ26" s="498"/>
      <c r="BK26" s="498"/>
      <c r="BL26" s="498"/>
      <c r="BM26" s="498"/>
      <c r="BN26" s="498"/>
      <c r="BO26" s="498"/>
      <c r="BP26" s="498"/>
      <c r="BQ26" s="498"/>
      <c r="BR26" s="498"/>
      <c r="BS26" s="498"/>
      <c r="BT26" s="498"/>
      <c r="BU26" s="498"/>
      <c r="BV26" s="498"/>
      <c r="BW26" s="498"/>
      <c r="BX26" s="498"/>
      <c r="BY26" s="498"/>
      <c r="BZ26" s="498"/>
      <c r="CA26" s="498"/>
      <c r="CB26" s="498"/>
      <c r="CC26" s="498"/>
      <c r="CD26" s="498"/>
      <c r="CE26" s="498"/>
      <c r="CF26" s="498"/>
      <c r="CG26" s="498"/>
      <c r="CH26" s="498"/>
      <c r="CI26" s="498"/>
      <c r="CJ26" s="498"/>
      <c r="CK26" s="498"/>
      <c r="CL26" s="498"/>
      <c r="CM26" s="498"/>
      <c r="CN26" s="498"/>
      <c r="CO26" s="498"/>
      <c r="CP26" s="498"/>
      <c r="CQ26" s="498"/>
      <c r="CR26" s="498"/>
      <c r="CS26" s="498"/>
      <c r="CT26" s="498"/>
      <c r="CU26" s="498"/>
      <c r="CV26" s="498"/>
      <c r="CW26" s="498"/>
      <c r="CX26" s="498"/>
      <c r="CY26" s="498"/>
      <c r="CZ26" s="498"/>
      <c r="DA26" s="498"/>
      <c r="DB26" s="498"/>
      <c r="DC26" s="498"/>
      <c r="DD26" s="498"/>
      <c r="DE26" s="498"/>
      <c r="DF26" s="498"/>
      <c r="DG26" s="498"/>
      <c r="DH26" s="498"/>
      <c r="DI26" s="498"/>
      <c r="DJ26" s="498"/>
      <c r="DK26" s="498"/>
      <c r="DL26" s="498"/>
      <c r="DM26" s="498"/>
      <c r="DN26" s="498"/>
      <c r="DO26" s="498"/>
      <c r="DP26" s="498"/>
      <c r="DQ26" s="498"/>
      <c r="DR26" s="498"/>
      <c r="DS26" s="498"/>
      <c r="DT26" s="498"/>
      <c r="DU26" s="498"/>
      <c r="DV26" s="498"/>
      <c r="DW26" s="498"/>
      <c r="DX26" s="498"/>
      <c r="DY26" s="498"/>
      <c r="DZ26" s="498"/>
      <c r="EA26" s="498"/>
      <c r="EB26" s="498"/>
      <c r="EC26" s="498"/>
      <c r="ED26" s="498"/>
      <c r="EE26" s="498"/>
      <c r="EF26" s="498"/>
      <c r="EG26" s="498"/>
      <c r="EH26" s="498"/>
      <c r="EI26" s="498"/>
      <c r="EJ26" s="498"/>
      <c r="EK26" s="498"/>
      <c r="EL26" s="498"/>
      <c r="EM26" s="498"/>
      <c r="EN26" s="498"/>
      <c r="EO26" s="498"/>
      <c r="EP26" s="498"/>
      <c r="EQ26" s="498"/>
      <c r="ER26" s="498"/>
      <c r="ES26" s="498"/>
      <c r="ET26" s="498"/>
      <c r="EU26" s="498"/>
      <c r="EV26" s="498"/>
      <c r="EW26" s="498"/>
      <c r="EX26" s="498"/>
      <c r="EY26" s="498"/>
      <c r="EZ26" s="498"/>
      <c r="FA26" s="498"/>
      <c r="FB26" s="498"/>
      <c r="FC26" s="498"/>
      <c r="FD26" s="498"/>
      <c r="FE26" s="498"/>
      <c r="FF26" s="498"/>
      <c r="FG26" s="498"/>
      <c r="FH26" s="498"/>
      <c r="FI26" s="498"/>
      <c r="FJ26" s="498"/>
      <c r="FK26" s="498"/>
      <c r="FL26" s="498"/>
      <c r="FM26" s="498"/>
      <c r="FN26" s="498"/>
      <c r="FO26" s="498"/>
      <c r="FP26" s="498"/>
      <c r="FQ26" s="498"/>
      <c r="FR26" s="498"/>
      <c r="FS26" s="498"/>
      <c r="FT26" s="498"/>
      <c r="FU26" s="498"/>
      <c r="FV26" s="498"/>
      <c r="FW26" s="498"/>
      <c r="FX26" s="498"/>
      <c r="FY26" s="498"/>
      <c r="FZ26" s="498"/>
      <c r="GA26" s="498"/>
      <c r="GB26" s="498"/>
      <c r="GC26" s="498"/>
      <c r="GD26" s="498"/>
      <c r="GE26" s="498"/>
      <c r="GF26" s="498"/>
      <c r="GG26" s="498"/>
      <c r="GH26" s="498"/>
      <c r="GI26" s="498"/>
      <c r="GJ26" s="498"/>
      <c r="GK26" s="498"/>
      <c r="GL26" s="498"/>
      <c r="GM26" s="498"/>
      <c r="GN26" s="498"/>
      <c r="GO26" s="498"/>
      <c r="GP26" s="498"/>
      <c r="GQ26" s="498"/>
      <c r="GR26" s="498"/>
      <c r="GS26" s="498"/>
      <c r="GT26" s="498"/>
      <c r="GU26" s="498"/>
      <c r="GV26" s="498"/>
      <c r="GW26" s="498"/>
      <c r="GX26" s="498"/>
      <c r="GY26" s="498"/>
      <c r="GZ26" s="498"/>
      <c r="HA26" s="498"/>
      <c r="HB26" s="498"/>
      <c r="HC26" s="498"/>
      <c r="HD26" s="498"/>
      <c r="HE26" s="498"/>
      <c r="HF26" s="498"/>
      <c r="HG26" s="498"/>
      <c r="HH26" s="498"/>
      <c r="HI26" s="498"/>
      <c r="HJ26" s="498"/>
      <c r="HK26" s="498"/>
      <c r="HL26" s="498"/>
      <c r="HM26" s="498"/>
      <c r="HN26" s="498"/>
      <c r="HO26" s="498"/>
      <c r="HP26" s="498"/>
      <c r="HQ26" s="498"/>
      <c r="HR26" s="498"/>
      <c r="HS26" s="498"/>
      <c r="HT26" s="498"/>
      <c r="HU26" s="498"/>
      <c r="HV26" s="498"/>
      <c r="HW26" s="498"/>
      <c r="HX26" s="498"/>
      <c r="HY26" s="498"/>
      <c r="HZ26" s="498"/>
      <c r="IA26" s="498"/>
      <c r="IB26" s="498"/>
      <c r="IC26" s="498"/>
      <c r="ID26" s="498"/>
      <c r="IE26" s="498"/>
      <c r="IF26" s="498"/>
      <c r="IG26" s="498"/>
      <c r="IH26" s="498"/>
      <c r="II26" s="498"/>
      <c r="IJ26" s="498"/>
      <c r="IK26" s="498"/>
    </row>
    <row r="27" spans="1:245" s="18" customFormat="1" ht="27" customHeight="1">
      <c r="A27" s="498"/>
      <c r="B27" s="871" t="s">
        <v>149</v>
      </c>
      <c r="C27" s="872"/>
      <c r="D27" s="872"/>
      <c r="E27" s="872"/>
      <c r="F27" s="872"/>
      <c r="G27" s="872"/>
      <c r="H27" s="872"/>
      <c r="I27" s="872"/>
      <c r="J27" s="872"/>
      <c r="K27" s="872"/>
      <c r="L27" s="872"/>
      <c r="M27" s="872"/>
      <c r="N27" s="873"/>
      <c r="O27" s="55">
        <v>322</v>
      </c>
      <c r="P27" s="30" t="s">
        <v>134</v>
      </c>
      <c r="Q27" s="53"/>
      <c r="R27" s="60" t="s">
        <v>150</v>
      </c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75">
        <v>6121</v>
      </c>
      <c r="AE27" s="72" t="s">
        <v>120</v>
      </c>
      <c r="AF27" s="76"/>
      <c r="AG27" s="67">
        <v>6122</v>
      </c>
      <c r="AH27" s="72"/>
      <c r="AI27" s="290"/>
      <c r="AJ27" s="498"/>
      <c r="AK27" s="498"/>
      <c r="AL27" s="498"/>
      <c r="AM27" s="498"/>
      <c r="AN27" s="498"/>
      <c r="AO27" s="498"/>
      <c r="AP27" s="498"/>
      <c r="AQ27" s="498"/>
      <c r="AR27" s="498"/>
      <c r="AS27" s="498"/>
      <c r="AT27" s="498"/>
      <c r="AU27" s="498"/>
      <c r="AV27" s="498"/>
      <c r="AW27" s="498"/>
      <c r="AX27" s="498"/>
      <c r="AY27" s="498"/>
      <c r="AZ27" s="498"/>
      <c r="BA27" s="498"/>
      <c r="BB27" s="498"/>
      <c r="BC27" s="498"/>
      <c r="BD27" s="498"/>
      <c r="BE27" s="498"/>
      <c r="BF27" s="498"/>
      <c r="BG27" s="498"/>
      <c r="BH27" s="498"/>
      <c r="BI27" s="498"/>
      <c r="BJ27" s="498"/>
      <c r="BK27" s="498"/>
      <c r="BL27" s="498"/>
      <c r="BM27" s="498"/>
      <c r="BN27" s="498"/>
      <c r="BO27" s="498"/>
      <c r="BP27" s="498"/>
      <c r="BQ27" s="498"/>
      <c r="BR27" s="498"/>
      <c r="BS27" s="498"/>
      <c r="BT27" s="498"/>
      <c r="BU27" s="498"/>
      <c r="BV27" s="498"/>
      <c r="BW27" s="498"/>
      <c r="BX27" s="498"/>
      <c r="BY27" s="498"/>
      <c r="BZ27" s="498"/>
      <c r="CA27" s="498"/>
      <c r="CB27" s="498"/>
      <c r="CC27" s="498"/>
      <c r="CD27" s="498"/>
      <c r="CE27" s="498"/>
      <c r="CF27" s="498"/>
      <c r="CG27" s="498"/>
      <c r="CH27" s="498"/>
      <c r="CI27" s="498"/>
      <c r="CJ27" s="498"/>
      <c r="CK27" s="498"/>
      <c r="CL27" s="498"/>
      <c r="CM27" s="498"/>
      <c r="CN27" s="498"/>
      <c r="CO27" s="498"/>
      <c r="CP27" s="498"/>
      <c r="CQ27" s="498"/>
      <c r="CR27" s="498"/>
      <c r="CS27" s="498"/>
      <c r="CT27" s="498"/>
      <c r="CU27" s="498"/>
      <c r="CV27" s="498"/>
      <c r="CW27" s="498"/>
      <c r="CX27" s="498"/>
      <c r="CY27" s="498"/>
      <c r="CZ27" s="498"/>
      <c r="DA27" s="498"/>
      <c r="DB27" s="498"/>
      <c r="DC27" s="498"/>
      <c r="DD27" s="498"/>
      <c r="DE27" s="498"/>
      <c r="DF27" s="498"/>
      <c r="DG27" s="498"/>
      <c r="DH27" s="498"/>
      <c r="DI27" s="498"/>
      <c r="DJ27" s="498"/>
      <c r="DK27" s="498"/>
      <c r="DL27" s="498"/>
      <c r="DM27" s="498"/>
      <c r="DN27" s="498"/>
      <c r="DO27" s="498"/>
      <c r="DP27" s="498"/>
      <c r="DQ27" s="498"/>
      <c r="DR27" s="498"/>
      <c r="DS27" s="498"/>
      <c r="DT27" s="498"/>
      <c r="DU27" s="498"/>
      <c r="DV27" s="498"/>
      <c r="DW27" s="498"/>
      <c r="DX27" s="498"/>
      <c r="DY27" s="498"/>
      <c r="DZ27" s="498"/>
      <c r="EA27" s="498"/>
      <c r="EB27" s="498"/>
      <c r="EC27" s="498"/>
      <c r="ED27" s="498"/>
      <c r="EE27" s="498"/>
      <c r="EF27" s="498"/>
      <c r="EG27" s="498"/>
      <c r="EH27" s="498"/>
      <c r="EI27" s="498"/>
      <c r="EJ27" s="498"/>
      <c r="EK27" s="498"/>
      <c r="EL27" s="498"/>
      <c r="EM27" s="498"/>
      <c r="EN27" s="498"/>
      <c r="EO27" s="498"/>
      <c r="EP27" s="498"/>
      <c r="EQ27" s="498"/>
      <c r="ER27" s="498"/>
      <c r="ES27" s="498"/>
      <c r="ET27" s="498"/>
      <c r="EU27" s="498"/>
      <c r="EV27" s="498"/>
      <c r="EW27" s="498"/>
      <c r="EX27" s="498"/>
      <c r="EY27" s="498"/>
      <c r="EZ27" s="498"/>
      <c r="FA27" s="498"/>
      <c r="FB27" s="498"/>
      <c r="FC27" s="498"/>
      <c r="FD27" s="498"/>
      <c r="FE27" s="498"/>
      <c r="FF27" s="498"/>
      <c r="FG27" s="498"/>
      <c r="FH27" s="498"/>
      <c r="FI27" s="498"/>
      <c r="FJ27" s="498"/>
      <c r="FK27" s="498"/>
      <c r="FL27" s="498"/>
      <c r="FM27" s="498"/>
      <c r="FN27" s="498"/>
      <c r="FO27" s="498"/>
      <c r="FP27" s="498"/>
      <c r="FQ27" s="498"/>
      <c r="FR27" s="498"/>
      <c r="FS27" s="498"/>
      <c r="FT27" s="498"/>
      <c r="FU27" s="498"/>
      <c r="FV27" s="498"/>
      <c r="FW27" s="498"/>
      <c r="FX27" s="498"/>
      <c r="FY27" s="498"/>
      <c r="FZ27" s="498"/>
      <c r="GA27" s="498"/>
      <c r="GB27" s="498"/>
      <c r="GC27" s="498"/>
      <c r="GD27" s="498"/>
      <c r="GE27" s="498"/>
      <c r="GF27" s="498"/>
      <c r="GG27" s="498"/>
      <c r="GH27" s="498"/>
      <c r="GI27" s="498"/>
      <c r="GJ27" s="498"/>
      <c r="GK27" s="498"/>
      <c r="GL27" s="498"/>
      <c r="GM27" s="498"/>
      <c r="GN27" s="498"/>
      <c r="GO27" s="498"/>
      <c r="GP27" s="498"/>
      <c r="GQ27" s="498"/>
      <c r="GR27" s="498"/>
      <c r="GS27" s="498"/>
      <c r="GT27" s="498"/>
      <c r="GU27" s="498"/>
      <c r="GV27" s="498"/>
      <c r="GW27" s="498"/>
      <c r="GX27" s="498"/>
      <c r="GY27" s="498"/>
      <c r="GZ27" s="498"/>
      <c r="HA27" s="498"/>
      <c r="HB27" s="498"/>
      <c r="HC27" s="498"/>
      <c r="HD27" s="498"/>
      <c r="HE27" s="498"/>
      <c r="HF27" s="498"/>
      <c r="HG27" s="498"/>
      <c r="HH27" s="498"/>
      <c r="HI27" s="498"/>
      <c r="HJ27" s="498"/>
      <c r="HK27" s="498"/>
      <c r="HL27" s="498"/>
      <c r="HM27" s="498"/>
      <c r="HN27" s="498"/>
      <c r="HO27" s="498"/>
      <c r="HP27" s="498"/>
      <c r="HQ27" s="498"/>
      <c r="HR27" s="498"/>
      <c r="HS27" s="498"/>
      <c r="HT27" s="498"/>
      <c r="HU27" s="498"/>
      <c r="HV27" s="498"/>
      <c r="HW27" s="498"/>
      <c r="HX27" s="498"/>
      <c r="HY27" s="498"/>
      <c r="HZ27" s="498"/>
      <c r="IA27" s="498"/>
      <c r="IB27" s="498"/>
      <c r="IC27" s="498"/>
      <c r="ID27" s="498"/>
      <c r="IE27" s="498"/>
      <c r="IF27" s="498"/>
      <c r="IG27" s="498"/>
      <c r="IH27" s="498"/>
      <c r="II27" s="498"/>
      <c r="IJ27" s="498"/>
      <c r="IK27" s="498"/>
    </row>
    <row r="28" spans="1:245" s="18" customFormat="1" ht="24" customHeight="1" thickBot="1">
      <c r="A28" s="498"/>
      <c r="B28" s="132" t="s">
        <v>151</v>
      </c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8"/>
      <c r="O28" s="55">
        <v>323</v>
      </c>
      <c r="P28" s="30" t="s">
        <v>120</v>
      </c>
      <c r="Q28" s="53"/>
      <c r="R28" s="79" t="s">
        <v>152</v>
      </c>
      <c r="S28" s="80"/>
      <c r="T28" s="80"/>
      <c r="U28" s="80"/>
      <c r="V28" s="81"/>
      <c r="W28" s="81"/>
      <c r="X28" s="81"/>
      <c r="Y28" s="81"/>
      <c r="Z28" s="81"/>
      <c r="AA28" s="81"/>
      <c r="AB28" s="81"/>
      <c r="AC28" s="81"/>
      <c r="AD28" s="82">
        <v>6131</v>
      </c>
      <c r="AE28" s="83" t="s">
        <v>120</v>
      </c>
      <c r="AF28" s="85">
        <v>4486.37</v>
      </c>
      <c r="AG28" s="82">
        <v>6132</v>
      </c>
      <c r="AH28" s="83"/>
      <c r="AI28" s="291"/>
      <c r="AJ28" s="498"/>
      <c r="AK28" s="498"/>
      <c r="AL28" s="498"/>
      <c r="AM28" s="498"/>
      <c r="AN28" s="498"/>
      <c r="AO28" s="498"/>
      <c r="AP28" s="498"/>
      <c r="AQ28" s="498"/>
      <c r="AR28" s="498"/>
      <c r="AS28" s="498"/>
      <c r="AT28" s="498"/>
      <c r="AU28" s="498"/>
      <c r="AV28" s="498"/>
      <c r="AW28" s="498"/>
      <c r="AX28" s="498"/>
      <c r="AY28" s="498"/>
      <c r="AZ28" s="498"/>
      <c r="BA28" s="498"/>
      <c r="BB28" s="498"/>
      <c r="BC28" s="498"/>
      <c r="BD28" s="498"/>
      <c r="BE28" s="498"/>
      <c r="BF28" s="498"/>
      <c r="BG28" s="498"/>
      <c r="BH28" s="498"/>
      <c r="BI28" s="498"/>
      <c r="BJ28" s="498"/>
      <c r="BK28" s="498"/>
      <c r="BL28" s="498"/>
      <c r="BM28" s="498"/>
      <c r="BN28" s="498"/>
      <c r="BO28" s="498"/>
      <c r="BP28" s="498"/>
      <c r="BQ28" s="498"/>
      <c r="BR28" s="498"/>
      <c r="BS28" s="498"/>
      <c r="BT28" s="498"/>
      <c r="BU28" s="498"/>
      <c r="BV28" s="498"/>
      <c r="BW28" s="498"/>
      <c r="BX28" s="498"/>
      <c r="BY28" s="498"/>
      <c r="BZ28" s="498"/>
      <c r="CA28" s="498"/>
      <c r="CB28" s="498"/>
      <c r="CC28" s="498"/>
      <c r="CD28" s="498"/>
      <c r="CE28" s="498"/>
      <c r="CF28" s="498"/>
      <c r="CG28" s="498"/>
      <c r="CH28" s="498"/>
      <c r="CI28" s="498"/>
      <c r="CJ28" s="498"/>
      <c r="CK28" s="498"/>
      <c r="CL28" s="498"/>
      <c r="CM28" s="498"/>
      <c r="CN28" s="498"/>
      <c r="CO28" s="498"/>
      <c r="CP28" s="498"/>
      <c r="CQ28" s="498"/>
      <c r="CR28" s="498"/>
      <c r="CS28" s="498"/>
      <c r="CT28" s="498"/>
      <c r="CU28" s="498"/>
      <c r="CV28" s="498"/>
      <c r="CW28" s="498"/>
      <c r="CX28" s="498"/>
      <c r="CY28" s="498"/>
      <c r="CZ28" s="498"/>
      <c r="DA28" s="498"/>
      <c r="DB28" s="498"/>
      <c r="DC28" s="498"/>
      <c r="DD28" s="498"/>
      <c r="DE28" s="498"/>
      <c r="DF28" s="498"/>
      <c r="DG28" s="498"/>
      <c r="DH28" s="498"/>
      <c r="DI28" s="498"/>
      <c r="DJ28" s="498"/>
      <c r="DK28" s="498"/>
      <c r="DL28" s="498"/>
      <c r="DM28" s="498"/>
      <c r="DN28" s="498"/>
      <c r="DO28" s="498"/>
      <c r="DP28" s="498"/>
      <c r="DQ28" s="498"/>
      <c r="DR28" s="498"/>
      <c r="DS28" s="498"/>
      <c r="DT28" s="498"/>
      <c r="DU28" s="498"/>
      <c r="DV28" s="498"/>
      <c r="DW28" s="498"/>
      <c r="DX28" s="498"/>
      <c r="DY28" s="498"/>
      <c r="DZ28" s="498"/>
      <c r="EA28" s="498"/>
      <c r="EB28" s="498"/>
      <c r="EC28" s="498"/>
      <c r="ED28" s="498"/>
      <c r="EE28" s="498"/>
      <c r="EF28" s="498"/>
      <c r="EG28" s="498"/>
      <c r="EH28" s="498"/>
      <c r="EI28" s="498"/>
      <c r="EJ28" s="498"/>
      <c r="EK28" s="498"/>
      <c r="EL28" s="498"/>
      <c r="EM28" s="498"/>
      <c r="EN28" s="498"/>
      <c r="EO28" s="498"/>
      <c r="EP28" s="498"/>
      <c r="EQ28" s="498"/>
      <c r="ER28" s="498"/>
      <c r="ES28" s="498"/>
      <c r="ET28" s="498"/>
      <c r="EU28" s="498"/>
      <c r="EV28" s="498"/>
      <c r="EW28" s="498"/>
      <c r="EX28" s="498"/>
      <c r="EY28" s="498"/>
      <c r="EZ28" s="498"/>
      <c r="FA28" s="498"/>
      <c r="FB28" s="498"/>
      <c r="FC28" s="498"/>
      <c r="FD28" s="498"/>
      <c r="FE28" s="498"/>
      <c r="FF28" s="498"/>
      <c r="FG28" s="498"/>
      <c r="FH28" s="498"/>
      <c r="FI28" s="498"/>
      <c r="FJ28" s="498"/>
      <c r="FK28" s="498"/>
      <c r="FL28" s="498"/>
      <c r="FM28" s="498"/>
      <c r="FN28" s="498"/>
      <c r="FO28" s="498"/>
      <c r="FP28" s="498"/>
      <c r="FQ28" s="498"/>
      <c r="FR28" s="498"/>
      <c r="FS28" s="498"/>
      <c r="FT28" s="498"/>
      <c r="FU28" s="498"/>
      <c r="FV28" s="498"/>
      <c r="FW28" s="498"/>
      <c r="FX28" s="498"/>
      <c r="FY28" s="498"/>
      <c r="FZ28" s="498"/>
      <c r="GA28" s="498"/>
      <c r="GB28" s="498"/>
      <c r="GC28" s="498"/>
      <c r="GD28" s="498"/>
      <c r="GE28" s="498"/>
      <c r="GF28" s="498"/>
      <c r="GG28" s="498"/>
      <c r="GH28" s="498"/>
      <c r="GI28" s="498"/>
      <c r="GJ28" s="498"/>
      <c r="GK28" s="498"/>
      <c r="GL28" s="498"/>
      <c r="GM28" s="498"/>
      <c r="GN28" s="498"/>
      <c r="GO28" s="498"/>
      <c r="GP28" s="498"/>
      <c r="GQ28" s="498"/>
      <c r="GR28" s="498"/>
      <c r="GS28" s="498"/>
      <c r="GT28" s="498"/>
      <c r="GU28" s="498"/>
      <c r="GV28" s="498"/>
      <c r="GW28" s="498"/>
      <c r="GX28" s="498"/>
      <c r="GY28" s="498"/>
      <c r="GZ28" s="498"/>
      <c r="HA28" s="498"/>
      <c r="HB28" s="498"/>
      <c r="HC28" s="498"/>
      <c r="HD28" s="498"/>
      <c r="HE28" s="498"/>
      <c r="HF28" s="498"/>
      <c r="HG28" s="498"/>
      <c r="HH28" s="498"/>
      <c r="HI28" s="498"/>
      <c r="HJ28" s="498"/>
      <c r="HK28" s="498"/>
      <c r="HL28" s="498"/>
      <c r="HM28" s="498"/>
      <c r="HN28" s="498"/>
      <c r="HO28" s="498"/>
      <c r="HP28" s="498"/>
      <c r="HQ28" s="498"/>
      <c r="HR28" s="498"/>
      <c r="HS28" s="498"/>
      <c r="HT28" s="498"/>
      <c r="HU28" s="498"/>
      <c r="HV28" s="498"/>
      <c r="HW28" s="498"/>
      <c r="HX28" s="498"/>
      <c r="HY28" s="498"/>
      <c r="HZ28" s="498"/>
      <c r="IA28" s="498"/>
      <c r="IB28" s="498"/>
      <c r="IC28" s="498"/>
      <c r="ID28" s="498"/>
      <c r="IE28" s="498"/>
      <c r="IF28" s="498"/>
      <c r="IG28" s="498"/>
      <c r="IH28" s="498"/>
      <c r="II28" s="498"/>
      <c r="IJ28" s="498"/>
      <c r="IK28" s="498"/>
    </row>
    <row r="29" spans="1:245" s="18" customFormat="1" ht="24" customHeight="1" thickBot="1">
      <c r="A29" s="498"/>
      <c r="B29" s="111" t="s">
        <v>153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86"/>
      <c r="O29" s="55">
        <v>324</v>
      </c>
      <c r="P29" s="30" t="s">
        <v>120</v>
      </c>
      <c r="Q29" s="53"/>
      <c r="R29" s="874" t="s">
        <v>154</v>
      </c>
      <c r="S29" s="875"/>
      <c r="T29" s="875"/>
      <c r="U29" s="875"/>
      <c r="V29" s="875"/>
      <c r="W29" s="875"/>
      <c r="X29" s="875"/>
      <c r="Y29" s="875"/>
      <c r="Z29" s="875"/>
      <c r="AA29" s="864" t="s">
        <v>155</v>
      </c>
      <c r="AB29" s="864"/>
      <c r="AC29" s="864"/>
      <c r="AD29" s="87">
        <v>6999</v>
      </c>
      <c r="AE29" s="88" t="s">
        <v>126</v>
      </c>
      <c r="AF29" s="242">
        <f>SUM(AF16:AF28)</f>
        <v>2476691.7000000002</v>
      </c>
      <c r="AG29" s="876" t="s">
        <v>156</v>
      </c>
      <c r="AH29" s="877"/>
      <c r="AI29" s="878"/>
      <c r="AJ29" s="498"/>
      <c r="AK29" s="498"/>
      <c r="AL29" s="498"/>
      <c r="AM29" s="498"/>
      <c r="AN29" s="498"/>
      <c r="AO29" s="498"/>
      <c r="AP29" s="498"/>
      <c r="AQ29" s="498"/>
      <c r="AR29" s="498"/>
      <c r="AS29" s="498"/>
      <c r="AT29" s="498"/>
      <c r="AU29" s="498"/>
      <c r="AV29" s="498"/>
      <c r="AW29" s="498"/>
      <c r="AX29" s="498"/>
      <c r="AY29" s="498"/>
      <c r="AZ29" s="498"/>
      <c r="BA29" s="498"/>
      <c r="BB29" s="498"/>
      <c r="BC29" s="498"/>
      <c r="BD29" s="498"/>
      <c r="BE29" s="498"/>
      <c r="BF29" s="498"/>
      <c r="BG29" s="498"/>
      <c r="BH29" s="498"/>
      <c r="BI29" s="498"/>
      <c r="BJ29" s="498"/>
      <c r="BK29" s="498"/>
      <c r="BL29" s="498"/>
      <c r="BM29" s="498"/>
      <c r="BN29" s="498"/>
      <c r="BO29" s="498"/>
      <c r="BP29" s="498"/>
      <c r="BQ29" s="498"/>
      <c r="BR29" s="498"/>
      <c r="BS29" s="498"/>
      <c r="BT29" s="498"/>
      <c r="BU29" s="498"/>
      <c r="BV29" s="498"/>
      <c r="BW29" s="498"/>
      <c r="BX29" s="498"/>
      <c r="BY29" s="498"/>
      <c r="BZ29" s="498"/>
      <c r="CA29" s="498"/>
      <c r="CB29" s="498"/>
      <c r="CC29" s="498"/>
      <c r="CD29" s="498"/>
      <c r="CE29" s="498"/>
      <c r="CF29" s="498"/>
      <c r="CG29" s="498"/>
      <c r="CH29" s="498"/>
      <c r="CI29" s="498"/>
      <c r="CJ29" s="498"/>
      <c r="CK29" s="498"/>
      <c r="CL29" s="498"/>
      <c r="CM29" s="498"/>
      <c r="CN29" s="498"/>
      <c r="CO29" s="498"/>
      <c r="CP29" s="498"/>
      <c r="CQ29" s="498"/>
      <c r="CR29" s="498"/>
      <c r="CS29" s="498"/>
      <c r="CT29" s="498"/>
      <c r="CU29" s="498"/>
      <c r="CV29" s="498"/>
      <c r="CW29" s="498"/>
      <c r="CX29" s="498"/>
      <c r="CY29" s="498"/>
      <c r="CZ29" s="498"/>
      <c r="DA29" s="498"/>
      <c r="DB29" s="498"/>
      <c r="DC29" s="498"/>
      <c r="DD29" s="498"/>
      <c r="DE29" s="498"/>
      <c r="DF29" s="498"/>
      <c r="DG29" s="498"/>
      <c r="DH29" s="498"/>
      <c r="DI29" s="498"/>
      <c r="DJ29" s="498"/>
      <c r="DK29" s="498"/>
      <c r="DL29" s="498"/>
      <c r="DM29" s="498"/>
      <c r="DN29" s="498"/>
      <c r="DO29" s="498"/>
      <c r="DP29" s="498"/>
      <c r="DQ29" s="498"/>
      <c r="DR29" s="498"/>
      <c r="DS29" s="498"/>
      <c r="DT29" s="498"/>
      <c r="DU29" s="498"/>
      <c r="DV29" s="498"/>
      <c r="DW29" s="498"/>
      <c r="DX29" s="498"/>
      <c r="DY29" s="498"/>
      <c r="DZ29" s="498"/>
      <c r="EA29" s="498"/>
      <c r="EB29" s="498"/>
      <c r="EC29" s="498"/>
      <c r="ED29" s="498"/>
      <c r="EE29" s="498"/>
      <c r="EF29" s="498"/>
      <c r="EG29" s="498"/>
      <c r="EH29" s="498"/>
      <c r="EI29" s="498"/>
      <c r="EJ29" s="498"/>
      <c r="EK29" s="498"/>
      <c r="EL29" s="498"/>
      <c r="EM29" s="498"/>
      <c r="EN29" s="498"/>
      <c r="EO29" s="498"/>
      <c r="EP29" s="498"/>
      <c r="EQ29" s="498"/>
      <c r="ER29" s="498"/>
      <c r="ES29" s="498"/>
      <c r="ET29" s="498"/>
      <c r="EU29" s="498"/>
      <c r="EV29" s="498"/>
      <c r="EW29" s="498"/>
      <c r="EX29" s="498"/>
      <c r="EY29" s="498"/>
      <c r="EZ29" s="498"/>
      <c r="FA29" s="498"/>
      <c r="FB29" s="498"/>
      <c r="FC29" s="498"/>
      <c r="FD29" s="498"/>
      <c r="FE29" s="498"/>
      <c r="FF29" s="498"/>
      <c r="FG29" s="498"/>
      <c r="FH29" s="498"/>
      <c r="FI29" s="498"/>
      <c r="FJ29" s="498"/>
      <c r="FK29" s="498"/>
      <c r="FL29" s="498"/>
      <c r="FM29" s="498"/>
      <c r="FN29" s="498"/>
      <c r="FO29" s="498"/>
      <c r="FP29" s="498"/>
      <c r="FQ29" s="498"/>
      <c r="FR29" s="498"/>
      <c r="FS29" s="498"/>
      <c r="FT29" s="498"/>
      <c r="FU29" s="498"/>
      <c r="FV29" s="498"/>
      <c r="FW29" s="498"/>
      <c r="FX29" s="498"/>
      <c r="FY29" s="498"/>
      <c r="FZ29" s="498"/>
      <c r="GA29" s="498"/>
      <c r="GB29" s="498"/>
      <c r="GC29" s="498"/>
      <c r="GD29" s="498"/>
      <c r="GE29" s="498"/>
      <c r="GF29" s="498"/>
      <c r="GG29" s="498"/>
      <c r="GH29" s="498"/>
      <c r="GI29" s="498"/>
      <c r="GJ29" s="498"/>
      <c r="GK29" s="498"/>
      <c r="GL29" s="498"/>
      <c r="GM29" s="498"/>
      <c r="GN29" s="498"/>
      <c r="GO29" s="498"/>
      <c r="GP29" s="498"/>
      <c r="GQ29" s="498"/>
      <c r="GR29" s="498"/>
      <c r="GS29" s="498"/>
      <c r="GT29" s="498"/>
      <c r="GU29" s="498"/>
      <c r="GV29" s="498"/>
      <c r="GW29" s="498"/>
      <c r="GX29" s="498"/>
      <c r="GY29" s="498"/>
      <c r="GZ29" s="498"/>
      <c r="HA29" s="498"/>
      <c r="HB29" s="498"/>
      <c r="HC29" s="498"/>
      <c r="HD29" s="498"/>
      <c r="HE29" s="498"/>
      <c r="HF29" s="498"/>
      <c r="HG29" s="498"/>
      <c r="HH29" s="498"/>
      <c r="HI29" s="498"/>
      <c r="HJ29" s="498"/>
      <c r="HK29" s="498"/>
      <c r="HL29" s="498"/>
      <c r="HM29" s="498"/>
      <c r="HN29" s="498"/>
      <c r="HO29" s="498"/>
      <c r="HP29" s="498"/>
      <c r="HQ29" s="498"/>
      <c r="HR29" s="498"/>
      <c r="HS29" s="498"/>
      <c r="HT29" s="498"/>
      <c r="HU29" s="498"/>
      <c r="HV29" s="498"/>
      <c r="HW29" s="498"/>
      <c r="HX29" s="498"/>
      <c r="HY29" s="498"/>
      <c r="HZ29" s="498"/>
      <c r="IA29" s="498"/>
      <c r="IB29" s="498"/>
      <c r="IC29" s="498"/>
      <c r="ID29" s="498"/>
      <c r="IE29" s="498"/>
      <c r="IF29" s="498"/>
      <c r="IG29" s="498"/>
      <c r="IH29" s="498"/>
      <c r="II29" s="498"/>
      <c r="IJ29" s="498"/>
      <c r="IK29" s="498"/>
    </row>
    <row r="30" spans="1:245" s="18" customFormat="1" ht="24" customHeight="1" thickBot="1">
      <c r="A30" s="498"/>
      <c r="B30" s="111" t="s">
        <v>157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86"/>
      <c r="O30" s="50">
        <v>325</v>
      </c>
      <c r="P30" s="30" t="s">
        <v>120</v>
      </c>
      <c r="Q30" s="53">
        <v>45110.61</v>
      </c>
      <c r="R30" s="885" t="s">
        <v>158</v>
      </c>
      <c r="S30" s="886"/>
      <c r="T30" s="886"/>
      <c r="U30" s="886"/>
      <c r="V30" s="886"/>
      <c r="W30" s="886"/>
      <c r="X30" s="886"/>
      <c r="Y30" s="886"/>
      <c r="Z30" s="886"/>
      <c r="AA30" s="886"/>
      <c r="AB30" s="886"/>
      <c r="AC30" s="886"/>
      <c r="AD30" s="89">
        <v>6001</v>
      </c>
      <c r="AE30" s="90" t="s">
        <v>115</v>
      </c>
      <c r="AF30" s="241"/>
      <c r="AG30" s="879"/>
      <c r="AH30" s="880"/>
      <c r="AI30" s="881"/>
      <c r="AJ30" s="498"/>
      <c r="AK30" s="498"/>
      <c r="AL30" s="498"/>
      <c r="AM30" s="498"/>
      <c r="AN30" s="498"/>
      <c r="AO30" s="498"/>
      <c r="AP30" s="498"/>
      <c r="AQ30" s="498"/>
      <c r="AR30" s="498"/>
      <c r="AS30" s="498"/>
      <c r="AT30" s="498"/>
      <c r="AU30" s="498"/>
      <c r="AV30" s="498"/>
      <c r="AW30" s="498"/>
      <c r="AX30" s="498"/>
      <c r="AY30" s="498"/>
      <c r="AZ30" s="498"/>
      <c r="BA30" s="498"/>
      <c r="BB30" s="498"/>
      <c r="BC30" s="498"/>
      <c r="BD30" s="498"/>
      <c r="BE30" s="498"/>
      <c r="BF30" s="498"/>
      <c r="BG30" s="498"/>
      <c r="BH30" s="498"/>
      <c r="BI30" s="498"/>
      <c r="BJ30" s="498"/>
      <c r="BK30" s="498"/>
      <c r="BL30" s="498"/>
      <c r="BM30" s="498"/>
      <c r="BN30" s="498"/>
      <c r="BO30" s="498"/>
      <c r="BP30" s="498"/>
      <c r="BQ30" s="498"/>
      <c r="BR30" s="498"/>
      <c r="BS30" s="498"/>
      <c r="BT30" s="498"/>
      <c r="BU30" s="498"/>
      <c r="BV30" s="498"/>
      <c r="BW30" s="498"/>
      <c r="BX30" s="498"/>
      <c r="BY30" s="498"/>
      <c r="BZ30" s="498"/>
      <c r="CA30" s="498"/>
      <c r="CB30" s="498"/>
      <c r="CC30" s="498"/>
      <c r="CD30" s="498"/>
      <c r="CE30" s="498"/>
      <c r="CF30" s="498"/>
      <c r="CG30" s="498"/>
      <c r="CH30" s="498"/>
      <c r="CI30" s="498"/>
      <c r="CJ30" s="498"/>
      <c r="CK30" s="498"/>
      <c r="CL30" s="498"/>
      <c r="CM30" s="498"/>
      <c r="CN30" s="498"/>
      <c r="CO30" s="498"/>
      <c r="CP30" s="498"/>
      <c r="CQ30" s="498"/>
      <c r="CR30" s="498"/>
      <c r="CS30" s="498"/>
      <c r="CT30" s="498"/>
      <c r="CU30" s="498"/>
      <c r="CV30" s="498"/>
      <c r="CW30" s="498"/>
      <c r="CX30" s="498"/>
      <c r="CY30" s="498"/>
      <c r="CZ30" s="498"/>
      <c r="DA30" s="498"/>
      <c r="DB30" s="498"/>
      <c r="DC30" s="498"/>
      <c r="DD30" s="498"/>
      <c r="DE30" s="498"/>
      <c r="DF30" s="498"/>
      <c r="DG30" s="498"/>
      <c r="DH30" s="498"/>
      <c r="DI30" s="498"/>
      <c r="DJ30" s="498"/>
      <c r="DK30" s="498"/>
      <c r="DL30" s="498"/>
      <c r="DM30" s="498"/>
      <c r="DN30" s="498"/>
      <c r="DO30" s="498"/>
      <c r="DP30" s="498"/>
      <c r="DQ30" s="498"/>
      <c r="DR30" s="498"/>
      <c r="DS30" s="498"/>
      <c r="DT30" s="498"/>
      <c r="DU30" s="498"/>
      <c r="DV30" s="498"/>
      <c r="DW30" s="498"/>
      <c r="DX30" s="498"/>
      <c r="DY30" s="498"/>
      <c r="DZ30" s="498"/>
      <c r="EA30" s="498"/>
      <c r="EB30" s="498"/>
      <c r="EC30" s="498"/>
      <c r="ED30" s="498"/>
      <c r="EE30" s="498"/>
      <c r="EF30" s="498"/>
      <c r="EG30" s="498"/>
      <c r="EH30" s="498"/>
      <c r="EI30" s="498"/>
      <c r="EJ30" s="498"/>
      <c r="EK30" s="498"/>
      <c r="EL30" s="498"/>
      <c r="EM30" s="498"/>
      <c r="EN30" s="498"/>
      <c r="EO30" s="498"/>
      <c r="EP30" s="498"/>
      <c r="EQ30" s="498"/>
      <c r="ER30" s="498"/>
      <c r="ES30" s="498"/>
      <c r="ET30" s="498"/>
      <c r="EU30" s="498"/>
      <c r="EV30" s="498"/>
      <c r="EW30" s="498"/>
      <c r="EX30" s="498"/>
      <c r="EY30" s="498"/>
      <c r="EZ30" s="498"/>
      <c r="FA30" s="498"/>
      <c r="FB30" s="498"/>
      <c r="FC30" s="498"/>
      <c r="FD30" s="498"/>
      <c r="FE30" s="498"/>
      <c r="FF30" s="498"/>
      <c r="FG30" s="498"/>
      <c r="FH30" s="498"/>
      <c r="FI30" s="498"/>
      <c r="FJ30" s="498"/>
      <c r="FK30" s="498"/>
      <c r="FL30" s="498"/>
      <c r="FM30" s="498"/>
      <c r="FN30" s="498"/>
      <c r="FO30" s="498"/>
      <c r="FP30" s="498"/>
      <c r="FQ30" s="498"/>
      <c r="FR30" s="498"/>
      <c r="FS30" s="498"/>
      <c r="FT30" s="498"/>
      <c r="FU30" s="498"/>
      <c r="FV30" s="498"/>
      <c r="FW30" s="498"/>
      <c r="FX30" s="498"/>
      <c r="FY30" s="498"/>
      <c r="FZ30" s="498"/>
      <c r="GA30" s="498"/>
      <c r="GB30" s="498"/>
      <c r="GC30" s="498"/>
      <c r="GD30" s="498"/>
      <c r="GE30" s="498"/>
      <c r="GF30" s="498"/>
      <c r="GG30" s="498"/>
      <c r="GH30" s="498"/>
      <c r="GI30" s="498"/>
      <c r="GJ30" s="498"/>
      <c r="GK30" s="498"/>
      <c r="GL30" s="498"/>
      <c r="GM30" s="498"/>
      <c r="GN30" s="498"/>
      <c r="GO30" s="498"/>
      <c r="GP30" s="498"/>
      <c r="GQ30" s="498"/>
      <c r="GR30" s="498"/>
      <c r="GS30" s="498"/>
      <c r="GT30" s="498"/>
      <c r="GU30" s="498"/>
      <c r="GV30" s="498"/>
      <c r="GW30" s="498"/>
      <c r="GX30" s="498"/>
      <c r="GY30" s="498"/>
      <c r="GZ30" s="498"/>
      <c r="HA30" s="498"/>
      <c r="HB30" s="498"/>
      <c r="HC30" s="498"/>
      <c r="HD30" s="498"/>
      <c r="HE30" s="498"/>
      <c r="HF30" s="498"/>
      <c r="HG30" s="498"/>
      <c r="HH30" s="498"/>
      <c r="HI30" s="498"/>
      <c r="HJ30" s="498"/>
      <c r="HK30" s="498"/>
      <c r="HL30" s="498"/>
      <c r="HM30" s="498"/>
      <c r="HN30" s="498"/>
      <c r="HO30" s="498"/>
      <c r="HP30" s="498"/>
      <c r="HQ30" s="498"/>
      <c r="HR30" s="498"/>
      <c r="HS30" s="498"/>
      <c r="HT30" s="498"/>
      <c r="HU30" s="498"/>
      <c r="HV30" s="498"/>
      <c r="HW30" s="498"/>
      <c r="HX30" s="498"/>
      <c r="HY30" s="498"/>
      <c r="HZ30" s="498"/>
      <c r="IA30" s="498"/>
      <c r="IB30" s="498"/>
      <c r="IC30" s="498"/>
      <c r="ID30" s="498"/>
      <c r="IE30" s="498"/>
      <c r="IF30" s="498"/>
      <c r="IG30" s="498"/>
      <c r="IH30" s="498"/>
      <c r="II30" s="498"/>
      <c r="IJ30" s="498"/>
      <c r="IK30" s="498"/>
    </row>
    <row r="31" spans="1:245" s="18" customFormat="1" ht="24" customHeight="1" thickBot="1">
      <c r="A31" s="498"/>
      <c r="B31" s="105" t="s">
        <v>159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4"/>
      <c r="O31" s="55">
        <v>326</v>
      </c>
      <c r="P31" s="30" t="s">
        <v>120</v>
      </c>
      <c r="Q31" s="53"/>
      <c r="R31" s="887" t="s">
        <v>160</v>
      </c>
      <c r="S31" s="888"/>
      <c r="T31" s="888"/>
      <c r="U31" s="888"/>
      <c r="V31" s="888"/>
      <c r="W31" s="888"/>
      <c r="X31" s="888"/>
      <c r="Y31" s="888"/>
      <c r="Z31" s="888"/>
      <c r="AA31" s="888"/>
      <c r="AB31" s="888"/>
      <c r="AC31" s="888"/>
      <c r="AD31" s="91">
        <v>6002</v>
      </c>
      <c r="AE31" s="92" t="s">
        <v>115</v>
      </c>
      <c r="AF31" s="84"/>
      <c r="AG31" s="882"/>
      <c r="AH31" s="883"/>
      <c r="AI31" s="884"/>
      <c r="AJ31" s="498"/>
      <c r="AK31" s="498"/>
      <c r="AL31" s="498"/>
      <c r="AM31" s="498"/>
      <c r="AN31" s="498"/>
      <c r="AO31" s="498"/>
      <c r="AP31" s="498"/>
      <c r="AQ31" s="498"/>
      <c r="AR31" s="498"/>
      <c r="AS31" s="498"/>
      <c r="AT31" s="498"/>
      <c r="AU31" s="498"/>
      <c r="AV31" s="498"/>
      <c r="AW31" s="498"/>
      <c r="AX31" s="498"/>
      <c r="AY31" s="498"/>
      <c r="AZ31" s="498"/>
      <c r="BA31" s="498"/>
      <c r="BB31" s="498"/>
      <c r="BC31" s="498"/>
      <c r="BD31" s="498"/>
      <c r="BE31" s="498"/>
      <c r="BF31" s="498"/>
      <c r="BG31" s="498"/>
      <c r="BH31" s="498"/>
      <c r="BI31" s="498"/>
      <c r="BJ31" s="498"/>
      <c r="BK31" s="498"/>
      <c r="BL31" s="498"/>
      <c r="BM31" s="498"/>
      <c r="BN31" s="498"/>
      <c r="BO31" s="498"/>
      <c r="BP31" s="498"/>
      <c r="BQ31" s="498"/>
      <c r="BR31" s="498"/>
      <c r="BS31" s="498"/>
      <c r="BT31" s="498"/>
      <c r="BU31" s="498"/>
      <c r="BV31" s="498"/>
      <c r="BW31" s="498"/>
      <c r="BX31" s="498"/>
      <c r="BY31" s="498"/>
      <c r="BZ31" s="498"/>
      <c r="CA31" s="498"/>
      <c r="CB31" s="498"/>
      <c r="CC31" s="498"/>
      <c r="CD31" s="498"/>
      <c r="CE31" s="498"/>
      <c r="CF31" s="498"/>
      <c r="CG31" s="498"/>
      <c r="CH31" s="498"/>
      <c r="CI31" s="498"/>
      <c r="CJ31" s="498"/>
      <c r="CK31" s="498"/>
      <c r="CL31" s="498"/>
      <c r="CM31" s="498"/>
      <c r="CN31" s="498"/>
      <c r="CO31" s="498"/>
      <c r="CP31" s="498"/>
      <c r="CQ31" s="498"/>
      <c r="CR31" s="498"/>
      <c r="CS31" s="498"/>
      <c r="CT31" s="498"/>
      <c r="CU31" s="498"/>
      <c r="CV31" s="498"/>
      <c r="CW31" s="498"/>
      <c r="CX31" s="498"/>
      <c r="CY31" s="498"/>
      <c r="CZ31" s="498"/>
      <c r="DA31" s="498"/>
      <c r="DB31" s="498"/>
      <c r="DC31" s="498"/>
      <c r="DD31" s="498"/>
      <c r="DE31" s="498"/>
      <c r="DF31" s="498"/>
      <c r="DG31" s="498"/>
      <c r="DH31" s="498"/>
      <c r="DI31" s="498"/>
      <c r="DJ31" s="498"/>
      <c r="DK31" s="498"/>
      <c r="DL31" s="498"/>
      <c r="DM31" s="498"/>
      <c r="DN31" s="498"/>
      <c r="DO31" s="498"/>
      <c r="DP31" s="498"/>
      <c r="DQ31" s="498"/>
      <c r="DR31" s="498"/>
      <c r="DS31" s="498"/>
      <c r="DT31" s="498"/>
      <c r="DU31" s="498"/>
      <c r="DV31" s="498"/>
      <c r="DW31" s="498"/>
      <c r="DX31" s="498"/>
      <c r="DY31" s="498"/>
      <c r="DZ31" s="498"/>
      <c r="EA31" s="498"/>
      <c r="EB31" s="498"/>
      <c r="EC31" s="498"/>
      <c r="ED31" s="498"/>
      <c r="EE31" s="498"/>
      <c r="EF31" s="498"/>
      <c r="EG31" s="498"/>
      <c r="EH31" s="498"/>
      <c r="EI31" s="498"/>
      <c r="EJ31" s="498"/>
      <c r="EK31" s="498"/>
      <c r="EL31" s="498"/>
      <c r="EM31" s="498"/>
      <c r="EN31" s="498"/>
      <c r="EO31" s="498"/>
      <c r="EP31" s="498"/>
      <c r="EQ31" s="498"/>
      <c r="ER31" s="498"/>
      <c r="ES31" s="498"/>
      <c r="ET31" s="498"/>
      <c r="EU31" s="498"/>
      <c r="EV31" s="498"/>
      <c r="EW31" s="498"/>
      <c r="EX31" s="498"/>
      <c r="EY31" s="498"/>
      <c r="EZ31" s="498"/>
      <c r="FA31" s="498"/>
      <c r="FB31" s="498"/>
      <c r="FC31" s="498"/>
      <c r="FD31" s="498"/>
      <c r="FE31" s="498"/>
      <c r="FF31" s="498"/>
      <c r="FG31" s="498"/>
      <c r="FH31" s="498"/>
      <c r="FI31" s="498"/>
      <c r="FJ31" s="498"/>
      <c r="FK31" s="498"/>
      <c r="FL31" s="498"/>
      <c r="FM31" s="498"/>
      <c r="FN31" s="498"/>
      <c r="FO31" s="498"/>
      <c r="FP31" s="498"/>
      <c r="FQ31" s="498"/>
      <c r="FR31" s="498"/>
      <c r="FS31" s="498"/>
      <c r="FT31" s="498"/>
      <c r="FU31" s="498"/>
      <c r="FV31" s="498"/>
      <c r="FW31" s="498"/>
      <c r="FX31" s="498"/>
      <c r="FY31" s="498"/>
      <c r="FZ31" s="498"/>
      <c r="GA31" s="498"/>
      <c r="GB31" s="498"/>
      <c r="GC31" s="498"/>
      <c r="GD31" s="498"/>
      <c r="GE31" s="498"/>
      <c r="GF31" s="498"/>
      <c r="GG31" s="498"/>
      <c r="GH31" s="498"/>
      <c r="GI31" s="498"/>
      <c r="GJ31" s="498"/>
      <c r="GK31" s="498"/>
      <c r="GL31" s="498"/>
      <c r="GM31" s="498"/>
      <c r="GN31" s="498"/>
      <c r="GO31" s="498"/>
      <c r="GP31" s="498"/>
      <c r="GQ31" s="498"/>
      <c r="GR31" s="498"/>
      <c r="GS31" s="498"/>
      <c r="GT31" s="498"/>
      <c r="GU31" s="498"/>
      <c r="GV31" s="498"/>
      <c r="GW31" s="498"/>
      <c r="GX31" s="498"/>
      <c r="GY31" s="498"/>
      <c r="GZ31" s="498"/>
      <c r="HA31" s="498"/>
      <c r="HB31" s="498"/>
      <c r="HC31" s="498"/>
      <c r="HD31" s="498"/>
      <c r="HE31" s="498"/>
      <c r="HF31" s="498"/>
      <c r="HG31" s="498"/>
      <c r="HH31" s="498"/>
      <c r="HI31" s="498"/>
      <c r="HJ31" s="498"/>
      <c r="HK31" s="498"/>
      <c r="HL31" s="498"/>
      <c r="HM31" s="498"/>
      <c r="HN31" s="498"/>
      <c r="HO31" s="498"/>
      <c r="HP31" s="498"/>
      <c r="HQ31" s="498"/>
      <c r="HR31" s="498"/>
      <c r="HS31" s="498"/>
      <c r="HT31" s="498"/>
      <c r="HU31" s="498"/>
      <c r="HV31" s="498"/>
      <c r="HW31" s="498"/>
      <c r="HX31" s="498"/>
      <c r="HY31" s="498"/>
      <c r="HZ31" s="498"/>
      <c r="IA31" s="498"/>
      <c r="IB31" s="498"/>
      <c r="IC31" s="498"/>
      <c r="ID31" s="498"/>
      <c r="IE31" s="498"/>
      <c r="IF31" s="498"/>
      <c r="IG31" s="498"/>
      <c r="IH31" s="498"/>
      <c r="II31" s="498"/>
      <c r="IJ31" s="498"/>
      <c r="IK31" s="498"/>
    </row>
    <row r="32" spans="1:245" s="18" customFormat="1" ht="24" customHeight="1">
      <c r="A32" s="498"/>
      <c r="B32" s="105" t="s">
        <v>161</v>
      </c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4"/>
      <c r="O32" s="55">
        <v>327</v>
      </c>
      <c r="P32" s="30" t="s">
        <v>120</v>
      </c>
      <c r="Q32" s="53"/>
      <c r="R32" s="855" t="s">
        <v>13</v>
      </c>
      <c r="S32" s="855"/>
      <c r="T32" s="855"/>
      <c r="U32" s="855"/>
      <c r="V32" s="855"/>
      <c r="W32" s="855"/>
      <c r="X32" s="855"/>
      <c r="Y32" s="855"/>
      <c r="Z32" s="855"/>
      <c r="AA32" s="855"/>
      <c r="AB32" s="855"/>
      <c r="AC32" s="855"/>
      <c r="AD32" s="855"/>
      <c r="AE32" s="855"/>
      <c r="AF32" s="855"/>
      <c r="AG32" s="857"/>
      <c r="AH32" s="858"/>
      <c r="AI32" s="859"/>
      <c r="AJ32" s="498"/>
      <c r="AK32" s="498"/>
      <c r="AL32" s="498"/>
      <c r="AM32" s="498"/>
      <c r="AN32" s="498"/>
      <c r="AO32" s="498"/>
      <c r="AP32" s="498"/>
      <c r="AQ32" s="498"/>
      <c r="AR32" s="498"/>
      <c r="AS32" s="498"/>
      <c r="AT32" s="498"/>
      <c r="AU32" s="498"/>
      <c r="AV32" s="498"/>
      <c r="AW32" s="498"/>
      <c r="AX32" s="498"/>
      <c r="AY32" s="498"/>
      <c r="AZ32" s="498"/>
      <c r="BA32" s="498"/>
      <c r="BB32" s="498"/>
      <c r="BC32" s="498"/>
      <c r="BD32" s="498"/>
      <c r="BE32" s="498"/>
      <c r="BF32" s="498"/>
      <c r="BG32" s="498"/>
      <c r="BH32" s="498"/>
      <c r="BI32" s="498"/>
      <c r="BJ32" s="498"/>
      <c r="BK32" s="498"/>
      <c r="BL32" s="498"/>
      <c r="BM32" s="498"/>
      <c r="BN32" s="498"/>
      <c r="BO32" s="498"/>
      <c r="BP32" s="498"/>
      <c r="BQ32" s="498"/>
      <c r="BR32" s="498"/>
      <c r="BS32" s="498"/>
      <c r="BT32" s="498"/>
      <c r="BU32" s="498"/>
      <c r="BV32" s="498"/>
      <c r="BW32" s="498"/>
      <c r="BX32" s="498"/>
      <c r="BY32" s="498"/>
      <c r="BZ32" s="498"/>
      <c r="CA32" s="498"/>
      <c r="CB32" s="498"/>
      <c r="CC32" s="498"/>
      <c r="CD32" s="498"/>
      <c r="CE32" s="498"/>
      <c r="CF32" s="498"/>
      <c r="CG32" s="498"/>
      <c r="CH32" s="498"/>
      <c r="CI32" s="498"/>
      <c r="CJ32" s="498"/>
      <c r="CK32" s="498"/>
      <c r="CL32" s="498"/>
      <c r="CM32" s="498"/>
      <c r="CN32" s="498"/>
      <c r="CO32" s="498"/>
      <c r="CP32" s="498"/>
      <c r="CQ32" s="498"/>
      <c r="CR32" s="498"/>
      <c r="CS32" s="498"/>
      <c r="CT32" s="498"/>
      <c r="CU32" s="498"/>
      <c r="CV32" s="498"/>
      <c r="CW32" s="498"/>
      <c r="CX32" s="498"/>
      <c r="CY32" s="498"/>
      <c r="CZ32" s="498"/>
      <c r="DA32" s="498"/>
      <c r="DB32" s="498"/>
      <c r="DC32" s="498"/>
      <c r="DD32" s="498"/>
      <c r="DE32" s="498"/>
      <c r="DF32" s="498"/>
      <c r="DG32" s="498"/>
      <c r="DH32" s="498"/>
      <c r="DI32" s="498"/>
      <c r="DJ32" s="498"/>
      <c r="DK32" s="498"/>
      <c r="DL32" s="498"/>
      <c r="DM32" s="498"/>
      <c r="DN32" s="498"/>
      <c r="DO32" s="498"/>
      <c r="DP32" s="498"/>
      <c r="DQ32" s="498"/>
      <c r="DR32" s="498"/>
      <c r="DS32" s="498"/>
      <c r="DT32" s="498"/>
      <c r="DU32" s="498"/>
      <c r="DV32" s="498"/>
      <c r="DW32" s="498"/>
      <c r="DX32" s="498"/>
      <c r="DY32" s="498"/>
      <c r="DZ32" s="498"/>
      <c r="EA32" s="498"/>
      <c r="EB32" s="498"/>
      <c r="EC32" s="498"/>
      <c r="ED32" s="498"/>
      <c r="EE32" s="498"/>
      <c r="EF32" s="498"/>
      <c r="EG32" s="498"/>
      <c r="EH32" s="498"/>
      <c r="EI32" s="498"/>
      <c r="EJ32" s="498"/>
      <c r="EK32" s="498"/>
      <c r="EL32" s="498"/>
      <c r="EM32" s="498"/>
      <c r="EN32" s="498"/>
      <c r="EO32" s="498"/>
      <c r="EP32" s="498"/>
      <c r="EQ32" s="498"/>
      <c r="ER32" s="498"/>
      <c r="ES32" s="498"/>
      <c r="ET32" s="498"/>
      <c r="EU32" s="498"/>
      <c r="EV32" s="498"/>
      <c r="EW32" s="498"/>
      <c r="EX32" s="498"/>
      <c r="EY32" s="498"/>
      <c r="EZ32" s="498"/>
      <c r="FA32" s="498"/>
      <c r="FB32" s="498"/>
      <c r="FC32" s="498"/>
      <c r="FD32" s="498"/>
      <c r="FE32" s="498"/>
      <c r="FF32" s="498"/>
      <c r="FG32" s="498"/>
      <c r="FH32" s="498"/>
      <c r="FI32" s="498"/>
      <c r="FJ32" s="498"/>
      <c r="FK32" s="498"/>
      <c r="FL32" s="498"/>
      <c r="FM32" s="498"/>
      <c r="FN32" s="498"/>
      <c r="FO32" s="498"/>
      <c r="FP32" s="498"/>
      <c r="FQ32" s="498"/>
      <c r="FR32" s="498"/>
      <c r="FS32" s="498"/>
      <c r="FT32" s="498"/>
      <c r="FU32" s="498"/>
      <c r="FV32" s="498"/>
      <c r="FW32" s="498"/>
      <c r="FX32" s="498"/>
      <c r="FY32" s="498"/>
      <c r="FZ32" s="498"/>
      <c r="GA32" s="498"/>
      <c r="GB32" s="498"/>
      <c r="GC32" s="498"/>
      <c r="GD32" s="498"/>
      <c r="GE32" s="498"/>
      <c r="GF32" s="498"/>
      <c r="GG32" s="498"/>
      <c r="GH32" s="498"/>
      <c r="GI32" s="498"/>
      <c r="GJ32" s="498"/>
      <c r="GK32" s="498"/>
      <c r="GL32" s="498"/>
      <c r="GM32" s="498"/>
      <c r="GN32" s="498"/>
      <c r="GO32" s="498"/>
      <c r="GP32" s="498"/>
      <c r="GQ32" s="498"/>
      <c r="GR32" s="498"/>
      <c r="GS32" s="498"/>
      <c r="GT32" s="498"/>
      <c r="GU32" s="498"/>
      <c r="GV32" s="498"/>
      <c r="GW32" s="498"/>
      <c r="GX32" s="498"/>
      <c r="GY32" s="498"/>
      <c r="GZ32" s="498"/>
      <c r="HA32" s="498"/>
      <c r="HB32" s="498"/>
      <c r="HC32" s="498"/>
      <c r="HD32" s="498"/>
      <c r="HE32" s="498"/>
      <c r="HF32" s="498"/>
      <c r="HG32" s="498"/>
      <c r="HH32" s="498"/>
      <c r="HI32" s="498"/>
      <c r="HJ32" s="498"/>
      <c r="HK32" s="498"/>
      <c r="HL32" s="498"/>
      <c r="HM32" s="498"/>
      <c r="HN32" s="498"/>
      <c r="HO32" s="498"/>
      <c r="HP32" s="498"/>
      <c r="HQ32" s="498"/>
      <c r="HR32" s="498"/>
      <c r="HS32" s="498"/>
      <c r="HT32" s="498"/>
      <c r="HU32" s="498"/>
      <c r="HV32" s="498"/>
      <c r="HW32" s="498"/>
      <c r="HX32" s="498"/>
      <c r="HY32" s="498"/>
      <c r="HZ32" s="498"/>
      <c r="IA32" s="498"/>
      <c r="IB32" s="498"/>
      <c r="IC32" s="498"/>
      <c r="ID32" s="498"/>
      <c r="IE32" s="498"/>
      <c r="IF32" s="498"/>
      <c r="IG32" s="498"/>
      <c r="IH32" s="498"/>
      <c r="II32" s="498"/>
      <c r="IJ32" s="498"/>
      <c r="IK32" s="498"/>
    </row>
    <row r="33" spans="1:245" s="18" customFormat="1" ht="25.5" customHeight="1" thickBot="1">
      <c r="A33" s="498"/>
      <c r="B33" s="105" t="s">
        <v>162</v>
      </c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4"/>
      <c r="O33" s="50">
        <v>328</v>
      </c>
      <c r="P33" s="30" t="s">
        <v>120</v>
      </c>
      <c r="Q33" s="53"/>
      <c r="R33" s="856"/>
      <c r="S33" s="856"/>
      <c r="T33" s="856"/>
      <c r="U33" s="856"/>
      <c r="V33" s="856"/>
      <c r="W33" s="856"/>
      <c r="X33" s="856"/>
      <c r="Y33" s="856"/>
      <c r="Z33" s="856"/>
      <c r="AA33" s="856"/>
      <c r="AB33" s="856"/>
      <c r="AC33" s="856"/>
      <c r="AD33" s="856"/>
      <c r="AE33" s="856"/>
      <c r="AF33" s="856"/>
      <c r="AG33" s="860"/>
      <c r="AH33" s="861"/>
      <c r="AI33" s="862"/>
      <c r="AJ33" s="498"/>
      <c r="AK33" s="498"/>
      <c r="AL33" s="498"/>
      <c r="AM33" s="498"/>
      <c r="AN33" s="498"/>
      <c r="AO33" s="498"/>
      <c r="AP33" s="498"/>
      <c r="AQ33" s="498"/>
      <c r="AR33" s="498"/>
      <c r="AS33" s="498"/>
      <c r="AT33" s="498"/>
      <c r="AU33" s="498"/>
      <c r="AV33" s="498"/>
      <c r="AW33" s="498"/>
      <c r="AX33" s="498"/>
      <c r="AY33" s="498"/>
      <c r="AZ33" s="498"/>
      <c r="BA33" s="498"/>
      <c r="BB33" s="498"/>
      <c r="BC33" s="498"/>
      <c r="BD33" s="498"/>
      <c r="BE33" s="498"/>
      <c r="BF33" s="498"/>
      <c r="BG33" s="498"/>
      <c r="BH33" s="498"/>
      <c r="BI33" s="498"/>
      <c r="BJ33" s="498"/>
      <c r="BK33" s="498"/>
      <c r="BL33" s="498"/>
      <c r="BM33" s="498"/>
      <c r="BN33" s="498"/>
      <c r="BO33" s="498"/>
      <c r="BP33" s="498"/>
      <c r="BQ33" s="498"/>
      <c r="BR33" s="498"/>
      <c r="BS33" s="498"/>
      <c r="BT33" s="498"/>
      <c r="BU33" s="498"/>
      <c r="BV33" s="498"/>
      <c r="BW33" s="498"/>
      <c r="BX33" s="498"/>
      <c r="BY33" s="498"/>
      <c r="BZ33" s="498"/>
      <c r="CA33" s="498"/>
      <c r="CB33" s="498"/>
      <c r="CC33" s="498"/>
      <c r="CD33" s="498"/>
      <c r="CE33" s="498"/>
      <c r="CF33" s="498"/>
      <c r="CG33" s="498"/>
      <c r="CH33" s="498"/>
      <c r="CI33" s="498"/>
      <c r="CJ33" s="498"/>
      <c r="CK33" s="498"/>
      <c r="CL33" s="498"/>
      <c r="CM33" s="498"/>
      <c r="CN33" s="498"/>
      <c r="CO33" s="498"/>
      <c r="CP33" s="498"/>
      <c r="CQ33" s="498"/>
      <c r="CR33" s="498"/>
      <c r="CS33" s="498"/>
      <c r="CT33" s="498"/>
      <c r="CU33" s="498"/>
      <c r="CV33" s="498"/>
      <c r="CW33" s="498"/>
      <c r="CX33" s="498"/>
      <c r="CY33" s="498"/>
      <c r="CZ33" s="498"/>
      <c r="DA33" s="498"/>
      <c r="DB33" s="498"/>
      <c r="DC33" s="498"/>
      <c r="DD33" s="498"/>
      <c r="DE33" s="498"/>
      <c r="DF33" s="498"/>
      <c r="DG33" s="498"/>
      <c r="DH33" s="498"/>
      <c r="DI33" s="498"/>
      <c r="DJ33" s="498"/>
      <c r="DK33" s="498"/>
      <c r="DL33" s="498"/>
      <c r="DM33" s="498"/>
      <c r="DN33" s="498"/>
      <c r="DO33" s="498"/>
      <c r="DP33" s="498"/>
      <c r="DQ33" s="498"/>
      <c r="DR33" s="498"/>
      <c r="DS33" s="498"/>
      <c r="DT33" s="498"/>
      <c r="DU33" s="498"/>
      <c r="DV33" s="498"/>
      <c r="DW33" s="498"/>
      <c r="DX33" s="498"/>
      <c r="DY33" s="498"/>
      <c r="DZ33" s="498"/>
      <c r="EA33" s="498"/>
      <c r="EB33" s="498"/>
      <c r="EC33" s="498"/>
      <c r="ED33" s="498"/>
      <c r="EE33" s="498"/>
      <c r="EF33" s="498"/>
      <c r="EG33" s="498"/>
      <c r="EH33" s="498"/>
      <c r="EI33" s="498"/>
      <c r="EJ33" s="498"/>
      <c r="EK33" s="498"/>
      <c r="EL33" s="498"/>
      <c r="EM33" s="498"/>
      <c r="EN33" s="498"/>
      <c r="EO33" s="498"/>
      <c r="EP33" s="498"/>
      <c r="EQ33" s="498"/>
      <c r="ER33" s="498"/>
      <c r="ES33" s="498"/>
      <c r="ET33" s="498"/>
      <c r="EU33" s="498"/>
      <c r="EV33" s="498"/>
      <c r="EW33" s="498"/>
      <c r="EX33" s="498"/>
      <c r="EY33" s="498"/>
      <c r="EZ33" s="498"/>
      <c r="FA33" s="498"/>
      <c r="FB33" s="498"/>
      <c r="FC33" s="498"/>
      <c r="FD33" s="498"/>
      <c r="FE33" s="498"/>
      <c r="FF33" s="498"/>
      <c r="FG33" s="498"/>
      <c r="FH33" s="498"/>
      <c r="FI33" s="498"/>
      <c r="FJ33" s="498"/>
      <c r="FK33" s="498"/>
      <c r="FL33" s="498"/>
      <c r="FM33" s="498"/>
      <c r="FN33" s="498"/>
      <c r="FO33" s="498"/>
      <c r="FP33" s="498"/>
      <c r="FQ33" s="498"/>
      <c r="FR33" s="498"/>
      <c r="FS33" s="498"/>
      <c r="FT33" s="498"/>
      <c r="FU33" s="498"/>
      <c r="FV33" s="498"/>
      <c r="FW33" s="498"/>
      <c r="FX33" s="498"/>
      <c r="FY33" s="498"/>
      <c r="FZ33" s="498"/>
      <c r="GA33" s="498"/>
      <c r="GB33" s="498"/>
      <c r="GC33" s="498"/>
      <c r="GD33" s="498"/>
      <c r="GE33" s="498"/>
      <c r="GF33" s="498"/>
      <c r="GG33" s="498"/>
      <c r="GH33" s="498"/>
      <c r="GI33" s="498"/>
      <c r="GJ33" s="498"/>
      <c r="GK33" s="498"/>
      <c r="GL33" s="498"/>
      <c r="GM33" s="498"/>
      <c r="GN33" s="498"/>
      <c r="GO33" s="498"/>
      <c r="GP33" s="498"/>
      <c r="GQ33" s="498"/>
      <c r="GR33" s="498"/>
      <c r="GS33" s="498"/>
      <c r="GT33" s="498"/>
      <c r="GU33" s="498"/>
      <c r="GV33" s="498"/>
      <c r="GW33" s="498"/>
      <c r="GX33" s="498"/>
      <c r="GY33" s="498"/>
      <c r="GZ33" s="498"/>
      <c r="HA33" s="498"/>
      <c r="HB33" s="498"/>
      <c r="HC33" s="498"/>
      <c r="HD33" s="498"/>
      <c r="HE33" s="498"/>
      <c r="HF33" s="498"/>
      <c r="HG33" s="498"/>
      <c r="HH33" s="498"/>
      <c r="HI33" s="498"/>
      <c r="HJ33" s="498"/>
      <c r="HK33" s="498"/>
      <c r="HL33" s="498"/>
      <c r="HM33" s="498"/>
      <c r="HN33" s="498"/>
      <c r="HO33" s="498"/>
      <c r="HP33" s="498"/>
      <c r="HQ33" s="498"/>
      <c r="HR33" s="498"/>
      <c r="HS33" s="498"/>
      <c r="HT33" s="498"/>
      <c r="HU33" s="498"/>
      <c r="HV33" s="498"/>
      <c r="HW33" s="498"/>
      <c r="HX33" s="498"/>
      <c r="HY33" s="498"/>
      <c r="HZ33" s="498"/>
      <c r="IA33" s="498"/>
      <c r="IB33" s="498"/>
      <c r="IC33" s="498"/>
      <c r="ID33" s="498"/>
      <c r="IE33" s="498"/>
      <c r="IF33" s="498"/>
      <c r="IG33" s="498"/>
      <c r="IH33" s="498"/>
      <c r="II33" s="498"/>
      <c r="IJ33" s="498"/>
      <c r="IK33" s="498"/>
    </row>
    <row r="34" spans="1:245" s="18" customFormat="1" ht="24" customHeight="1" thickBot="1">
      <c r="A34" s="498"/>
      <c r="B34" s="105" t="s">
        <v>163</v>
      </c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4"/>
      <c r="O34" s="55">
        <v>329</v>
      </c>
      <c r="P34" s="30" t="s">
        <v>120</v>
      </c>
      <c r="Q34" s="53"/>
      <c r="R34" s="93"/>
      <c r="S34" s="94"/>
      <c r="T34" s="94"/>
      <c r="U34" s="94"/>
      <c r="V34" s="94"/>
      <c r="W34" s="94"/>
      <c r="X34" s="94"/>
      <c r="Y34" s="94"/>
      <c r="Z34" s="95"/>
      <c r="AA34" s="863" t="s">
        <v>164</v>
      </c>
      <c r="AB34" s="864"/>
      <c r="AC34" s="864"/>
      <c r="AD34" s="863" t="s">
        <v>165</v>
      </c>
      <c r="AE34" s="864"/>
      <c r="AF34" s="864"/>
      <c r="AG34" s="865" t="s">
        <v>166</v>
      </c>
      <c r="AH34" s="866"/>
      <c r="AI34" s="867"/>
      <c r="AJ34" s="498"/>
      <c r="AK34" s="498"/>
      <c r="AL34" s="498"/>
      <c r="AM34" s="498"/>
      <c r="AN34" s="498"/>
      <c r="AO34" s="498"/>
      <c r="AP34" s="498"/>
      <c r="AQ34" s="498"/>
      <c r="AR34" s="498"/>
      <c r="AS34" s="498"/>
      <c r="AT34" s="498"/>
      <c r="AU34" s="498"/>
      <c r="AV34" s="498"/>
      <c r="AW34" s="498"/>
      <c r="AX34" s="498"/>
      <c r="AY34" s="498"/>
      <c r="AZ34" s="498"/>
      <c r="BA34" s="498"/>
      <c r="BB34" s="498"/>
      <c r="BC34" s="498"/>
      <c r="BD34" s="498"/>
      <c r="BE34" s="498"/>
      <c r="BF34" s="498"/>
      <c r="BG34" s="498"/>
      <c r="BH34" s="498"/>
      <c r="BI34" s="498"/>
      <c r="BJ34" s="498"/>
      <c r="BK34" s="498"/>
      <c r="BL34" s="498"/>
      <c r="BM34" s="498"/>
      <c r="BN34" s="498"/>
      <c r="BO34" s="498"/>
      <c r="BP34" s="498"/>
      <c r="BQ34" s="498"/>
      <c r="BR34" s="498"/>
      <c r="BS34" s="498"/>
      <c r="BT34" s="498"/>
      <c r="BU34" s="498"/>
      <c r="BV34" s="498"/>
      <c r="BW34" s="498"/>
      <c r="BX34" s="498"/>
      <c r="BY34" s="498"/>
      <c r="BZ34" s="498"/>
      <c r="CA34" s="498"/>
      <c r="CB34" s="498"/>
      <c r="CC34" s="498"/>
      <c r="CD34" s="498"/>
      <c r="CE34" s="498"/>
      <c r="CF34" s="498"/>
      <c r="CG34" s="498"/>
      <c r="CH34" s="498"/>
      <c r="CI34" s="498"/>
      <c r="CJ34" s="498"/>
      <c r="CK34" s="498"/>
      <c r="CL34" s="498"/>
      <c r="CM34" s="498"/>
      <c r="CN34" s="498"/>
      <c r="CO34" s="498"/>
      <c r="CP34" s="498"/>
      <c r="CQ34" s="498"/>
      <c r="CR34" s="498"/>
      <c r="CS34" s="498"/>
      <c r="CT34" s="498"/>
      <c r="CU34" s="498"/>
      <c r="CV34" s="498"/>
      <c r="CW34" s="498"/>
      <c r="CX34" s="498"/>
      <c r="CY34" s="498"/>
      <c r="CZ34" s="498"/>
      <c r="DA34" s="498"/>
      <c r="DB34" s="498"/>
      <c r="DC34" s="498"/>
      <c r="DD34" s="498"/>
      <c r="DE34" s="498"/>
      <c r="DF34" s="498"/>
      <c r="DG34" s="498"/>
      <c r="DH34" s="498"/>
      <c r="DI34" s="498"/>
      <c r="DJ34" s="498"/>
      <c r="DK34" s="498"/>
      <c r="DL34" s="498"/>
      <c r="DM34" s="498"/>
      <c r="DN34" s="498"/>
      <c r="DO34" s="498"/>
      <c r="DP34" s="498"/>
      <c r="DQ34" s="498"/>
      <c r="DR34" s="498"/>
      <c r="DS34" s="498"/>
      <c r="DT34" s="498"/>
      <c r="DU34" s="498"/>
      <c r="DV34" s="498"/>
      <c r="DW34" s="498"/>
      <c r="DX34" s="498"/>
      <c r="DY34" s="498"/>
      <c r="DZ34" s="498"/>
      <c r="EA34" s="498"/>
      <c r="EB34" s="498"/>
      <c r="EC34" s="498"/>
      <c r="ED34" s="498"/>
      <c r="EE34" s="498"/>
      <c r="EF34" s="498"/>
      <c r="EG34" s="498"/>
      <c r="EH34" s="498"/>
      <c r="EI34" s="498"/>
      <c r="EJ34" s="498"/>
      <c r="EK34" s="498"/>
      <c r="EL34" s="498"/>
      <c r="EM34" s="498"/>
      <c r="EN34" s="498"/>
      <c r="EO34" s="498"/>
      <c r="EP34" s="498"/>
      <c r="EQ34" s="498"/>
      <c r="ER34" s="498"/>
      <c r="ES34" s="498"/>
      <c r="ET34" s="498"/>
      <c r="EU34" s="498"/>
      <c r="EV34" s="498"/>
      <c r="EW34" s="498"/>
      <c r="EX34" s="498"/>
      <c r="EY34" s="498"/>
      <c r="EZ34" s="498"/>
      <c r="FA34" s="498"/>
      <c r="FB34" s="498"/>
      <c r="FC34" s="498"/>
      <c r="FD34" s="498"/>
      <c r="FE34" s="498"/>
      <c r="FF34" s="498"/>
      <c r="FG34" s="498"/>
      <c r="FH34" s="498"/>
      <c r="FI34" s="498"/>
      <c r="FJ34" s="498"/>
      <c r="FK34" s="498"/>
      <c r="FL34" s="498"/>
      <c r="FM34" s="498"/>
      <c r="FN34" s="498"/>
      <c r="FO34" s="498"/>
      <c r="FP34" s="498"/>
      <c r="FQ34" s="498"/>
      <c r="FR34" s="498"/>
      <c r="FS34" s="498"/>
      <c r="FT34" s="498"/>
      <c r="FU34" s="498"/>
      <c r="FV34" s="498"/>
      <c r="FW34" s="498"/>
      <c r="FX34" s="498"/>
      <c r="FY34" s="498"/>
      <c r="FZ34" s="498"/>
      <c r="GA34" s="498"/>
      <c r="GB34" s="498"/>
      <c r="GC34" s="498"/>
      <c r="GD34" s="498"/>
      <c r="GE34" s="498"/>
      <c r="GF34" s="498"/>
      <c r="GG34" s="498"/>
      <c r="GH34" s="498"/>
      <c r="GI34" s="498"/>
      <c r="GJ34" s="498"/>
      <c r="GK34" s="498"/>
      <c r="GL34" s="498"/>
      <c r="GM34" s="498"/>
      <c r="GN34" s="498"/>
      <c r="GO34" s="498"/>
      <c r="GP34" s="498"/>
      <c r="GQ34" s="498"/>
      <c r="GR34" s="498"/>
      <c r="GS34" s="498"/>
      <c r="GT34" s="498"/>
      <c r="GU34" s="498"/>
      <c r="GV34" s="498"/>
      <c r="GW34" s="498"/>
      <c r="GX34" s="498"/>
      <c r="GY34" s="498"/>
      <c r="GZ34" s="498"/>
      <c r="HA34" s="498"/>
      <c r="HB34" s="498"/>
      <c r="HC34" s="498"/>
      <c r="HD34" s="498"/>
      <c r="HE34" s="498"/>
      <c r="HF34" s="498"/>
      <c r="HG34" s="498"/>
      <c r="HH34" s="498"/>
      <c r="HI34" s="498"/>
      <c r="HJ34" s="498"/>
      <c r="HK34" s="498"/>
      <c r="HL34" s="498"/>
      <c r="HM34" s="498"/>
      <c r="HN34" s="498"/>
      <c r="HO34" s="498"/>
      <c r="HP34" s="498"/>
      <c r="HQ34" s="498"/>
      <c r="HR34" s="498"/>
      <c r="HS34" s="498"/>
      <c r="HT34" s="498"/>
      <c r="HU34" s="498"/>
      <c r="HV34" s="498"/>
      <c r="HW34" s="498"/>
      <c r="HX34" s="498"/>
      <c r="HY34" s="498"/>
      <c r="HZ34" s="498"/>
      <c r="IA34" s="498"/>
      <c r="IB34" s="498"/>
      <c r="IC34" s="498"/>
      <c r="ID34" s="498"/>
      <c r="IE34" s="498"/>
      <c r="IF34" s="498"/>
      <c r="IG34" s="498"/>
      <c r="IH34" s="498"/>
      <c r="II34" s="498"/>
      <c r="IJ34" s="498"/>
      <c r="IK34" s="498"/>
    </row>
    <row r="35" spans="1:245" s="18" customFormat="1" ht="24" customHeight="1">
      <c r="A35" s="498"/>
      <c r="B35" s="105" t="s">
        <v>167</v>
      </c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4"/>
      <c r="O35" s="55">
        <v>330</v>
      </c>
      <c r="P35" s="30" t="s">
        <v>120</v>
      </c>
      <c r="Q35" s="53"/>
      <c r="R35" s="868" t="s">
        <v>168</v>
      </c>
      <c r="S35" s="869"/>
      <c r="T35" s="869"/>
      <c r="U35" s="869"/>
      <c r="V35" s="869"/>
      <c r="W35" s="869"/>
      <c r="X35" s="869"/>
      <c r="Y35" s="869"/>
      <c r="Z35" s="870"/>
      <c r="AA35" s="96">
        <v>7010</v>
      </c>
      <c r="AB35" s="28" t="s">
        <v>120</v>
      </c>
      <c r="AC35" s="97"/>
      <c r="AD35" s="249"/>
      <c r="AE35" s="47"/>
      <c r="AF35" s="47"/>
      <c r="AG35" s="292"/>
      <c r="AH35" s="292"/>
      <c r="AI35" s="293"/>
      <c r="AJ35" s="498"/>
      <c r="AK35" s="498"/>
      <c r="AL35" s="498"/>
      <c r="AM35" s="498"/>
      <c r="AN35" s="498"/>
      <c r="AO35" s="498"/>
      <c r="AP35" s="498"/>
      <c r="AQ35" s="498"/>
      <c r="AR35" s="498"/>
      <c r="AS35" s="498"/>
      <c r="AT35" s="498"/>
      <c r="AU35" s="498"/>
      <c r="AV35" s="498"/>
      <c r="AW35" s="498"/>
      <c r="AX35" s="498"/>
      <c r="AY35" s="498"/>
      <c r="AZ35" s="498"/>
      <c r="BA35" s="498"/>
      <c r="BB35" s="498"/>
      <c r="BC35" s="498"/>
      <c r="BD35" s="498"/>
      <c r="BE35" s="498"/>
      <c r="BF35" s="498"/>
      <c r="BG35" s="498"/>
      <c r="BH35" s="498"/>
      <c r="BI35" s="498"/>
      <c r="BJ35" s="498"/>
      <c r="BK35" s="498"/>
      <c r="BL35" s="498"/>
      <c r="BM35" s="498"/>
      <c r="BN35" s="498"/>
      <c r="BO35" s="498"/>
      <c r="BP35" s="498"/>
      <c r="BQ35" s="498"/>
      <c r="BR35" s="498"/>
      <c r="BS35" s="498"/>
      <c r="BT35" s="498"/>
      <c r="BU35" s="498"/>
      <c r="BV35" s="498"/>
      <c r="BW35" s="498"/>
      <c r="BX35" s="498"/>
      <c r="BY35" s="498"/>
      <c r="BZ35" s="498"/>
      <c r="CA35" s="498"/>
      <c r="CB35" s="498"/>
      <c r="CC35" s="498"/>
      <c r="CD35" s="498"/>
      <c r="CE35" s="498"/>
      <c r="CF35" s="498"/>
      <c r="CG35" s="498"/>
      <c r="CH35" s="498"/>
      <c r="CI35" s="498"/>
      <c r="CJ35" s="498"/>
      <c r="CK35" s="498"/>
      <c r="CL35" s="498"/>
      <c r="CM35" s="498"/>
      <c r="CN35" s="498"/>
      <c r="CO35" s="498"/>
      <c r="CP35" s="498"/>
      <c r="CQ35" s="498"/>
      <c r="CR35" s="498"/>
      <c r="CS35" s="498"/>
      <c r="CT35" s="498"/>
      <c r="CU35" s="498"/>
      <c r="CV35" s="498"/>
      <c r="CW35" s="498"/>
      <c r="CX35" s="498"/>
      <c r="CY35" s="498"/>
      <c r="CZ35" s="498"/>
      <c r="DA35" s="498"/>
      <c r="DB35" s="498"/>
      <c r="DC35" s="498"/>
      <c r="DD35" s="498"/>
      <c r="DE35" s="498"/>
      <c r="DF35" s="498"/>
      <c r="DG35" s="498"/>
      <c r="DH35" s="498"/>
      <c r="DI35" s="498"/>
      <c r="DJ35" s="498"/>
      <c r="DK35" s="498"/>
      <c r="DL35" s="498"/>
      <c r="DM35" s="498"/>
      <c r="DN35" s="498"/>
      <c r="DO35" s="498"/>
      <c r="DP35" s="498"/>
      <c r="DQ35" s="498"/>
      <c r="DR35" s="498"/>
      <c r="DS35" s="498"/>
      <c r="DT35" s="498"/>
      <c r="DU35" s="498"/>
      <c r="DV35" s="498"/>
      <c r="DW35" s="498"/>
      <c r="DX35" s="498"/>
      <c r="DY35" s="498"/>
      <c r="DZ35" s="498"/>
      <c r="EA35" s="498"/>
      <c r="EB35" s="498"/>
      <c r="EC35" s="498"/>
      <c r="ED35" s="498"/>
      <c r="EE35" s="498"/>
      <c r="EF35" s="498"/>
      <c r="EG35" s="498"/>
      <c r="EH35" s="498"/>
      <c r="EI35" s="498"/>
      <c r="EJ35" s="498"/>
      <c r="EK35" s="498"/>
      <c r="EL35" s="498"/>
      <c r="EM35" s="498"/>
      <c r="EN35" s="498"/>
      <c r="EO35" s="498"/>
      <c r="EP35" s="498"/>
      <c r="EQ35" s="498"/>
      <c r="ER35" s="498"/>
      <c r="ES35" s="498"/>
      <c r="ET35" s="498"/>
      <c r="EU35" s="498"/>
      <c r="EV35" s="498"/>
      <c r="EW35" s="498"/>
      <c r="EX35" s="498"/>
      <c r="EY35" s="498"/>
      <c r="EZ35" s="498"/>
      <c r="FA35" s="498"/>
      <c r="FB35" s="498"/>
      <c r="FC35" s="498"/>
      <c r="FD35" s="498"/>
      <c r="FE35" s="498"/>
      <c r="FF35" s="498"/>
      <c r="FG35" s="498"/>
      <c r="FH35" s="498"/>
      <c r="FI35" s="498"/>
      <c r="FJ35" s="498"/>
      <c r="FK35" s="498"/>
      <c r="FL35" s="498"/>
      <c r="FM35" s="498"/>
      <c r="FN35" s="498"/>
      <c r="FO35" s="498"/>
      <c r="FP35" s="498"/>
      <c r="FQ35" s="498"/>
      <c r="FR35" s="498"/>
      <c r="FS35" s="498"/>
      <c r="FT35" s="498"/>
      <c r="FU35" s="498"/>
      <c r="FV35" s="498"/>
      <c r="FW35" s="498"/>
      <c r="FX35" s="498"/>
      <c r="FY35" s="498"/>
      <c r="FZ35" s="498"/>
      <c r="GA35" s="498"/>
      <c r="GB35" s="498"/>
      <c r="GC35" s="498"/>
      <c r="GD35" s="498"/>
      <c r="GE35" s="498"/>
      <c r="GF35" s="498"/>
      <c r="GG35" s="498"/>
      <c r="GH35" s="498"/>
      <c r="GI35" s="498"/>
      <c r="GJ35" s="498"/>
      <c r="GK35" s="498"/>
      <c r="GL35" s="498"/>
      <c r="GM35" s="498"/>
      <c r="GN35" s="498"/>
      <c r="GO35" s="498"/>
      <c r="GP35" s="498"/>
      <c r="GQ35" s="498"/>
      <c r="GR35" s="498"/>
      <c r="GS35" s="498"/>
      <c r="GT35" s="498"/>
      <c r="GU35" s="498"/>
      <c r="GV35" s="498"/>
      <c r="GW35" s="498"/>
      <c r="GX35" s="498"/>
      <c r="GY35" s="498"/>
      <c r="GZ35" s="498"/>
      <c r="HA35" s="498"/>
      <c r="HB35" s="498"/>
      <c r="HC35" s="498"/>
      <c r="HD35" s="498"/>
      <c r="HE35" s="498"/>
      <c r="HF35" s="498"/>
      <c r="HG35" s="498"/>
      <c r="HH35" s="498"/>
      <c r="HI35" s="498"/>
      <c r="HJ35" s="498"/>
      <c r="HK35" s="498"/>
      <c r="HL35" s="498"/>
      <c r="HM35" s="498"/>
      <c r="HN35" s="498"/>
      <c r="HO35" s="498"/>
      <c r="HP35" s="498"/>
      <c r="HQ35" s="498"/>
      <c r="HR35" s="498"/>
      <c r="HS35" s="498"/>
      <c r="HT35" s="498"/>
      <c r="HU35" s="498"/>
      <c r="HV35" s="498"/>
      <c r="HW35" s="498"/>
      <c r="HX35" s="498"/>
      <c r="HY35" s="498"/>
      <c r="HZ35" s="498"/>
      <c r="IA35" s="498"/>
      <c r="IB35" s="498"/>
      <c r="IC35" s="498"/>
      <c r="ID35" s="498"/>
      <c r="IE35" s="498"/>
      <c r="IF35" s="498"/>
      <c r="IG35" s="498"/>
      <c r="IH35" s="498"/>
      <c r="II35" s="498"/>
      <c r="IJ35" s="498"/>
      <c r="IK35" s="498"/>
    </row>
    <row r="36" spans="1:245" s="18" customFormat="1" ht="24" customHeight="1">
      <c r="A36" s="498"/>
      <c r="B36" s="105" t="s">
        <v>169</v>
      </c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9"/>
      <c r="O36" s="50">
        <v>331</v>
      </c>
      <c r="P36" s="30" t="s">
        <v>120</v>
      </c>
      <c r="Q36" s="53"/>
      <c r="R36" s="852" t="s">
        <v>170</v>
      </c>
      <c r="S36" s="853"/>
      <c r="T36" s="853"/>
      <c r="U36" s="853"/>
      <c r="V36" s="853"/>
      <c r="W36" s="853"/>
      <c r="X36" s="853"/>
      <c r="Y36" s="853"/>
      <c r="Z36" s="854"/>
      <c r="AA36" s="100">
        <v>7011</v>
      </c>
      <c r="AB36" s="30" t="s">
        <v>120</v>
      </c>
      <c r="AC36" s="58"/>
      <c r="AD36" s="245"/>
      <c r="AE36" s="246"/>
      <c r="AF36" s="246"/>
      <c r="AG36" s="102">
        <v>7012</v>
      </c>
      <c r="AH36" s="30"/>
      <c r="AI36" s="289"/>
      <c r="AJ36" s="498"/>
      <c r="AK36" s="498"/>
      <c r="AL36" s="498"/>
      <c r="AM36" s="498"/>
      <c r="AN36" s="498"/>
      <c r="AO36" s="498"/>
      <c r="AP36" s="498"/>
      <c r="AQ36" s="498"/>
      <c r="AR36" s="498"/>
      <c r="AS36" s="498"/>
      <c r="AT36" s="498"/>
      <c r="AU36" s="498"/>
      <c r="AV36" s="498"/>
      <c r="AW36" s="498"/>
      <c r="AX36" s="498"/>
      <c r="AY36" s="498"/>
      <c r="AZ36" s="498"/>
      <c r="BA36" s="498"/>
      <c r="BB36" s="498"/>
      <c r="BC36" s="498"/>
      <c r="BD36" s="498"/>
      <c r="BE36" s="498"/>
      <c r="BF36" s="498"/>
      <c r="BG36" s="498"/>
      <c r="BH36" s="498"/>
      <c r="BI36" s="498"/>
      <c r="BJ36" s="498"/>
      <c r="BK36" s="498"/>
      <c r="BL36" s="498"/>
      <c r="BM36" s="498"/>
      <c r="BN36" s="498"/>
      <c r="BO36" s="498"/>
      <c r="BP36" s="498"/>
      <c r="BQ36" s="498"/>
      <c r="BR36" s="498"/>
      <c r="BS36" s="498"/>
      <c r="BT36" s="498"/>
      <c r="BU36" s="498"/>
      <c r="BV36" s="498"/>
      <c r="BW36" s="498"/>
      <c r="BX36" s="498"/>
      <c r="BY36" s="498"/>
      <c r="BZ36" s="498"/>
      <c r="CA36" s="498"/>
      <c r="CB36" s="498"/>
      <c r="CC36" s="498"/>
      <c r="CD36" s="498"/>
      <c r="CE36" s="498"/>
      <c r="CF36" s="498"/>
      <c r="CG36" s="498"/>
      <c r="CH36" s="498"/>
      <c r="CI36" s="498"/>
      <c r="CJ36" s="498"/>
      <c r="CK36" s="498"/>
      <c r="CL36" s="498"/>
      <c r="CM36" s="498"/>
      <c r="CN36" s="498"/>
      <c r="CO36" s="498"/>
      <c r="CP36" s="498"/>
      <c r="CQ36" s="498"/>
      <c r="CR36" s="498"/>
      <c r="CS36" s="498"/>
      <c r="CT36" s="498"/>
      <c r="CU36" s="498"/>
      <c r="CV36" s="498"/>
      <c r="CW36" s="498"/>
      <c r="CX36" s="498"/>
      <c r="CY36" s="498"/>
      <c r="CZ36" s="498"/>
      <c r="DA36" s="498"/>
      <c r="DB36" s="498"/>
      <c r="DC36" s="498"/>
      <c r="DD36" s="498"/>
      <c r="DE36" s="498"/>
      <c r="DF36" s="498"/>
      <c r="DG36" s="498"/>
      <c r="DH36" s="498"/>
      <c r="DI36" s="498"/>
      <c r="DJ36" s="498"/>
      <c r="DK36" s="498"/>
      <c r="DL36" s="498"/>
      <c r="DM36" s="498"/>
      <c r="DN36" s="498"/>
      <c r="DO36" s="498"/>
      <c r="DP36" s="498"/>
      <c r="DQ36" s="498"/>
      <c r="DR36" s="498"/>
      <c r="DS36" s="498"/>
      <c r="DT36" s="498"/>
      <c r="DU36" s="498"/>
      <c r="DV36" s="498"/>
      <c r="DW36" s="498"/>
      <c r="DX36" s="498"/>
      <c r="DY36" s="498"/>
      <c r="DZ36" s="498"/>
      <c r="EA36" s="498"/>
      <c r="EB36" s="498"/>
      <c r="EC36" s="498"/>
      <c r="ED36" s="498"/>
      <c r="EE36" s="498"/>
      <c r="EF36" s="498"/>
      <c r="EG36" s="498"/>
      <c r="EH36" s="498"/>
      <c r="EI36" s="498"/>
      <c r="EJ36" s="498"/>
      <c r="EK36" s="498"/>
      <c r="EL36" s="498"/>
      <c r="EM36" s="498"/>
      <c r="EN36" s="498"/>
      <c r="EO36" s="498"/>
      <c r="EP36" s="498"/>
      <c r="EQ36" s="498"/>
      <c r="ER36" s="498"/>
      <c r="ES36" s="498"/>
      <c r="ET36" s="498"/>
      <c r="EU36" s="498"/>
      <c r="EV36" s="498"/>
      <c r="EW36" s="498"/>
      <c r="EX36" s="498"/>
      <c r="EY36" s="498"/>
      <c r="EZ36" s="498"/>
      <c r="FA36" s="498"/>
      <c r="FB36" s="498"/>
      <c r="FC36" s="498"/>
      <c r="FD36" s="498"/>
      <c r="FE36" s="498"/>
      <c r="FF36" s="498"/>
      <c r="FG36" s="498"/>
      <c r="FH36" s="498"/>
      <c r="FI36" s="498"/>
      <c r="FJ36" s="498"/>
      <c r="FK36" s="498"/>
      <c r="FL36" s="498"/>
      <c r="FM36" s="498"/>
      <c r="FN36" s="498"/>
      <c r="FO36" s="498"/>
      <c r="FP36" s="498"/>
      <c r="FQ36" s="498"/>
      <c r="FR36" s="498"/>
      <c r="FS36" s="498"/>
      <c r="FT36" s="498"/>
      <c r="FU36" s="498"/>
      <c r="FV36" s="498"/>
      <c r="FW36" s="498"/>
      <c r="FX36" s="498"/>
      <c r="FY36" s="498"/>
      <c r="FZ36" s="498"/>
      <c r="GA36" s="498"/>
      <c r="GB36" s="498"/>
      <c r="GC36" s="498"/>
      <c r="GD36" s="498"/>
      <c r="GE36" s="498"/>
      <c r="GF36" s="498"/>
      <c r="GG36" s="498"/>
      <c r="GH36" s="498"/>
      <c r="GI36" s="498"/>
      <c r="GJ36" s="498"/>
      <c r="GK36" s="498"/>
      <c r="GL36" s="498"/>
      <c r="GM36" s="498"/>
      <c r="GN36" s="498"/>
      <c r="GO36" s="498"/>
      <c r="GP36" s="498"/>
      <c r="GQ36" s="498"/>
      <c r="GR36" s="498"/>
      <c r="GS36" s="498"/>
      <c r="GT36" s="498"/>
      <c r="GU36" s="498"/>
      <c r="GV36" s="498"/>
      <c r="GW36" s="498"/>
      <c r="GX36" s="498"/>
      <c r="GY36" s="498"/>
      <c r="GZ36" s="498"/>
      <c r="HA36" s="498"/>
      <c r="HB36" s="498"/>
      <c r="HC36" s="498"/>
      <c r="HD36" s="498"/>
      <c r="HE36" s="498"/>
      <c r="HF36" s="498"/>
      <c r="HG36" s="498"/>
      <c r="HH36" s="498"/>
      <c r="HI36" s="498"/>
      <c r="HJ36" s="498"/>
      <c r="HK36" s="498"/>
      <c r="HL36" s="498"/>
      <c r="HM36" s="498"/>
      <c r="HN36" s="498"/>
      <c r="HO36" s="498"/>
      <c r="HP36" s="498"/>
      <c r="HQ36" s="498"/>
      <c r="HR36" s="498"/>
      <c r="HS36" s="498"/>
      <c r="HT36" s="498"/>
      <c r="HU36" s="498"/>
      <c r="HV36" s="498"/>
      <c r="HW36" s="498"/>
      <c r="HX36" s="498"/>
      <c r="HY36" s="498"/>
      <c r="HZ36" s="498"/>
      <c r="IA36" s="498"/>
      <c r="IB36" s="498"/>
      <c r="IC36" s="498"/>
      <c r="ID36" s="498"/>
      <c r="IE36" s="498"/>
      <c r="IF36" s="498"/>
      <c r="IG36" s="498"/>
      <c r="IH36" s="498"/>
      <c r="II36" s="498"/>
      <c r="IJ36" s="498"/>
      <c r="IK36" s="498"/>
    </row>
    <row r="37" spans="1:245" s="18" customFormat="1" ht="24" customHeight="1">
      <c r="A37" s="498"/>
      <c r="B37" s="105" t="s">
        <v>171</v>
      </c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9"/>
      <c r="O37" s="55">
        <v>332</v>
      </c>
      <c r="P37" s="30" t="s">
        <v>120</v>
      </c>
      <c r="Q37" s="53"/>
      <c r="R37" s="852" t="s">
        <v>172</v>
      </c>
      <c r="S37" s="853"/>
      <c r="T37" s="853"/>
      <c r="U37" s="853"/>
      <c r="V37" s="853"/>
      <c r="W37" s="853"/>
      <c r="X37" s="853"/>
      <c r="Y37" s="853"/>
      <c r="Z37" s="854"/>
      <c r="AA37" s="103">
        <v>7021</v>
      </c>
      <c r="AB37" s="30" t="s">
        <v>120</v>
      </c>
      <c r="AC37" s="58"/>
      <c r="AD37" s="247"/>
      <c r="AE37" s="248"/>
      <c r="AF37" s="248"/>
      <c r="AG37" s="104">
        <v>7023</v>
      </c>
      <c r="AH37" s="30"/>
      <c r="AI37" s="289"/>
      <c r="AJ37" s="498"/>
      <c r="AK37" s="498"/>
      <c r="AL37" s="498"/>
      <c r="AM37" s="498"/>
      <c r="AN37" s="498"/>
      <c r="AO37" s="498"/>
      <c r="AP37" s="498"/>
      <c r="AQ37" s="498"/>
      <c r="AR37" s="498"/>
      <c r="AS37" s="498"/>
      <c r="AT37" s="498"/>
      <c r="AU37" s="498"/>
      <c r="AV37" s="498"/>
      <c r="AW37" s="498"/>
      <c r="AX37" s="498"/>
      <c r="AY37" s="498"/>
      <c r="AZ37" s="498"/>
      <c r="BA37" s="498"/>
      <c r="BB37" s="498"/>
      <c r="BC37" s="498"/>
      <c r="BD37" s="498"/>
      <c r="BE37" s="498"/>
      <c r="BF37" s="498"/>
      <c r="BG37" s="498"/>
      <c r="BH37" s="498"/>
      <c r="BI37" s="498"/>
      <c r="BJ37" s="498"/>
      <c r="BK37" s="498"/>
      <c r="BL37" s="498"/>
      <c r="BM37" s="498"/>
      <c r="BN37" s="498"/>
      <c r="BO37" s="498"/>
      <c r="BP37" s="498"/>
      <c r="BQ37" s="498"/>
      <c r="BR37" s="498"/>
      <c r="BS37" s="498"/>
      <c r="BT37" s="498"/>
      <c r="BU37" s="498"/>
      <c r="BV37" s="498"/>
      <c r="BW37" s="498"/>
      <c r="BX37" s="498"/>
      <c r="BY37" s="498"/>
      <c r="BZ37" s="498"/>
      <c r="CA37" s="498"/>
      <c r="CB37" s="498"/>
      <c r="CC37" s="498"/>
      <c r="CD37" s="498"/>
      <c r="CE37" s="498"/>
      <c r="CF37" s="498"/>
      <c r="CG37" s="498"/>
      <c r="CH37" s="498"/>
      <c r="CI37" s="498"/>
      <c r="CJ37" s="498"/>
      <c r="CK37" s="498"/>
      <c r="CL37" s="498"/>
      <c r="CM37" s="498"/>
      <c r="CN37" s="498"/>
      <c r="CO37" s="498"/>
      <c r="CP37" s="498"/>
      <c r="CQ37" s="498"/>
      <c r="CR37" s="498"/>
      <c r="CS37" s="498"/>
      <c r="CT37" s="498"/>
      <c r="CU37" s="498"/>
      <c r="CV37" s="498"/>
      <c r="CW37" s="498"/>
      <c r="CX37" s="498"/>
      <c r="CY37" s="498"/>
      <c r="CZ37" s="498"/>
      <c r="DA37" s="498"/>
      <c r="DB37" s="498"/>
      <c r="DC37" s="498"/>
      <c r="DD37" s="498"/>
      <c r="DE37" s="498"/>
      <c r="DF37" s="498"/>
      <c r="DG37" s="498"/>
      <c r="DH37" s="498"/>
      <c r="DI37" s="498"/>
      <c r="DJ37" s="498"/>
      <c r="DK37" s="498"/>
      <c r="DL37" s="498"/>
      <c r="DM37" s="498"/>
      <c r="DN37" s="498"/>
      <c r="DO37" s="498"/>
      <c r="DP37" s="498"/>
      <c r="DQ37" s="498"/>
      <c r="DR37" s="498"/>
      <c r="DS37" s="498"/>
      <c r="DT37" s="498"/>
      <c r="DU37" s="498"/>
      <c r="DV37" s="498"/>
      <c r="DW37" s="498"/>
      <c r="DX37" s="498"/>
      <c r="DY37" s="498"/>
      <c r="DZ37" s="498"/>
      <c r="EA37" s="498"/>
      <c r="EB37" s="498"/>
      <c r="EC37" s="498"/>
      <c r="ED37" s="498"/>
      <c r="EE37" s="498"/>
      <c r="EF37" s="498"/>
      <c r="EG37" s="498"/>
      <c r="EH37" s="498"/>
      <c r="EI37" s="498"/>
      <c r="EJ37" s="498"/>
      <c r="EK37" s="498"/>
      <c r="EL37" s="498"/>
      <c r="EM37" s="498"/>
      <c r="EN37" s="498"/>
      <c r="EO37" s="498"/>
      <c r="EP37" s="498"/>
      <c r="EQ37" s="498"/>
      <c r="ER37" s="498"/>
      <c r="ES37" s="498"/>
      <c r="ET37" s="498"/>
      <c r="EU37" s="498"/>
      <c r="EV37" s="498"/>
      <c r="EW37" s="498"/>
      <c r="EX37" s="498"/>
      <c r="EY37" s="498"/>
      <c r="EZ37" s="498"/>
      <c r="FA37" s="498"/>
      <c r="FB37" s="498"/>
      <c r="FC37" s="498"/>
      <c r="FD37" s="498"/>
      <c r="FE37" s="498"/>
      <c r="FF37" s="498"/>
      <c r="FG37" s="498"/>
      <c r="FH37" s="498"/>
      <c r="FI37" s="498"/>
      <c r="FJ37" s="498"/>
      <c r="FK37" s="498"/>
      <c r="FL37" s="498"/>
      <c r="FM37" s="498"/>
      <c r="FN37" s="498"/>
      <c r="FO37" s="498"/>
      <c r="FP37" s="498"/>
      <c r="FQ37" s="498"/>
      <c r="FR37" s="498"/>
      <c r="FS37" s="498"/>
      <c r="FT37" s="498"/>
      <c r="FU37" s="498"/>
      <c r="FV37" s="498"/>
      <c r="FW37" s="498"/>
      <c r="FX37" s="498"/>
      <c r="FY37" s="498"/>
      <c r="FZ37" s="498"/>
      <c r="GA37" s="498"/>
      <c r="GB37" s="498"/>
      <c r="GC37" s="498"/>
      <c r="GD37" s="498"/>
      <c r="GE37" s="498"/>
      <c r="GF37" s="498"/>
      <c r="GG37" s="498"/>
      <c r="GH37" s="498"/>
      <c r="GI37" s="498"/>
      <c r="GJ37" s="498"/>
      <c r="GK37" s="498"/>
      <c r="GL37" s="498"/>
      <c r="GM37" s="498"/>
      <c r="GN37" s="498"/>
      <c r="GO37" s="498"/>
      <c r="GP37" s="498"/>
      <c r="GQ37" s="498"/>
      <c r="GR37" s="498"/>
      <c r="GS37" s="498"/>
      <c r="GT37" s="498"/>
      <c r="GU37" s="498"/>
      <c r="GV37" s="498"/>
      <c r="GW37" s="498"/>
      <c r="GX37" s="498"/>
      <c r="GY37" s="498"/>
      <c r="GZ37" s="498"/>
      <c r="HA37" s="498"/>
      <c r="HB37" s="498"/>
      <c r="HC37" s="498"/>
      <c r="HD37" s="498"/>
      <c r="HE37" s="498"/>
      <c r="HF37" s="498"/>
      <c r="HG37" s="498"/>
      <c r="HH37" s="498"/>
      <c r="HI37" s="498"/>
      <c r="HJ37" s="498"/>
      <c r="HK37" s="498"/>
      <c r="HL37" s="498"/>
      <c r="HM37" s="498"/>
      <c r="HN37" s="498"/>
      <c r="HO37" s="498"/>
      <c r="HP37" s="498"/>
      <c r="HQ37" s="498"/>
      <c r="HR37" s="498"/>
      <c r="HS37" s="498"/>
      <c r="HT37" s="498"/>
      <c r="HU37" s="498"/>
      <c r="HV37" s="498"/>
      <c r="HW37" s="498"/>
      <c r="HX37" s="498"/>
      <c r="HY37" s="498"/>
      <c r="HZ37" s="498"/>
      <c r="IA37" s="498"/>
      <c r="IB37" s="498"/>
      <c r="IC37" s="498"/>
      <c r="ID37" s="498"/>
      <c r="IE37" s="498"/>
      <c r="IF37" s="498"/>
      <c r="IG37" s="498"/>
      <c r="IH37" s="498"/>
      <c r="II37" s="498"/>
      <c r="IJ37" s="498"/>
      <c r="IK37" s="498"/>
    </row>
    <row r="38" spans="1:245" s="18" customFormat="1" ht="24" customHeight="1">
      <c r="A38" s="498"/>
      <c r="B38" s="105" t="s">
        <v>173</v>
      </c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9"/>
      <c r="O38" s="55">
        <v>333</v>
      </c>
      <c r="P38" s="30" t="s">
        <v>120</v>
      </c>
      <c r="Q38" s="53"/>
      <c r="R38" s="852" t="s">
        <v>174</v>
      </c>
      <c r="S38" s="853"/>
      <c r="T38" s="853"/>
      <c r="U38" s="853"/>
      <c r="V38" s="853"/>
      <c r="W38" s="853"/>
      <c r="X38" s="853"/>
      <c r="Y38" s="853"/>
      <c r="Z38" s="854"/>
      <c r="AA38" s="100">
        <v>7031</v>
      </c>
      <c r="AB38" s="30" t="s">
        <v>120</v>
      </c>
      <c r="AC38" s="58"/>
      <c r="AD38" s="100">
        <v>7032</v>
      </c>
      <c r="AE38" s="30" t="s">
        <v>120</v>
      </c>
      <c r="AF38" s="31"/>
      <c r="AG38" s="102">
        <v>7033</v>
      </c>
      <c r="AH38" s="30"/>
      <c r="AI38" s="289"/>
      <c r="AJ38" s="498"/>
      <c r="AK38" s="498"/>
      <c r="AL38" s="498"/>
      <c r="AM38" s="498"/>
      <c r="AN38" s="498"/>
      <c r="AO38" s="498"/>
      <c r="AP38" s="498"/>
      <c r="AQ38" s="498"/>
      <c r="AR38" s="498"/>
      <c r="AS38" s="498"/>
      <c r="AT38" s="498"/>
      <c r="AU38" s="498"/>
      <c r="AV38" s="498"/>
      <c r="AW38" s="498"/>
      <c r="AX38" s="498"/>
      <c r="AY38" s="498"/>
      <c r="AZ38" s="498"/>
      <c r="BA38" s="498"/>
      <c r="BB38" s="498"/>
      <c r="BC38" s="498"/>
      <c r="BD38" s="498"/>
      <c r="BE38" s="498"/>
      <c r="BF38" s="498"/>
      <c r="BG38" s="498"/>
      <c r="BH38" s="498"/>
      <c r="BI38" s="498"/>
      <c r="BJ38" s="498"/>
      <c r="BK38" s="498"/>
      <c r="BL38" s="498"/>
      <c r="BM38" s="498"/>
      <c r="BN38" s="498"/>
      <c r="BO38" s="498"/>
      <c r="BP38" s="498"/>
      <c r="BQ38" s="498"/>
      <c r="BR38" s="498"/>
      <c r="BS38" s="498"/>
      <c r="BT38" s="498"/>
      <c r="BU38" s="498"/>
      <c r="BV38" s="498"/>
      <c r="BW38" s="498"/>
      <c r="BX38" s="498"/>
      <c r="BY38" s="498"/>
      <c r="BZ38" s="498"/>
      <c r="CA38" s="498"/>
      <c r="CB38" s="498"/>
      <c r="CC38" s="498"/>
      <c r="CD38" s="498"/>
      <c r="CE38" s="498"/>
      <c r="CF38" s="498"/>
      <c r="CG38" s="498"/>
      <c r="CH38" s="498"/>
      <c r="CI38" s="498"/>
      <c r="CJ38" s="498"/>
      <c r="CK38" s="498"/>
      <c r="CL38" s="498"/>
      <c r="CM38" s="498"/>
      <c r="CN38" s="498"/>
      <c r="CO38" s="498"/>
      <c r="CP38" s="498"/>
      <c r="CQ38" s="498"/>
      <c r="CR38" s="498"/>
      <c r="CS38" s="498"/>
      <c r="CT38" s="498"/>
      <c r="CU38" s="498"/>
      <c r="CV38" s="498"/>
      <c r="CW38" s="498"/>
      <c r="CX38" s="498"/>
      <c r="CY38" s="498"/>
      <c r="CZ38" s="498"/>
      <c r="DA38" s="498"/>
      <c r="DB38" s="498"/>
      <c r="DC38" s="498"/>
      <c r="DD38" s="498"/>
      <c r="DE38" s="498"/>
      <c r="DF38" s="498"/>
      <c r="DG38" s="498"/>
      <c r="DH38" s="498"/>
      <c r="DI38" s="498"/>
      <c r="DJ38" s="498"/>
      <c r="DK38" s="498"/>
      <c r="DL38" s="498"/>
      <c r="DM38" s="498"/>
      <c r="DN38" s="498"/>
      <c r="DO38" s="498"/>
      <c r="DP38" s="498"/>
      <c r="DQ38" s="498"/>
      <c r="DR38" s="498"/>
      <c r="DS38" s="498"/>
      <c r="DT38" s="498"/>
      <c r="DU38" s="498"/>
      <c r="DV38" s="498"/>
      <c r="DW38" s="498"/>
      <c r="DX38" s="498"/>
      <c r="DY38" s="498"/>
      <c r="DZ38" s="498"/>
      <c r="EA38" s="498"/>
      <c r="EB38" s="498"/>
      <c r="EC38" s="498"/>
      <c r="ED38" s="498"/>
      <c r="EE38" s="498"/>
      <c r="EF38" s="498"/>
      <c r="EG38" s="498"/>
      <c r="EH38" s="498"/>
      <c r="EI38" s="498"/>
      <c r="EJ38" s="498"/>
      <c r="EK38" s="498"/>
      <c r="EL38" s="498"/>
      <c r="EM38" s="498"/>
      <c r="EN38" s="498"/>
      <c r="EO38" s="498"/>
      <c r="EP38" s="498"/>
      <c r="EQ38" s="498"/>
      <c r="ER38" s="498"/>
      <c r="ES38" s="498"/>
      <c r="ET38" s="498"/>
      <c r="EU38" s="498"/>
      <c r="EV38" s="498"/>
      <c r="EW38" s="498"/>
      <c r="EX38" s="498"/>
      <c r="EY38" s="498"/>
      <c r="EZ38" s="498"/>
      <c r="FA38" s="498"/>
      <c r="FB38" s="498"/>
      <c r="FC38" s="498"/>
      <c r="FD38" s="498"/>
      <c r="FE38" s="498"/>
      <c r="FF38" s="498"/>
      <c r="FG38" s="498"/>
      <c r="FH38" s="498"/>
      <c r="FI38" s="498"/>
      <c r="FJ38" s="498"/>
      <c r="FK38" s="498"/>
      <c r="FL38" s="498"/>
      <c r="FM38" s="498"/>
      <c r="FN38" s="498"/>
      <c r="FO38" s="498"/>
      <c r="FP38" s="498"/>
      <c r="FQ38" s="498"/>
      <c r="FR38" s="498"/>
      <c r="FS38" s="498"/>
      <c r="FT38" s="498"/>
      <c r="FU38" s="498"/>
      <c r="FV38" s="498"/>
      <c r="FW38" s="498"/>
      <c r="FX38" s="498"/>
      <c r="FY38" s="498"/>
      <c r="FZ38" s="498"/>
      <c r="GA38" s="498"/>
      <c r="GB38" s="498"/>
      <c r="GC38" s="498"/>
      <c r="GD38" s="498"/>
      <c r="GE38" s="498"/>
      <c r="GF38" s="498"/>
      <c r="GG38" s="498"/>
      <c r="GH38" s="498"/>
      <c r="GI38" s="498"/>
      <c r="GJ38" s="498"/>
      <c r="GK38" s="498"/>
      <c r="GL38" s="498"/>
      <c r="GM38" s="498"/>
      <c r="GN38" s="498"/>
      <c r="GO38" s="498"/>
      <c r="GP38" s="498"/>
      <c r="GQ38" s="498"/>
      <c r="GR38" s="498"/>
      <c r="GS38" s="498"/>
      <c r="GT38" s="498"/>
      <c r="GU38" s="498"/>
      <c r="GV38" s="498"/>
      <c r="GW38" s="498"/>
      <c r="GX38" s="498"/>
      <c r="GY38" s="498"/>
      <c r="GZ38" s="498"/>
      <c r="HA38" s="498"/>
      <c r="HB38" s="498"/>
      <c r="HC38" s="498"/>
      <c r="HD38" s="498"/>
      <c r="HE38" s="498"/>
      <c r="HF38" s="498"/>
      <c r="HG38" s="498"/>
      <c r="HH38" s="498"/>
      <c r="HI38" s="498"/>
      <c r="HJ38" s="498"/>
      <c r="HK38" s="498"/>
      <c r="HL38" s="498"/>
      <c r="HM38" s="498"/>
      <c r="HN38" s="498"/>
      <c r="HO38" s="498"/>
      <c r="HP38" s="498"/>
      <c r="HQ38" s="498"/>
      <c r="HR38" s="498"/>
      <c r="HS38" s="498"/>
      <c r="HT38" s="498"/>
      <c r="HU38" s="498"/>
      <c r="HV38" s="498"/>
      <c r="HW38" s="498"/>
      <c r="HX38" s="498"/>
      <c r="HY38" s="498"/>
      <c r="HZ38" s="498"/>
      <c r="IA38" s="498"/>
      <c r="IB38" s="498"/>
      <c r="IC38" s="498"/>
      <c r="ID38" s="498"/>
      <c r="IE38" s="498"/>
      <c r="IF38" s="498"/>
      <c r="IG38" s="498"/>
      <c r="IH38" s="498"/>
      <c r="II38" s="498"/>
      <c r="IJ38" s="498"/>
      <c r="IK38" s="498"/>
    </row>
    <row r="39" spans="1:245" s="18" customFormat="1" ht="24" customHeight="1">
      <c r="A39" s="498"/>
      <c r="B39" s="105" t="s">
        <v>175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9"/>
      <c r="O39" s="50">
        <v>334</v>
      </c>
      <c r="P39" s="65" t="s">
        <v>120</v>
      </c>
      <c r="Q39" s="53"/>
      <c r="R39" s="852" t="s">
        <v>176</v>
      </c>
      <c r="S39" s="853"/>
      <c r="T39" s="853"/>
      <c r="U39" s="853"/>
      <c r="V39" s="853"/>
      <c r="W39" s="853"/>
      <c r="X39" s="853"/>
      <c r="Y39" s="853"/>
      <c r="Z39" s="854"/>
      <c r="AA39" s="100">
        <v>7041</v>
      </c>
      <c r="AB39" s="30" t="s">
        <v>134</v>
      </c>
      <c r="AC39" s="58"/>
      <c r="AD39" s="245"/>
      <c r="AE39" s="246"/>
      <c r="AF39" s="246"/>
      <c r="AG39" s="892"/>
      <c r="AH39" s="892"/>
      <c r="AI39" s="893"/>
      <c r="AJ39" s="498"/>
      <c r="AK39" s="498"/>
      <c r="AL39" s="498"/>
      <c r="AM39" s="498"/>
      <c r="AN39" s="498"/>
      <c r="AO39" s="498"/>
      <c r="AP39" s="498"/>
      <c r="AQ39" s="498"/>
      <c r="AR39" s="498"/>
      <c r="AS39" s="498"/>
      <c r="AT39" s="498"/>
      <c r="AU39" s="498"/>
      <c r="AV39" s="498"/>
      <c r="AW39" s="498"/>
      <c r="AX39" s="498"/>
      <c r="AY39" s="498"/>
      <c r="AZ39" s="498"/>
      <c r="BA39" s="498"/>
      <c r="BB39" s="498"/>
      <c r="BC39" s="498"/>
      <c r="BD39" s="498"/>
      <c r="BE39" s="498"/>
      <c r="BF39" s="498"/>
      <c r="BG39" s="498"/>
      <c r="BH39" s="498"/>
      <c r="BI39" s="498"/>
      <c r="BJ39" s="498"/>
      <c r="BK39" s="498"/>
      <c r="BL39" s="498"/>
      <c r="BM39" s="498"/>
      <c r="BN39" s="498"/>
      <c r="BO39" s="498"/>
      <c r="BP39" s="498"/>
      <c r="BQ39" s="498"/>
      <c r="BR39" s="498"/>
      <c r="BS39" s="498"/>
      <c r="BT39" s="498"/>
      <c r="BU39" s="498"/>
      <c r="BV39" s="498"/>
      <c r="BW39" s="498"/>
      <c r="BX39" s="498"/>
      <c r="BY39" s="498"/>
      <c r="BZ39" s="498"/>
      <c r="CA39" s="498"/>
      <c r="CB39" s="498"/>
      <c r="CC39" s="498"/>
      <c r="CD39" s="498"/>
      <c r="CE39" s="498"/>
      <c r="CF39" s="498"/>
      <c r="CG39" s="498"/>
      <c r="CH39" s="498"/>
      <c r="CI39" s="498"/>
      <c r="CJ39" s="498"/>
      <c r="CK39" s="498"/>
      <c r="CL39" s="498"/>
      <c r="CM39" s="498"/>
      <c r="CN39" s="498"/>
      <c r="CO39" s="498"/>
      <c r="CP39" s="498"/>
      <c r="CQ39" s="498"/>
      <c r="CR39" s="498"/>
      <c r="CS39" s="498"/>
      <c r="CT39" s="498"/>
      <c r="CU39" s="498"/>
      <c r="CV39" s="498"/>
      <c r="CW39" s="498"/>
      <c r="CX39" s="498"/>
      <c r="CY39" s="498"/>
      <c r="CZ39" s="498"/>
      <c r="DA39" s="498"/>
      <c r="DB39" s="498"/>
      <c r="DC39" s="498"/>
      <c r="DD39" s="498"/>
      <c r="DE39" s="498"/>
      <c r="DF39" s="498"/>
      <c r="DG39" s="498"/>
      <c r="DH39" s="498"/>
      <c r="DI39" s="498"/>
      <c r="DJ39" s="498"/>
      <c r="DK39" s="498"/>
      <c r="DL39" s="498"/>
      <c r="DM39" s="498"/>
      <c r="DN39" s="498"/>
      <c r="DO39" s="498"/>
      <c r="DP39" s="498"/>
      <c r="DQ39" s="498"/>
      <c r="DR39" s="498"/>
      <c r="DS39" s="498"/>
      <c r="DT39" s="498"/>
      <c r="DU39" s="498"/>
      <c r="DV39" s="498"/>
      <c r="DW39" s="498"/>
      <c r="DX39" s="498"/>
      <c r="DY39" s="498"/>
      <c r="DZ39" s="498"/>
      <c r="EA39" s="498"/>
      <c r="EB39" s="498"/>
      <c r="EC39" s="498"/>
      <c r="ED39" s="498"/>
      <c r="EE39" s="498"/>
      <c r="EF39" s="498"/>
      <c r="EG39" s="498"/>
      <c r="EH39" s="498"/>
      <c r="EI39" s="498"/>
      <c r="EJ39" s="498"/>
      <c r="EK39" s="498"/>
      <c r="EL39" s="498"/>
      <c r="EM39" s="498"/>
      <c r="EN39" s="498"/>
      <c r="EO39" s="498"/>
      <c r="EP39" s="498"/>
      <c r="EQ39" s="498"/>
      <c r="ER39" s="498"/>
      <c r="ES39" s="498"/>
      <c r="ET39" s="498"/>
      <c r="EU39" s="498"/>
      <c r="EV39" s="498"/>
      <c r="EW39" s="498"/>
      <c r="EX39" s="498"/>
      <c r="EY39" s="498"/>
      <c r="EZ39" s="498"/>
      <c r="FA39" s="498"/>
      <c r="FB39" s="498"/>
      <c r="FC39" s="498"/>
      <c r="FD39" s="498"/>
      <c r="FE39" s="498"/>
      <c r="FF39" s="498"/>
      <c r="FG39" s="498"/>
      <c r="FH39" s="498"/>
      <c r="FI39" s="498"/>
      <c r="FJ39" s="498"/>
      <c r="FK39" s="498"/>
      <c r="FL39" s="498"/>
      <c r="FM39" s="498"/>
      <c r="FN39" s="498"/>
      <c r="FO39" s="498"/>
      <c r="FP39" s="498"/>
      <c r="FQ39" s="498"/>
      <c r="FR39" s="498"/>
      <c r="FS39" s="498"/>
      <c r="FT39" s="498"/>
      <c r="FU39" s="498"/>
      <c r="FV39" s="498"/>
      <c r="FW39" s="498"/>
      <c r="FX39" s="498"/>
      <c r="FY39" s="498"/>
      <c r="FZ39" s="498"/>
      <c r="GA39" s="498"/>
      <c r="GB39" s="498"/>
      <c r="GC39" s="498"/>
      <c r="GD39" s="498"/>
      <c r="GE39" s="498"/>
      <c r="GF39" s="498"/>
      <c r="GG39" s="498"/>
      <c r="GH39" s="498"/>
      <c r="GI39" s="498"/>
      <c r="GJ39" s="498"/>
      <c r="GK39" s="498"/>
      <c r="GL39" s="498"/>
      <c r="GM39" s="498"/>
      <c r="GN39" s="498"/>
      <c r="GO39" s="498"/>
      <c r="GP39" s="498"/>
      <c r="GQ39" s="498"/>
      <c r="GR39" s="498"/>
      <c r="GS39" s="498"/>
      <c r="GT39" s="498"/>
      <c r="GU39" s="498"/>
      <c r="GV39" s="498"/>
      <c r="GW39" s="498"/>
      <c r="GX39" s="498"/>
      <c r="GY39" s="498"/>
      <c r="GZ39" s="498"/>
      <c r="HA39" s="498"/>
      <c r="HB39" s="498"/>
      <c r="HC39" s="498"/>
      <c r="HD39" s="498"/>
      <c r="HE39" s="498"/>
      <c r="HF39" s="498"/>
      <c r="HG39" s="498"/>
      <c r="HH39" s="498"/>
      <c r="HI39" s="498"/>
      <c r="HJ39" s="498"/>
      <c r="HK39" s="498"/>
      <c r="HL39" s="498"/>
      <c r="HM39" s="498"/>
      <c r="HN39" s="498"/>
      <c r="HO39" s="498"/>
      <c r="HP39" s="498"/>
      <c r="HQ39" s="498"/>
      <c r="HR39" s="498"/>
      <c r="HS39" s="498"/>
      <c r="HT39" s="498"/>
      <c r="HU39" s="498"/>
      <c r="HV39" s="498"/>
      <c r="HW39" s="498"/>
      <c r="HX39" s="498"/>
      <c r="HY39" s="498"/>
      <c r="HZ39" s="498"/>
      <c r="IA39" s="498"/>
      <c r="IB39" s="498"/>
      <c r="IC39" s="498"/>
      <c r="ID39" s="498"/>
      <c r="IE39" s="498"/>
      <c r="IF39" s="498"/>
      <c r="IG39" s="498"/>
      <c r="IH39" s="498"/>
      <c r="II39" s="498"/>
      <c r="IJ39" s="498"/>
      <c r="IK39" s="498"/>
    </row>
    <row r="40" spans="1:245" s="18" customFormat="1" ht="24" customHeight="1">
      <c r="A40" s="498"/>
      <c r="B40" s="105" t="s">
        <v>177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4"/>
      <c r="O40" s="55">
        <v>335</v>
      </c>
      <c r="P40" s="65" t="s">
        <v>120</v>
      </c>
      <c r="Q40" s="53"/>
      <c r="R40" s="889" t="s">
        <v>178</v>
      </c>
      <c r="S40" s="890"/>
      <c r="T40" s="890"/>
      <c r="U40" s="890"/>
      <c r="V40" s="890"/>
      <c r="W40" s="890"/>
      <c r="X40" s="890"/>
      <c r="Y40" s="890"/>
      <c r="Z40" s="891"/>
      <c r="AA40" s="100">
        <v>7051</v>
      </c>
      <c r="AB40" s="30" t="s">
        <v>120</v>
      </c>
      <c r="AC40" s="58"/>
      <c r="AD40" s="245"/>
      <c r="AE40" s="246"/>
      <c r="AF40" s="246"/>
      <c r="AG40" s="892"/>
      <c r="AH40" s="892"/>
      <c r="AI40" s="893"/>
      <c r="AJ40" s="498"/>
      <c r="AK40" s="498"/>
      <c r="AL40" s="498"/>
      <c r="AM40" s="498"/>
      <c r="AN40" s="498"/>
      <c r="AO40" s="498"/>
      <c r="AP40" s="498"/>
      <c r="AQ40" s="498"/>
      <c r="AR40" s="498"/>
      <c r="AS40" s="498"/>
      <c r="AT40" s="498"/>
      <c r="AU40" s="498"/>
      <c r="AV40" s="498"/>
      <c r="AW40" s="498"/>
      <c r="AX40" s="498"/>
      <c r="AY40" s="498"/>
      <c r="AZ40" s="498"/>
      <c r="BA40" s="498"/>
      <c r="BB40" s="498"/>
      <c r="BC40" s="498"/>
      <c r="BD40" s="498"/>
      <c r="BE40" s="498"/>
      <c r="BF40" s="498"/>
      <c r="BG40" s="498"/>
      <c r="BH40" s="498"/>
      <c r="BI40" s="498"/>
      <c r="BJ40" s="498"/>
      <c r="BK40" s="498"/>
      <c r="BL40" s="498"/>
      <c r="BM40" s="498"/>
      <c r="BN40" s="498"/>
      <c r="BO40" s="498"/>
      <c r="BP40" s="498"/>
      <c r="BQ40" s="498"/>
      <c r="BR40" s="498"/>
      <c r="BS40" s="498"/>
      <c r="BT40" s="498"/>
      <c r="BU40" s="498"/>
      <c r="BV40" s="498"/>
      <c r="BW40" s="498"/>
      <c r="BX40" s="498"/>
      <c r="BY40" s="498"/>
      <c r="BZ40" s="498"/>
      <c r="CA40" s="498"/>
      <c r="CB40" s="498"/>
      <c r="CC40" s="498"/>
      <c r="CD40" s="498"/>
      <c r="CE40" s="498"/>
      <c r="CF40" s="498"/>
      <c r="CG40" s="498"/>
      <c r="CH40" s="498"/>
      <c r="CI40" s="498"/>
      <c r="CJ40" s="498"/>
      <c r="CK40" s="498"/>
      <c r="CL40" s="498"/>
      <c r="CM40" s="498"/>
      <c r="CN40" s="498"/>
      <c r="CO40" s="498"/>
      <c r="CP40" s="498"/>
      <c r="CQ40" s="498"/>
      <c r="CR40" s="498"/>
      <c r="CS40" s="498"/>
      <c r="CT40" s="498"/>
      <c r="CU40" s="498"/>
      <c r="CV40" s="498"/>
      <c r="CW40" s="498"/>
      <c r="CX40" s="498"/>
      <c r="CY40" s="498"/>
      <c r="CZ40" s="498"/>
      <c r="DA40" s="498"/>
      <c r="DB40" s="498"/>
      <c r="DC40" s="498"/>
      <c r="DD40" s="498"/>
      <c r="DE40" s="498"/>
      <c r="DF40" s="498"/>
      <c r="DG40" s="498"/>
      <c r="DH40" s="498"/>
      <c r="DI40" s="498"/>
      <c r="DJ40" s="498"/>
      <c r="DK40" s="498"/>
      <c r="DL40" s="498"/>
      <c r="DM40" s="498"/>
      <c r="DN40" s="498"/>
      <c r="DO40" s="498"/>
      <c r="DP40" s="498"/>
      <c r="DQ40" s="498"/>
      <c r="DR40" s="498"/>
      <c r="DS40" s="498"/>
      <c r="DT40" s="498"/>
      <c r="DU40" s="498"/>
      <c r="DV40" s="498"/>
      <c r="DW40" s="498"/>
      <c r="DX40" s="498"/>
      <c r="DY40" s="498"/>
      <c r="DZ40" s="498"/>
      <c r="EA40" s="498"/>
      <c r="EB40" s="498"/>
      <c r="EC40" s="498"/>
      <c r="ED40" s="498"/>
      <c r="EE40" s="498"/>
      <c r="EF40" s="498"/>
      <c r="EG40" s="498"/>
      <c r="EH40" s="498"/>
      <c r="EI40" s="498"/>
      <c r="EJ40" s="498"/>
      <c r="EK40" s="498"/>
      <c r="EL40" s="498"/>
      <c r="EM40" s="498"/>
      <c r="EN40" s="498"/>
      <c r="EO40" s="498"/>
      <c r="EP40" s="498"/>
      <c r="EQ40" s="498"/>
      <c r="ER40" s="498"/>
      <c r="ES40" s="498"/>
      <c r="ET40" s="498"/>
      <c r="EU40" s="498"/>
      <c r="EV40" s="498"/>
      <c r="EW40" s="498"/>
      <c r="EX40" s="498"/>
      <c r="EY40" s="498"/>
      <c r="EZ40" s="498"/>
      <c r="FA40" s="498"/>
      <c r="FB40" s="498"/>
      <c r="FC40" s="498"/>
      <c r="FD40" s="498"/>
      <c r="FE40" s="498"/>
      <c r="FF40" s="498"/>
      <c r="FG40" s="498"/>
      <c r="FH40" s="498"/>
      <c r="FI40" s="498"/>
      <c r="FJ40" s="498"/>
      <c r="FK40" s="498"/>
      <c r="FL40" s="498"/>
      <c r="FM40" s="498"/>
      <c r="FN40" s="498"/>
      <c r="FO40" s="498"/>
      <c r="FP40" s="498"/>
      <c r="FQ40" s="498"/>
      <c r="FR40" s="498"/>
      <c r="FS40" s="498"/>
      <c r="FT40" s="498"/>
      <c r="FU40" s="498"/>
      <c r="FV40" s="498"/>
      <c r="FW40" s="498"/>
      <c r="FX40" s="498"/>
      <c r="FY40" s="498"/>
      <c r="FZ40" s="498"/>
      <c r="GA40" s="498"/>
      <c r="GB40" s="498"/>
      <c r="GC40" s="498"/>
      <c r="GD40" s="498"/>
      <c r="GE40" s="498"/>
      <c r="GF40" s="498"/>
      <c r="GG40" s="498"/>
      <c r="GH40" s="498"/>
      <c r="GI40" s="498"/>
      <c r="GJ40" s="498"/>
      <c r="GK40" s="498"/>
      <c r="GL40" s="498"/>
      <c r="GM40" s="498"/>
      <c r="GN40" s="498"/>
      <c r="GO40" s="498"/>
      <c r="GP40" s="498"/>
      <c r="GQ40" s="498"/>
      <c r="GR40" s="498"/>
      <c r="GS40" s="498"/>
      <c r="GT40" s="498"/>
      <c r="GU40" s="498"/>
      <c r="GV40" s="498"/>
      <c r="GW40" s="498"/>
      <c r="GX40" s="498"/>
      <c r="GY40" s="498"/>
      <c r="GZ40" s="498"/>
      <c r="HA40" s="498"/>
      <c r="HB40" s="498"/>
      <c r="HC40" s="498"/>
      <c r="HD40" s="498"/>
      <c r="HE40" s="498"/>
      <c r="HF40" s="498"/>
      <c r="HG40" s="498"/>
      <c r="HH40" s="498"/>
      <c r="HI40" s="498"/>
      <c r="HJ40" s="498"/>
      <c r="HK40" s="498"/>
      <c r="HL40" s="498"/>
      <c r="HM40" s="498"/>
      <c r="HN40" s="498"/>
      <c r="HO40" s="498"/>
      <c r="HP40" s="498"/>
      <c r="HQ40" s="498"/>
      <c r="HR40" s="498"/>
      <c r="HS40" s="498"/>
      <c r="HT40" s="498"/>
      <c r="HU40" s="498"/>
      <c r="HV40" s="498"/>
      <c r="HW40" s="498"/>
      <c r="HX40" s="498"/>
      <c r="HY40" s="498"/>
      <c r="HZ40" s="498"/>
      <c r="IA40" s="498"/>
      <c r="IB40" s="498"/>
      <c r="IC40" s="498"/>
      <c r="ID40" s="498"/>
      <c r="IE40" s="498"/>
      <c r="IF40" s="498"/>
      <c r="IG40" s="498"/>
      <c r="IH40" s="498"/>
      <c r="II40" s="498"/>
      <c r="IJ40" s="498"/>
      <c r="IK40" s="498"/>
    </row>
    <row r="41" spans="1:245" s="18" customFormat="1" ht="24" customHeight="1">
      <c r="A41" s="498"/>
      <c r="B41" s="871" t="s">
        <v>179</v>
      </c>
      <c r="C41" s="872"/>
      <c r="D41" s="872"/>
      <c r="E41" s="872"/>
      <c r="F41" s="872"/>
      <c r="G41" s="872"/>
      <c r="H41" s="872"/>
      <c r="I41" s="872"/>
      <c r="J41" s="872"/>
      <c r="K41" s="872"/>
      <c r="L41" s="872"/>
      <c r="M41" s="872"/>
      <c r="N41" s="873"/>
      <c r="O41" s="55">
        <v>336</v>
      </c>
      <c r="P41" s="30" t="s">
        <v>134</v>
      </c>
      <c r="Q41" s="53"/>
      <c r="R41" s="889" t="s">
        <v>180</v>
      </c>
      <c r="S41" s="890"/>
      <c r="T41" s="890"/>
      <c r="U41" s="890"/>
      <c r="V41" s="890"/>
      <c r="W41" s="890"/>
      <c r="X41" s="890"/>
      <c r="Y41" s="890"/>
      <c r="Z41" s="891"/>
      <c r="AA41" s="100">
        <v>7061</v>
      </c>
      <c r="AB41" s="30" t="s">
        <v>120</v>
      </c>
      <c r="AC41" s="58"/>
      <c r="AD41" s="245"/>
      <c r="AE41" s="246"/>
      <c r="AF41" s="246"/>
      <c r="AG41" s="102">
        <v>7063</v>
      </c>
      <c r="AH41" s="30"/>
      <c r="AI41" s="289"/>
      <c r="AJ41" s="498"/>
      <c r="AK41" s="498"/>
      <c r="AL41" s="498"/>
      <c r="AM41" s="498"/>
      <c r="AN41" s="498"/>
      <c r="AO41" s="498"/>
      <c r="AP41" s="498"/>
      <c r="AQ41" s="498"/>
      <c r="AR41" s="498"/>
      <c r="AS41" s="498"/>
      <c r="AT41" s="498"/>
      <c r="AU41" s="498"/>
      <c r="AV41" s="498"/>
      <c r="AW41" s="498"/>
      <c r="AX41" s="498"/>
      <c r="AY41" s="498"/>
      <c r="AZ41" s="498"/>
      <c r="BA41" s="498"/>
      <c r="BB41" s="498"/>
      <c r="BC41" s="498"/>
      <c r="BD41" s="498"/>
      <c r="BE41" s="498"/>
      <c r="BF41" s="498"/>
      <c r="BG41" s="498"/>
      <c r="BH41" s="498"/>
      <c r="BI41" s="498"/>
      <c r="BJ41" s="498"/>
      <c r="BK41" s="498"/>
      <c r="BL41" s="498"/>
      <c r="BM41" s="498"/>
      <c r="BN41" s="498"/>
      <c r="BO41" s="498"/>
      <c r="BP41" s="498"/>
      <c r="BQ41" s="498"/>
      <c r="BR41" s="498"/>
      <c r="BS41" s="498"/>
      <c r="BT41" s="498"/>
      <c r="BU41" s="498"/>
      <c r="BV41" s="498"/>
      <c r="BW41" s="498"/>
      <c r="BX41" s="498"/>
      <c r="BY41" s="498"/>
      <c r="BZ41" s="498"/>
      <c r="CA41" s="498"/>
      <c r="CB41" s="498"/>
      <c r="CC41" s="498"/>
      <c r="CD41" s="498"/>
      <c r="CE41" s="498"/>
      <c r="CF41" s="498"/>
      <c r="CG41" s="498"/>
      <c r="CH41" s="498"/>
      <c r="CI41" s="498"/>
      <c r="CJ41" s="498"/>
      <c r="CK41" s="498"/>
      <c r="CL41" s="498"/>
      <c r="CM41" s="498"/>
      <c r="CN41" s="498"/>
      <c r="CO41" s="498"/>
      <c r="CP41" s="498"/>
      <c r="CQ41" s="498"/>
      <c r="CR41" s="498"/>
      <c r="CS41" s="498"/>
      <c r="CT41" s="498"/>
      <c r="CU41" s="498"/>
      <c r="CV41" s="498"/>
      <c r="CW41" s="498"/>
      <c r="CX41" s="498"/>
      <c r="CY41" s="498"/>
      <c r="CZ41" s="498"/>
      <c r="DA41" s="498"/>
      <c r="DB41" s="498"/>
      <c r="DC41" s="498"/>
      <c r="DD41" s="498"/>
      <c r="DE41" s="498"/>
      <c r="DF41" s="498"/>
      <c r="DG41" s="498"/>
      <c r="DH41" s="498"/>
      <c r="DI41" s="498"/>
      <c r="DJ41" s="498"/>
      <c r="DK41" s="498"/>
      <c r="DL41" s="498"/>
      <c r="DM41" s="498"/>
      <c r="DN41" s="498"/>
      <c r="DO41" s="498"/>
      <c r="DP41" s="498"/>
      <c r="DQ41" s="498"/>
      <c r="DR41" s="498"/>
      <c r="DS41" s="498"/>
      <c r="DT41" s="498"/>
      <c r="DU41" s="498"/>
      <c r="DV41" s="498"/>
      <c r="DW41" s="498"/>
      <c r="DX41" s="498"/>
      <c r="DY41" s="498"/>
      <c r="DZ41" s="498"/>
      <c r="EA41" s="498"/>
      <c r="EB41" s="498"/>
      <c r="EC41" s="498"/>
      <c r="ED41" s="498"/>
      <c r="EE41" s="498"/>
      <c r="EF41" s="498"/>
      <c r="EG41" s="498"/>
      <c r="EH41" s="498"/>
      <c r="EI41" s="498"/>
      <c r="EJ41" s="498"/>
      <c r="EK41" s="498"/>
      <c r="EL41" s="498"/>
      <c r="EM41" s="498"/>
      <c r="EN41" s="498"/>
      <c r="EO41" s="498"/>
      <c r="EP41" s="498"/>
      <c r="EQ41" s="498"/>
      <c r="ER41" s="498"/>
      <c r="ES41" s="498"/>
      <c r="ET41" s="498"/>
      <c r="EU41" s="498"/>
      <c r="EV41" s="498"/>
      <c r="EW41" s="498"/>
      <c r="EX41" s="498"/>
      <c r="EY41" s="498"/>
      <c r="EZ41" s="498"/>
      <c r="FA41" s="498"/>
      <c r="FB41" s="498"/>
      <c r="FC41" s="498"/>
      <c r="FD41" s="498"/>
      <c r="FE41" s="498"/>
      <c r="FF41" s="498"/>
      <c r="FG41" s="498"/>
      <c r="FH41" s="498"/>
      <c r="FI41" s="498"/>
      <c r="FJ41" s="498"/>
      <c r="FK41" s="498"/>
      <c r="FL41" s="498"/>
      <c r="FM41" s="498"/>
      <c r="FN41" s="498"/>
      <c r="FO41" s="498"/>
      <c r="FP41" s="498"/>
      <c r="FQ41" s="498"/>
      <c r="FR41" s="498"/>
      <c r="FS41" s="498"/>
      <c r="FT41" s="498"/>
      <c r="FU41" s="498"/>
      <c r="FV41" s="498"/>
      <c r="FW41" s="498"/>
      <c r="FX41" s="498"/>
      <c r="FY41" s="498"/>
      <c r="FZ41" s="498"/>
      <c r="GA41" s="498"/>
      <c r="GB41" s="498"/>
      <c r="GC41" s="498"/>
      <c r="GD41" s="498"/>
      <c r="GE41" s="498"/>
      <c r="GF41" s="498"/>
      <c r="GG41" s="498"/>
      <c r="GH41" s="498"/>
      <c r="GI41" s="498"/>
      <c r="GJ41" s="498"/>
      <c r="GK41" s="498"/>
      <c r="GL41" s="498"/>
      <c r="GM41" s="498"/>
      <c r="GN41" s="498"/>
      <c r="GO41" s="498"/>
      <c r="GP41" s="498"/>
      <c r="GQ41" s="498"/>
      <c r="GR41" s="498"/>
      <c r="GS41" s="498"/>
      <c r="GT41" s="498"/>
      <c r="GU41" s="498"/>
      <c r="GV41" s="498"/>
      <c r="GW41" s="498"/>
      <c r="GX41" s="498"/>
      <c r="GY41" s="498"/>
      <c r="GZ41" s="498"/>
      <c r="HA41" s="498"/>
      <c r="HB41" s="498"/>
      <c r="HC41" s="498"/>
      <c r="HD41" s="498"/>
      <c r="HE41" s="498"/>
      <c r="HF41" s="498"/>
      <c r="HG41" s="498"/>
      <c r="HH41" s="498"/>
      <c r="HI41" s="498"/>
      <c r="HJ41" s="498"/>
      <c r="HK41" s="498"/>
      <c r="HL41" s="498"/>
      <c r="HM41" s="498"/>
      <c r="HN41" s="498"/>
      <c r="HO41" s="498"/>
      <c r="HP41" s="498"/>
      <c r="HQ41" s="498"/>
      <c r="HR41" s="498"/>
      <c r="HS41" s="498"/>
      <c r="HT41" s="498"/>
      <c r="HU41" s="498"/>
      <c r="HV41" s="498"/>
      <c r="HW41" s="498"/>
      <c r="HX41" s="498"/>
      <c r="HY41" s="498"/>
      <c r="HZ41" s="498"/>
      <c r="IA41" s="498"/>
      <c r="IB41" s="498"/>
      <c r="IC41" s="498"/>
      <c r="ID41" s="498"/>
      <c r="IE41" s="498"/>
      <c r="IF41" s="498"/>
      <c r="IG41" s="498"/>
      <c r="IH41" s="498"/>
      <c r="II41" s="498"/>
      <c r="IJ41" s="498"/>
      <c r="IK41" s="498"/>
    </row>
    <row r="42" spans="1:245" s="18" customFormat="1" ht="24" customHeight="1">
      <c r="A42" s="498"/>
      <c r="B42" s="294" t="s">
        <v>181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8"/>
      <c r="O42" s="50">
        <v>337</v>
      </c>
      <c r="P42" s="30" t="s">
        <v>120</v>
      </c>
      <c r="Q42" s="53"/>
      <c r="R42" s="889" t="s">
        <v>182</v>
      </c>
      <c r="S42" s="890"/>
      <c r="T42" s="890"/>
      <c r="U42" s="890"/>
      <c r="V42" s="890"/>
      <c r="W42" s="890"/>
      <c r="X42" s="890"/>
      <c r="Y42" s="890"/>
      <c r="Z42" s="891"/>
      <c r="AA42" s="100">
        <v>7071</v>
      </c>
      <c r="AB42" s="30" t="s">
        <v>120</v>
      </c>
      <c r="AC42" s="58"/>
      <c r="AD42" s="245"/>
      <c r="AE42" s="246"/>
      <c r="AF42" s="246"/>
      <c r="AG42" s="102">
        <v>7073</v>
      </c>
      <c r="AH42" s="30"/>
      <c r="AI42" s="289"/>
      <c r="AJ42" s="498"/>
      <c r="AK42" s="498"/>
      <c r="AL42" s="498"/>
      <c r="AM42" s="498"/>
      <c r="AN42" s="498"/>
      <c r="AO42" s="498"/>
      <c r="AP42" s="498"/>
      <c r="AQ42" s="498"/>
      <c r="AR42" s="498"/>
      <c r="AS42" s="498"/>
      <c r="AT42" s="498"/>
      <c r="AU42" s="498"/>
      <c r="AV42" s="498"/>
      <c r="AW42" s="498"/>
      <c r="AX42" s="498"/>
      <c r="AY42" s="498"/>
      <c r="AZ42" s="498"/>
      <c r="BA42" s="498"/>
      <c r="BB42" s="498"/>
      <c r="BC42" s="498"/>
      <c r="BD42" s="498"/>
      <c r="BE42" s="498"/>
      <c r="BF42" s="498"/>
      <c r="BG42" s="498"/>
      <c r="BH42" s="498"/>
      <c r="BI42" s="498"/>
      <c r="BJ42" s="498"/>
      <c r="BK42" s="498"/>
      <c r="BL42" s="498"/>
      <c r="BM42" s="498"/>
      <c r="BN42" s="498"/>
      <c r="BO42" s="498"/>
      <c r="BP42" s="498"/>
      <c r="BQ42" s="498"/>
      <c r="BR42" s="498"/>
      <c r="BS42" s="498"/>
      <c r="BT42" s="498"/>
      <c r="BU42" s="498"/>
      <c r="BV42" s="498"/>
      <c r="BW42" s="498"/>
      <c r="BX42" s="498"/>
      <c r="BY42" s="498"/>
      <c r="BZ42" s="498"/>
      <c r="CA42" s="498"/>
      <c r="CB42" s="498"/>
      <c r="CC42" s="498"/>
      <c r="CD42" s="498"/>
      <c r="CE42" s="498"/>
      <c r="CF42" s="498"/>
      <c r="CG42" s="498"/>
      <c r="CH42" s="498"/>
      <c r="CI42" s="498"/>
      <c r="CJ42" s="498"/>
      <c r="CK42" s="498"/>
      <c r="CL42" s="498"/>
      <c r="CM42" s="498"/>
      <c r="CN42" s="498"/>
      <c r="CO42" s="498"/>
      <c r="CP42" s="498"/>
      <c r="CQ42" s="498"/>
      <c r="CR42" s="498"/>
      <c r="CS42" s="498"/>
      <c r="CT42" s="498"/>
      <c r="CU42" s="498"/>
      <c r="CV42" s="498"/>
      <c r="CW42" s="498"/>
      <c r="CX42" s="498"/>
      <c r="CY42" s="498"/>
      <c r="CZ42" s="498"/>
      <c r="DA42" s="498"/>
      <c r="DB42" s="498"/>
      <c r="DC42" s="498"/>
      <c r="DD42" s="498"/>
      <c r="DE42" s="498"/>
      <c r="DF42" s="498"/>
      <c r="DG42" s="498"/>
      <c r="DH42" s="498"/>
      <c r="DI42" s="498"/>
      <c r="DJ42" s="498"/>
      <c r="DK42" s="498"/>
      <c r="DL42" s="498"/>
      <c r="DM42" s="498"/>
      <c r="DN42" s="498"/>
      <c r="DO42" s="498"/>
      <c r="DP42" s="498"/>
      <c r="DQ42" s="498"/>
      <c r="DR42" s="498"/>
      <c r="DS42" s="498"/>
      <c r="DT42" s="498"/>
      <c r="DU42" s="498"/>
      <c r="DV42" s="498"/>
      <c r="DW42" s="498"/>
      <c r="DX42" s="498"/>
      <c r="DY42" s="498"/>
      <c r="DZ42" s="498"/>
      <c r="EA42" s="498"/>
      <c r="EB42" s="498"/>
      <c r="EC42" s="498"/>
      <c r="ED42" s="498"/>
      <c r="EE42" s="498"/>
      <c r="EF42" s="498"/>
      <c r="EG42" s="498"/>
      <c r="EH42" s="498"/>
      <c r="EI42" s="498"/>
      <c r="EJ42" s="498"/>
      <c r="EK42" s="498"/>
      <c r="EL42" s="498"/>
      <c r="EM42" s="498"/>
      <c r="EN42" s="498"/>
      <c r="EO42" s="498"/>
      <c r="EP42" s="498"/>
      <c r="EQ42" s="498"/>
      <c r="ER42" s="498"/>
      <c r="ES42" s="498"/>
      <c r="ET42" s="498"/>
      <c r="EU42" s="498"/>
      <c r="EV42" s="498"/>
      <c r="EW42" s="498"/>
      <c r="EX42" s="498"/>
      <c r="EY42" s="498"/>
      <c r="EZ42" s="498"/>
      <c r="FA42" s="498"/>
      <c r="FB42" s="498"/>
      <c r="FC42" s="498"/>
      <c r="FD42" s="498"/>
      <c r="FE42" s="498"/>
      <c r="FF42" s="498"/>
      <c r="FG42" s="498"/>
      <c r="FH42" s="498"/>
      <c r="FI42" s="498"/>
      <c r="FJ42" s="498"/>
      <c r="FK42" s="498"/>
      <c r="FL42" s="498"/>
      <c r="FM42" s="498"/>
      <c r="FN42" s="498"/>
      <c r="FO42" s="498"/>
      <c r="FP42" s="498"/>
      <c r="FQ42" s="498"/>
      <c r="FR42" s="498"/>
      <c r="FS42" s="498"/>
      <c r="FT42" s="498"/>
      <c r="FU42" s="498"/>
      <c r="FV42" s="498"/>
      <c r="FW42" s="498"/>
      <c r="FX42" s="498"/>
      <c r="FY42" s="498"/>
      <c r="FZ42" s="498"/>
      <c r="GA42" s="498"/>
      <c r="GB42" s="498"/>
      <c r="GC42" s="498"/>
      <c r="GD42" s="498"/>
      <c r="GE42" s="498"/>
      <c r="GF42" s="498"/>
      <c r="GG42" s="498"/>
      <c r="GH42" s="498"/>
      <c r="GI42" s="498"/>
      <c r="GJ42" s="498"/>
      <c r="GK42" s="498"/>
      <c r="GL42" s="498"/>
      <c r="GM42" s="498"/>
      <c r="GN42" s="498"/>
      <c r="GO42" s="498"/>
      <c r="GP42" s="498"/>
      <c r="GQ42" s="498"/>
      <c r="GR42" s="498"/>
      <c r="GS42" s="498"/>
      <c r="GT42" s="498"/>
      <c r="GU42" s="498"/>
      <c r="GV42" s="498"/>
      <c r="GW42" s="498"/>
      <c r="GX42" s="498"/>
      <c r="GY42" s="498"/>
      <c r="GZ42" s="498"/>
      <c r="HA42" s="498"/>
      <c r="HB42" s="498"/>
      <c r="HC42" s="498"/>
      <c r="HD42" s="498"/>
      <c r="HE42" s="498"/>
      <c r="HF42" s="498"/>
      <c r="HG42" s="498"/>
      <c r="HH42" s="498"/>
      <c r="HI42" s="498"/>
      <c r="HJ42" s="498"/>
      <c r="HK42" s="498"/>
      <c r="HL42" s="498"/>
      <c r="HM42" s="498"/>
      <c r="HN42" s="498"/>
      <c r="HO42" s="498"/>
      <c r="HP42" s="498"/>
      <c r="HQ42" s="498"/>
      <c r="HR42" s="498"/>
      <c r="HS42" s="498"/>
      <c r="HT42" s="498"/>
      <c r="HU42" s="498"/>
      <c r="HV42" s="498"/>
      <c r="HW42" s="498"/>
      <c r="HX42" s="498"/>
      <c r="HY42" s="498"/>
      <c r="HZ42" s="498"/>
      <c r="IA42" s="498"/>
      <c r="IB42" s="498"/>
      <c r="IC42" s="498"/>
      <c r="ID42" s="498"/>
      <c r="IE42" s="498"/>
      <c r="IF42" s="498"/>
      <c r="IG42" s="498"/>
      <c r="IH42" s="498"/>
      <c r="II42" s="498"/>
      <c r="IJ42" s="498"/>
      <c r="IK42" s="498"/>
    </row>
    <row r="43" spans="1:245" s="18" customFormat="1" ht="24" customHeight="1">
      <c r="A43" s="498"/>
      <c r="B43" s="871" t="s">
        <v>183</v>
      </c>
      <c r="C43" s="872"/>
      <c r="D43" s="872"/>
      <c r="E43" s="872"/>
      <c r="F43" s="872"/>
      <c r="G43" s="872"/>
      <c r="H43" s="872"/>
      <c r="I43" s="872"/>
      <c r="J43" s="872"/>
      <c r="K43" s="872"/>
      <c r="L43" s="872"/>
      <c r="M43" s="872"/>
      <c r="N43" s="873"/>
      <c r="O43" s="55">
        <v>338</v>
      </c>
      <c r="P43" s="30" t="s">
        <v>134</v>
      </c>
      <c r="Q43" s="53"/>
      <c r="R43" s="889" t="s">
        <v>184</v>
      </c>
      <c r="S43" s="890"/>
      <c r="T43" s="890"/>
      <c r="U43" s="890"/>
      <c r="V43" s="890"/>
      <c r="W43" s="890"/>
      <c r="X43" s="890"/>
      <c r="Y43" s="890"/>
      <c r="Z43" s="891"/>
      <c r="AA43" s="100">
        <v>7081</v>
      </c>
      <c r="AB43" s="30" t="s">
        <v>134</v>
      </c>
      <c r="AC43" s="58"/>
      <c r="AD43" s="245"/>
      <c r="AE43" s="246"/>
      <c r="AF43" s="246"/>
      <c r="AG43" s="892"/>
      <c r="AH43" s="892"/>
      <c r="AI43" s="893"/>
      <c r="AJ43" s="498"/>
      <c r="AK43" s="498"/>
      <c r="AL43" s="498"/>
      <c r="AM43" s="498"/>
      <c r="AN43" s="498"/>
      <c r="AO43" s="498"/>
      <c r="AP43" s="498"/>
      <c r="AQ43" s="498"/>
      <c r="AR43" s="498"/>
      <c r="AS43" s="498"/>
      <c r="AT43" s="498"/>
      <c r="AU43" s="498"/>
      <c r="AV43" s="498"/>
      <c r="AW43" s="498"/>
      <c r="AX43" s="498"/>
      <c r="AY43" s="498"/>
      <c r="AZ43" s="498"/>
      <c r="BA43" s="498"/>
      <c r="BB43" s="498"/>
      <c r="BC43" s="498"/>
      <c r="BD43" s="498"/>
      <c r="BE43" s="498"/>
      <c r="BF43" s="498"/>
      <c r="BG43" s="498"/>
      <c r="BH43" s="498"/>
      <c r="BI43" s="498"/>
      <c r="BJ43" s="498"/>
      <c r="BK43" s="498"/>
      <c r="BL43" s="498"/>
      <c r="BM43" s="498"/>
      <c r="BN43" s="498"/>
      <c r="BO43" s="498"/>
      <c r="BP43" s="498"/>
      <c r="BQ43" s="498"/>
      <c r="BR43" s="498"/>
      <c r="BS43" s="498"/>
      <c r="BT43" s="498"/>
      <c r="BU43" s="498"/>
      <c r="BV43" s="498"/>
      <c r="BW43" s="498"/>
      <c r="BX43" s="498"/>
      <c r="BY43" s="498"/>
      <c r="BZ43" s="498"/>
      <c r="CA43" s="498"/>
      <c r="CB43" s="498"/>
      <c r="CC43" s="498"/>
      <c r="CD43" s="498"/>
      <c r="CE43" s="498"/>
      <c r="CF43" s="498"/>
      <c r="CG43" s="498"/>
      <c r="CH43" s="498"/>
      <c r="CI43" s="498"/>
      <c r="CJ43" s="498"/>
      <c r="CK43" s="498"/>
      <c r="CL43" s="498"/>
      <c r="CM43" s="498"/>
      <c r="CN43" s="498"/>
      <c r="CO43" s="498"/>
      <c r="CP43" s="498"/>
      <c r="CQ43" s="498"/>
      <c r="CR43" s="498"/>
      <c r="CS43" s="498"/>
      <c r="CT43" s="498"/>
      <c r="CU43" s="498"/>
      <c r="CV43" s="498"/>
      <c r="CW43" s="498"/>
      <c r="CX43" s="498"/>
      <c r="CY43" s="498"/>
      <c r="CZ43" s="498"/>
      <c r="DA43" s="498"/>
      <c r="DB43" s="498"/>
      <c r="DC43" s="498"/>
      <c r="DD43" s="498"/>
      <c r="DE43" s="498"/>
      <c r="DF43" s="498"/>
      <c r="DG43" s="498"/>
      <c r="DH43" s="498"/>
      <c r="DI43" s="498"/>
      <c r="DJ43" s="498"/>
      <c r="DK43" s="498"/>
      <c r="DL43" s="498"/>
      <c r="DM43" s="498"/>
      <c r="DN43" s="498"/>
      <c r="DO43" s="498"/>
      <c r="DP43" s="498"/>
      <c r="DQ43" s="498"/>
      <c r="DR43" s="498"/>
      <c r="DS43" s="498"/>
      <c r="DT43" s="498"/>
      <c r="DU43" s="498"/>
      <c r="DV43" s="498"/>
      <c r="DW43" s="498"/>
      <c r="DX43" s="498"/>
      <c r="DY43" s="498"/>
      <c r="DZ43" s="498"/>
      <c r="EA43" s="498"/>
      <c r="EB43" s="498"/>
      <c r="EC43" s="498"/>
      <c r="ED43" s="498"/>
      <c r="EE43" s="498"/>
      <c r="EF43" s="498"/>
      <c r="EG43" s="498"/>
      <c r="EH43" s="498"/>
      <c r="EI43" s="498"/>
      <c r="EJ43" s="498"/>
      <c r="EK43" s="498"/>
      <c r="EL43" s="498"/>
      <c r="EM43" s="498"/>
      <c r="EN43" s="498"/>
      <c r="EO43" s="498"/>
      <c r="EP43" s="498"/>
      <c r="EQ43" s="498"/>
      <c r="ER43" s="498"/>
      <c r="ES43" s="498"/>
      <c r="ET43" s="498"/>
      <c r="EU43" s="498"/>
      <c r="EV43" s="498"/>
      <c r="EW43" s="498"/>
      <c r="EX43" s="498"/>
      <c r="EY43" s="498"/>
      <c r="EZ43" s="498"/>
      <c r="FA43" s="498"/>
      <c r="FB43" s="498"/>
      <c r="FC43" s="498"/>
      <c r="FD43" s="498"/>
      <c r="FE43" s="498"/>
      <c r="FF43" s="498"/>
      <c r="FG43" s="498"/>
      <c r="FH43" s="498"/>
      <c r="FI43" s="498"/>
      <c r="FJ43" s="498"/>
      <c r="FK43" s="498"/>
      <c r="FL43" s="498"/>
      <c r="FM43" s="498"/>
      <c r="FN43" s="498"/>
      <c r="FO43" s="498"/>
      <c r="FP43" s="498"/>
      <c r="FQ43" s="498"/>
      <c r="FR43" s="498"/>
      <c r="FS43" s="498"/>
      <c r="FT43" s="498"/>
      <c r="FU43" s="498"/>
      <c r="FV43" s="498"/>
      <c r="FW43" s="498"/>
      <c r="FX43" s="498"/>
      <c r="FY43" s="498"/>
      <c r="FZ43" s="498"/>
      <c r="GA43" s="498"/>
      <c r="GB43" s="498"/>
      <c r="GC43" s="498"/>
      <c r="GD43" s="498"/>
      <c r="GE43" s="498"/>
      <c r="GF43" s="498"/>
      <c r="GG43" s="498"/>
      <c r="GH43" s="498"/>
      <c r="GI43" s="498"/>
      <c r="GJ43" s="498"/>
      <c r="GK43" s="498"/>
      <c r="GL43" s="498"/>
      <c r="GM43" s="498"/>
      <c r="GN43" s="498"/>
      <c r="GO43" s="498"/>
      <c r="GP43" s="498"/>
      <c r="GQ43" s="498"/>
      <c r="GR43" s="498"/>
      <c r="GS43" s="498"/>
      <c r="GT43" s="498"/>
      <c r="GU43" s="498"/>
      <c r="GV43" s="498"/>
      <c r="GW43" s="498"/>
      <c r="GX43" s="498"/>
      <c r="GY43" s="498"/>
      <c r="GZ43" s="498"/>
      <c r="HA43" s="498"/>
      <c r="HB43" s="498"/>
      <c r="HC43" s="498"/>
      <c r="HD43" s="498"/>
      <c r="HE43" s="498"/>
      <c r="HF43" s="498"/>
      <c r="HG43" s="498"/>
      <c r="HH43" s="498"/>
      <c r="HI43" s="498"/>
      <c r="HJ43" s="498"/>
      <c r="HK43" s="498"/>
      <c r="HL43" s="498"/>
      <c r="HM43" s="498"/>
      <c r="HN43" s="498"/>
      <c r="HO43" s="498"/>
      <c r="HP43" s="498"/>
      <c r="HQ43" s="498"/>
      <c r="HR43" s="498"/>
      <c r="HS43" s="498"/>
      <c r="HT43" s="498"/>
      <c r="HU43" s="498"/>
      <c r="HV43" s="498"/>
      <c r="HW43" s="498"/>
      <c r="HX43" s="498"/>
      <c r="HY43" s="498"/>
      <c r="HZ43" s="498"/>
      <c r="IA43" s="498"/>
      <c r="IB43" s="498"/>
      <c r="IC43" s="498"/>
      <c r="ID43" s="498"/>
      <c r="IE43" s="498"/>
      <c r="IF43" s="498"/>
      <c r="IG43" s="498"/>
      <c r="IH43" s="498"/>
      <c r="II43" s="498"/>
      <c r="IJ43" s="498"/>
      <c r="IK43" s="498"/>
    </row>
    <row r="44" spans="1:245" s="18" customFormat="1" ht="23.25" customHeight="1">
      <c r="A44" s="498"/>
      <c r="B44" s="897" t="s">
        <v>185</v>
      </c>
      <c r="C44" s="898"/>
      <c r="D44" s="898"/>
      <c r="E44" s="898"/>
      <c r="F44" s="898"/>
      <c r="G44" s="898"/>
      <c r="H44" s="898"/>
      <c r="I44" s="898"/>
      <c r="J44" s="898"/>
      <c r="K44" s="898"/>
      <c r="L44" s="898"/>
      <c r="M44" s="898"/>
      <c r="N44" s="899"/>
      <c r="O44" s="55">
        <v>339</v>
      </c>
      <c r="P44" s="30" t="s">
        <v>120</v>
      </c>
      <c r="Q44" s="59"/>
      <c r="R44" s="889" t="s">
        <v>186</v>
      </c>
      <c r="S44" s="890"/>
      <c r="T44" s="890"/>
      <c r="U44" s="890"/>
      <c r="V44" s="890"/>
      <c r="W44" s="890"/>
      <c r="X44" s="890"/>
      <c r="Y44" s="890"/>
      <c r="Z44" s="891"/>
      <c r="AA44" s="100">
        <v>7091</v>
      </c>
      <c r="AB44" s="30" t="s">
        <v>120</v>
      </c>
      <c r="AC44" s="58"/>
      <c r="AD44" s="245"/>
      <c r="AE44" s="246"/>
      <c r="AF44" s="246"/>
      <c r="AG44" s="892"/>
      <c r="AH44" s="892"/>
      <c r="AI44" s="893"/>
      <c r="AJ44" s="498"/>
      <c r="AK44" s="498"/>
      <c r="AL44" s="498"/>
      <c r="AM44" s="498"/>
      <c r="AN44" s="498"/>
      <c r="AO44" s="498"/>
      <c r="AP44" s="498"/>
      <c r="AQ44" s="498"/>
      <c r="AR44" s="498"/>
      <c r="AS44" s="498"/>
      <c r="AT44" s="498"/>
      <c r="AU44" s="498"/>
      <c r="AV44" s="498"/>
      <c r="AW44" s="498"/>
      <c r="AX44" s="498"/>
      <c r="AY44" s="498"/>
      <c r="AZ44" s="498"/>
      <c r="BA44" s="498"/>
      <c r="BB44" s="498"/>
      <c r="BC44" s="498"/>
      <c r="BD44" s="498"/>
      <c r="BE44" s="498"/>
      <c r="BF44" s="498"/>
      <c r="BG44" s="498"/>
      <c r="BH44" s="498"/>
      <c r="BI44" s="498"/>
      <c r="BJ44" s="498"/>
      <c r="BK44" s="498"/>
      <c r="BL44" s="498"/>
      <c r="BM44" s="498"/>
      <c r="BN44" s="498"/>
      <c r="BO44" s="498"/>
      <c r="BP44" s="498"/>
      <c r="BQ44" s="498"/>
      <c r="BR44" s="498"/>
      <c r="BS44" s="498"/>
      <c r="BT44" s="498"/>
      <c r="BU44" s="498"/>
      <c r="BV44" s="498"/>
      <c r="BW44" s="498"/>
      <c r="BX44" s="498"/>
      <c r="BY44" s="498"/>
      <c r="BZ44" s="498"/>
      <c r="CA44" s="498"/>
      <c r="CB44" s="498"/>
      <c r="CC44" s="498"/>
      <c r="CD44" s="498"/>
      <c r="CE44" s="498"/>
      <c r="CF44" s="498"/>
      <c r="CG44" s="498"/>
      <c r="CH44" s="498"/>
      <c r="CI44" s="498"/>
      <c r="CJ44" s="498"/>
      <c r="CK44" s="498"/>
      <c r="CL44" s="498"/>
      <c r="CM44" s="498"/>
      <c r="CN44" s="498"/>
      <c r="CO44" s="498"/>
      <c r="CP44" s="498"/>
      <c r="CQ44" s="498"/>
      <c r="CR44" s="498"/>
      <c r="CS44" s="498"/>
      <c r="CT44" s="498"/>
      <c r="CU44" s="498"/>
      <c r="CV44" s="498"/>
      <c r="CW44" s="498"/>
      <c r="CX44" s="498"/>
      <c r="CY44" s="498"/>
      <c r="CZ44" s="498"/>
      <c r="DA44" s="498"/>
      <c r="DB44" s="498"/>
      <c r="DC44" s="498"/>
      <c r="DD44" s="498"/>
      <c r="DE44" s="498"/>
      <c r="DF44" s="498"/>
      <c r="DG44" s="498"/>
      <c r="DH44" s="498"/>
      <c r="DI44" s="498"/>
      <c r="DJ44" s="498"/>
      <c r="DK44" s="498"/>
      <c r="DL44" s="498"/>
      <c r="DM44" s="498"/>
      <c r="DN44" s="498"/>
      <c r="DO44" s="498"/>
      <c r="DP44" s="498"/>
      <c r="DQ44" s="498"/>
      <c r="DR44" s="498"/>
      <c r="DS44" s="498"/>
      <c r="DT44" s="498"/>
      <c r="DU44" s="498"/>
      <c r="DV44" s="498"/>
      <c r="DW44" s="498"/>
      <c r="DX44" s="498"/>
      <c r="DY44" s="498"/>
      <c r="DZ44" s="498"/>
      <c r="EA44" s="498"/>
      <c r="EB44" s="498"/>
      <c r="EC44" s="498"/>
      <c r="ED44" s="498"/>
      <c r="EE44" s="498"/>
      <c r="EF44" s="498"/>
      <c r="EG44" s="498"/>
      <c r="EH44" s="498"/>
      <c r="EI44" s="498"/>
      <c r="EJ44" s="498"/>
      <c r="EK44" s="498"/>
      <c r="EL44" s="498"/>
      <c r="EM44" s="498"/>
      <c r="EN44" s="498"/>
      <c r="EO44" s="498"/>
      <c r="EP44" s="498"/>
      <c r="EQ44" s="498"/>
      <c r="ER44" s="498"/>
      <c r="ES44" s="498"/>
      <c r="ET44" s="498"/>
      <c r="EU44" s="498"/>
      <c r="EV44" s="498"/>
      <c r="EW44" s="498"/>
      <c r="EX44" s="498"/>
      <c r="EY44" s="498"/>
      <c r="EZ44" s="498"/>
      <c r="FA44" s="498"/>
      <c r="FB44" s="498"/>
      <c r="FC44" s="498"/>
      <c r="FD44" s="498"/>
      <c r="FE44" s="498"/>
      <c r="FF44" s="498"/>
      <c r="FG44" s="498"/>
      <c r="FH44" s="498"/>
      <c r="FI44" s="498"/>
      <c r="FJ44" s="498"/>
      <c r="FK44" s="498"/>
      <c r="FL44" s="498"/>
      <c r="FM44" s="498"/>
      <c r="FN44" s="498"/>
      <c r="FO44" s="498"/>
      <c r="FP44" s="498"/>
      <c r="FQ44" s="498"/>
      <c r="FR44" s="498"/>
      <c r="FS44" s="498"/>
      <c r="FT44" s="498"/>
      <c r="FU44" s="498"/>
      <c r="FV44" s="498"/>
      <c r="FW44" s="498"/>
      <c r="FX44" s="498"/>
      <c r="FY44" s="498"/>
      <c r="FZ44" s="498"/>
      <c r="GA44" s="498"/>
      <c r="GB44" s="498"/>
      <c r="GC44" s="498"/>
      <c r="GD44" s="498"/>
      <c r="GE44" s="498"/>
      <c r="GF44" s="498"/>
      <c r="GG44" s="498"/>
      <c r="GH44" s="498"/>
      <c r="GI44" s="498"/>
      <c r="GJ44" s="498"/>
      <c r="GK44" s="498"/>
      <c r="GL44" s="498"/>
      <c r="GM44" s="498"/>
      <c r="GN44" s="498"/>
      <c r="GO44" s="498"/>
      <c r="GP44" s="498"/>
      <c r="GQ44" s="498"/>
      <c r="GR44" s="498"/>
      <c r="GS44" s="498"/>
      <c r="GT44" s="498"/>
      <c r="GU44" s="498"/>
      <c r="GV44" s="498"/>
      <c r="GW44" s="498"/>
      <c r="GX44" s="498"/>
      <c r="GY44" s="498"/>
      <c r="GZ44" s="498"/>
      <c r="HA44" s="498"/>
      <c r="HB44" s="498"/>
      <c r="HC44" s="498"/>
      <c r="HD44" s="498"/>
      <c r="HE44" s="498"/>
      <c r="HF44" s="498"/>
      <c r="HG44" s="498"/>
      <c r="HH44" s="498"/>
      <c r="HI44" s="498"/>
      <c r="HJ44" s="498"/>
      <c r="HK44" s="498"/>
      <c r="HL44" s="498"/>
      <c r="HM44" s="498"/>
      <c r="HN44" s="498"/>
      <c r="HO44" s="498"/>
      <c r="HP44" s="498"/>
      <c r="HQ44" s="498"/>
      <c r="HR44" s="498"/>
      <c r="HS44" s="498"/>
      <c r="HT44" s="498"/>
      <c r="HU44" s="498"/>
      <c r="HV44" s="498"/>
      <c r="HW44" s="498"/>
      <c r="HX44" s="498"/>
      <c r="HY44" s="498"/>
      <c r="HZ44" s="498"/>
      <c r="IA44" s="498"/>
      <c r="IB44" s="498"/>
      <c r="IC44" s="498"/>
      <c r="ID44" s="498"/>
      <c r="IE44" s="498"/>
      <c r="IF44" s="498"/>
      <c r="IG44" s="498"/>
      <c r="IH44" s="498"/>
      <c r="II44" s="498"/>
      <c r="IJ44" s="498"/>
      <c r="IK44" s="498"/>
    </row>
    <row r="45" spans="1:245" s="18" customFormat="1" ht="24" customHeight="1" thickBot="1">
      <c r="A45" s="498"/>
      <c r="B45" s="113" t="s">
        <v>187</v>
      </c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109"/>
      <c r="O45" s="55">
        <v>340</v>
      </c>
      <c r="P45" s="72" t="s">
        <v>120</v>
      </c>
      <c r="Q45" s="59">
        <v>36060.68</v>
      </c>
      <c r="R45" s="889" t="s">
        <v>188</v>
      </c>
      <c r="S45" s="890"/>
      <c r="T45" s="890"/>
      <c r="U45" s="890"/>
      <c r="V45" s="890"/>
      <c r="W45" s="890"/>
      <c r="X45" s="890"/>
      <c r="Y45" s="890"/>
      <c r="Z45" s="891"/>
      <c r="AA45" s="100">
        <v>7101</v>
      </c>
      <c r="AB45" s="30" t="s">
        <v>134</v>
      </c>
      <c r="AC45" s="58"/>
      <c r="AD45" s="245"/>
      <c r="AE45" s="246"/>
      <c r="AF45" s="246"/>
      <c r="AG45" s="892"/>
      <c r="AH45" s="892"/>
      <c r="AI45" s="893"/>
      <c r="AJ45" s="498"/>
      <c r="AK45" s="498"/>
      <c r="AL45" s="498"/>
      <c r="AM45" s="498"/>
      <c r="AN45" s="498"/>
      <c r="AO45" s="498"/>
      <c r="AP45" s="498"/>
      <c r="AQ45" s="498"/>
      <c r="AR45" s="498"/>
      <c r="AS45" s="498"/>
      <c r="AT45" s="498"/>
      <c r="AU45" s="498"/>
      <c r="AV45" s="498"/>
      <c r="AW45" s="498"/>
      <c r="AX45" s="498"/>
      <c r="AY45" s="498"/>
      <c r="AZ45" s="498"/>
      <c r="BA45" s="498"/>
      <c r="BB45" s="498"/>
      <c r="BC45" s="498"/>
      <c r="BD45" s="498"/>
      <c r="BE45" s="498"/>
      <c r="BF45" s="498"/>
      <c r="BG45" s="498"/>
      <c r="BH45" s="498"/>
      <c r="BI45" s="498"/>
      <c r="BJ45" s="498"/>
      <c r="BK45" s="498"/>
      <c r="BL45" s="498"/>
      <c r="BM45" s="498"/>
      <c r="BN45" s="498"/>
      <c r="BO45" s="498"/>
      <c r="BP45" s="498"/>
      <c r="BQ45" s="498"/>
      <c r="BR45" s="498"/>
      <c r="BS45" s="498"/>
      <c r="BT45" s="498"/>
      <c r="BU45" s="498"/>
      <c r="BV45" s="498"/>
      <c r="BW45" s="498"/>
      <c r="BX45" s="498"/>
      <c r="BY45" s="498"/>
      <c r="BZ45" s="498"/>
      <c r="CA45" s="498"/>
      <c r="CB45" s="498"/>
      <c r="CC45" s="498"/>
      <c r="CD45" s="498"/>
      <c r="CE45" s="498"/>
      <c r="CF45" s="498"/>
      <c r="CG45" s="498"/>
      <c r="CH45" s="498"/>
      <c r="CI45" s="498"/>
      <c r="CJ45" s="498"/>
      <c r="CK45" s="498"/>
      <c r="CL45" s="498"/>
      <c r="CM45" s="498"/>
      <c r="CN45" s="498"/>
      <c r="CO45" s="498"/>
      <c r="CP45" s="498"/>
      <c r="CQ45" s="498"/>
      <c r="CR45" s="498"/>
      <c r="CS45" s="498"/>
      <c r="CT45" s="498"/>
      <c r="CU45" s="498"/>
      <c r="CV45" s="498"/>
      <c r="CW45" s="498"/>
      <c r="CX45" s="498"/>
      <c r="CY45" s="498"/>
      <c r="CZ45" s="498"/>
      <c r="DA45" s="498"/>
      <c r="DB45" s="498"/>
      <c r="DC45" s="498"/>
      <c r="DD45" s="498"/>
      <c r="DE45" s="498"/>
      <c r="DF45" s="498"/>
      <c r="DG45" s="498"/>
      <c r="DH45" s="498"/>
      <c r="DI45" s="498"/>
      <c r="DJ45" s="498"/>
      <c r="DK45" s="498"/>
      <c r="DL45" s="498"/>
      <c r="DM45" s="498"/>
      <c r="DN45" s="498"/>
      <c r="DO45" s="498"/>
      <c r="DP45" s="498"/>
      <c r="DQ45" s="498"/>
      <c r="DR45" s="498"/>
      <c r="DS45" s="498"/>
      <c r="DT45" s="498"/>
      <c r="DU45" s="498"/>
      <c r="DV45" s="498"/>
      <c r="DW45" s="498"/>
      <c r="DX45" s="498"/>
      <c r="DY45" s="498"/>
      <c r="DZ45" s="498"/>
      <c r="EA45" s="498"/>
      <c r="EB45" s="498"/>
      <c r="EC45" s="498"/>
      <c r="ED45" s="498"/>
      <c r="EE45" s="498"/>
      <c r="EF45" s="498"/>
      <c r="EG45" s="498"/>
      <c r="EH45" s="498"/>
      <c r="EI45" s="498"/>
      <c r="EJ45" s="498"/>
      <c r="EK45" s="498"/>
      <c r="EL45" s="498"/>
      <c r="EM45" s="498"/>
      <c r="EN45" s="498"/>
      <c r="EO45" s="498"/>
      <c r="EP45" s="498"/>
      <c r="EQ45" s="498"/>
      <c r="ER45" s="498"/>
      <c r="ES45" s="498"/>
      <c r="ET45" s="498"/>
      <c r="EU45" s="498"/>
      <c r="EV45" s="498"/>
      <c r="EW45" s="498"/>
      <c r="EX45" s="498"/>
      <c r="EY45" s="498"/>
      <c r="EZ45" s="498"/>
      <c r="FA45" s="498"/>
      <c r="FB45" s="498"/>
      <c r="FC45" s="498"/>
      <c r="FD45" s="498"/>
      <c r="FE45" s="498"/>
      <c r="FF45" s="498"/>
      <c r="FG45" s="498"/>
      <c r="FH45" s="498"/>
      <c r="FI45" s="498"/>
      <c r="FJ45" s="498"/>
      <c r="FK45" s="498"/>
      <c r="FL45" s="498"/>
      <c r="FM45" s="498"/>
      <c r="FN45" s="498"/>
      <c r="FO45" s="498"/>
      <c r="FP45" s="498"/>
      <c r="FQ45" s="498"/>
      <c r="FR45" s="498"/>
      <c r="FS45" s="498"/>
      <c r="FT45" s="498"/>
      <c r="FU45" s="498"/>
      <c r="FV45" s="498"/>
      <c r="FW45" s="498"/>
      <c r="FX45" s="498"/>
      <c r="FY45" s="498"/>
      <c r="FZ45" s="498"/>
      <c r="GA45" s="498"/>
      <c r="GB45" s="498"/>
      <c r="GC45" s="498"/>
      <c r="GD45" s="498"/>
      <c r="GE45" s="498"/>
      <c r="GF45" s="498"/>
      <c r="GG45" s="498"/>
      <c r="GH45" s="498"/>
      <c r="GI45" s="498"/>
      <c r="GJ45" s="498"/>
      <c r="GK45" s="498"/>
      <c r="GL45" s="498"/>
      <c r="GM45" s="498"/>
      <c r="GN45" s="498"/>
      <c r="GO45" s="498"/>
      <c r="GP45" s="498"/>
      <c r="GQ45" s="498"/>
      <c r="GR45" s="498"/>
      <c r="GS45" s="498"/>
      <c r="GT45" s="498"/>
      <c r="GU45" s="498"/>
      <c r="GV45" s="498"/>
      <c r="GW45" s="498"/>
      <c r="GX45" s="498"/>
      <c r="GY45" s="498"/>
      <c r="GZ45" s="498"/>
      <c r="HA45" s="498"/>
      <c r="HB45" s="498"/>
      <c r="HC45" s="498"/>
      <c r="HD45" s="498"/>
      <c r="HE45" s="498"/>
      <c r="HF45" s="498"/>
      <c r="HG45" s="498"/>
      <c r="HH45" s="498"/>
      <c r="HI45" s="498"/>
      <c r="HJ45" s="498"/>
      <c r="HK45" s="498"/>
      <c r="HL45" s="498"/>
      <c r="HM45" s="498"/>
      <c r="HN45" s="498"/>
      <c r="HO45" s="498"/>
      <c r="HP45" s="498"/>
      <c r="HQ45" s="498"/>
      <c r="HR45" s="498"/>
      <c r="HS45" s="498"/>
      <c r="HT45" s="498"/>
      <c r="HU45" s="498"/>
      <c r="HV45" s="498"/>
      <c r="HW45" s="498"/>
      <c r="HX45" s="498"/>
      <c r="HY45" s="498"/>
      <c r="HZ45" s="498"/>
      <c r="IA45" s="498"/>
      <c r="IB45" s="498"/>
      <c r="IC45" s="498"/>
      <c r="ID45" s="498"/>
      <c r="IE45" s="498"/>
      <c r="IF45" s="498"/>
      <c r="IG45" s="498"/>
      <c r="IH45" s="498"/>
      <c r="II45" s="498"/>
      <c r="IJ45" s="498"/>
      <c r="IK45" s="498"/>
    </row>
    <row r="46" spans="1:245" s="18" customFormat="1" ht="24" customHeight="1" thickBot="1">
      <c r="A46" s="498"/>
      <c r="B46" s="295" t="s">
        <v>3</v>
      </c>
      <c r="C46" s="296"/>
      <c r="D46" s="296"/>
      <c r="E46" s="296"/>
      <c r="F46" s="296"/>
      <c r="G46" s="296"/>
      <c r="H46" s="296"/>
      <c r="I46" s="296"/>
      <c r="J46" s="296"/>
      <c r="K46" s="296"/>
      <c r="L46" s="296"/>
      <c r="M46" s="296"/>
      <c r="N46" s="297"/>
      <c r="O46" s="298">
        <v>345</v>
      </c>
      <c r="P46" s="299" t="s">
        <v>126</v>
      </c>
      <c r="Q46" s="296">
        <f>Q16+Q17-Q18+Q19+Q20+Q21+Q22+Q23+Q24+Q25+Q26-Q27+Q28+Q29+Q30+Q31+Q32+Q33+Q34+Q35+Q36+Q37+Q38+Q39+Q40-Q41+Q42-Q43+Q44+Q45</f>
        <v>156190.14000000001</v>
      </c>
      <c r="R46" s="889" t="s">
        <v>189</v>
      </c>
      <c r="S46" s="890"/>
      <c r="T46" s="890"/>
      <c r="U46" s="890"/>
      <c r="V46" s="890"/>
      <c r="W46" s="890"/>
      <c r="X46" s="890"/>
      <c r="Y46" s="890"/>
      <c r="Z46" s="891"/>
      <c r="AA46" s="100">
        <v>7111</v>
      </c>
      <c r="AB46" s="30" t="s">
        <v>120</v>
      </c>
      <c r="AC46" s="58"/>
      <c r="AD46" s="245"/>
      <c r="AE46" s="246"/>
      <c r="AF46" s="246"/>
      <c r="AG46" s="892"/>
      <c r="AH46" s="892"/>
      <c r="AI46" s="893"/>
      <c r="AJ46" s="498"/>
      <c r="AK46" s="498"/>
      <c r="AL46" s="498"/>
      <c r="AM46" s="498"/>
      <c r="AN46" s="498"/>
      <c r="AO46" s="498"/>
      <c r="AP46" s="498"/>
      <c r="AQ46" s="498"/>
      <c r="AR46" s="498"/>
      <c r="AS46" s="498"/>
      <c r="AT46" s="498"/>
      <c r="AU46" s="498"/>
      <c r="AV46" s="498"/>
      <c r="AW46" s="498"/>
      <c r="AX46" s="498"/>
      <c r="AY46" s="498"/>
      <c r="AZ46" s="498"/>
      <c r="BA46" s="498"/>
      <c r="BB46" s="498"/>
      <c r="BC46" s="498"/>
      <c r="BD46" s="498"/>
      <c r="BE46" s="498"/>
      <c r="BF46" s="498"/>
      <c r="BG46" s="498"/>
      <c r="BH46" s="498"/>
      <c r="BI46" s="498"/>
      <c r="BJ46" s="498"/>
      <c r="BK46" s="498"/>
      <c r="BL46" s="498"/>
      <c r="BM46" s="498"/>
      <c r="BN46" s="498"/>
      <c r="BO46" s="498"/>
      <c r="BP46" s="498"/>
      <c r="BQ46" s="498"/>
      <c r="BR46" s="498"/>
      <c r="BS46" s="498"/>
      <c r="BT46" s="498"/>
      <c r="BU46" s="498"/>
      <c r="BV46" s="498"/>
      <c r="BW46" s="498"/>
      <c r="BX46" s="498"/>
      <c r="BY46" s="498"/>
      <c r="BZ46" s="498"/>
      <c r="CA46" s="498"/>
      <c r="CB46" s="498"/>
      <c r="CC46" s="498"/>
      <c r="CD46" s="498"/>
      <c r="CE46" s="498"/>
      <c r="CF46" s="498"/>
      <c r="CG46" s="498"/>
      <c r="CH46" s="498"/>
      <c r="CI46" s="498"/>
      <c r="CJ46" s="498"/>
      <c r="CK46" s="498"/>
      <c r="CL46" s="498"/>
      <c r="CM46" s="498"/>
      <c r="CN46" s="498"/>
      <c r="CO46" s="498"/>
      <c r="CP46" s="498"/>
      <c r="CQ46" s="498"/>
      <c r="CR46" s="498"/>
      <c r="CS46" s="498"/>
      <c r="CT46" s="498"/>
      <c r="CU46" s="498"/>
      <c r="CV46" s="498"/>
      <c r="CW46" s="498"/>
      <c r="CX46" s="498"/>
      <c r="CY46" s="498"/>
      <c r="CZ46" s="498"/>
      <c r="DA46" s="498"/>
      <c r="DB46" s="498"/>
      <c r="DC46" s="498"/>
      <c r="DD46" s="498"/>
      <c r="DE46" s="498"/>
      <c r="DF46" s="498"/>
      <c r="DG46" s="498"/>
      <c r="DH46" s="498"/>
      <c r="DI46" s="498"/>
      <c r="DJ46" s="498"/>
      <c r="DK46" s="498"/>
      <c r="DL46" s="498"/>
      <c r="DM46" s="498"/>
      <c r="DN46" s="498"/>
      <c r="DO46" s="498"/>
      <c r="DP46" s="498"/>
      <c r="DQ46" s="498"/>
      <c r="DR46" s="498"/>
      <c r="DS46" s="498"/>
      <c r="DT46" s="498"/>
      <c r="DU46" s="498"/>
      <c r="DV46" s="498"/>
      <c r="DW46" s="498"/>
      <c r="DX46" s="498"/>
      <c r="DY46" s="498"/>
      <c r="DZ46" s="498"/>
      <c r="EA46" s="498"/>
      <c r="EB46" s="498"/>
      <c r="EC46" s="498"/>
      <c r="ED46" s="498"/>
      <c r="EE46" s="498"/>
      <c r="EF46" s="498"/>
      <c r="EG46" s="498"/>
      <c r="EH46" s="498"/>
      <c r="EI46" s="498"/>
      <c r="EJ46" s="498"/>
      <c r="EK46" s="498"/>
      <c r="EL46" s="498"/>
      <c r="EM46" s="498"/>
      <c r="EN46" s="498"/>
      <c r="EO46" s="498"/>
      <c r="EP46" s="498"/>
      <c r="EQ46" s="498"/>
      <c r="ER46" s="498"/>
      <c r="ES46" s="498"/>
      <c r="ET46" s="498"/>
      <c r="EU46" s="498"/>
      <c r="EV46" s="498"/>
      <c r="EW46" s="498"/>
      <c r="EX46" s="498"/>
      <c r="EY46" s="498"/>
      <c r="EZ46" s="498"/>
      <c r="FA46" s="498"/>
      <c r="FB46" s="498"/>
      <c r="FC46" s="498"/>
      <c r="FD46" s="498"/>
      <c r="FE46" s="498"/>
      <c r="FF46" s="498"/>
      <c r="FG46" s="498"/>
      <c r="FH46" s="498"/>
      <c r="FI46" s="498"/>
      <c r="FJ46" s="498"/>
      <c r="FK46" s="498"/>
      <c r="FL46" s="498"/>
      <c r="FM46" s="498"/>
      <c r="FN46" s="498"/>
      <c r="FO46" s="498"/>
      <c r="FP46" s="498"/>
      <c r="FQ46" s="498"/>
      <c r="FR46" s="498"/>
      <c r="FS46" s="498"/>
      <c r="FT46" s="498"/>
      <c r="FU46" s="498"/>
      <c r="FV46" s="498"/>
      <c r="FW46" s="498"/>
      <c r="FX46" s="498"/>
      <c r="FY46" s="498"/>
      <c r="FZ46" s="498"/>
      <c r="GA46" s="498"/>
      <c r="GB46" s="498"/>
      <c r="GC46" s="498"/>
      <c r="GD46" s="498"/>
      <c r="GE46" s="498"/>
      <c r="GF46" s="498"/>
      <c r="GG46" s="498"/>
      <c r="GH46" s="498"/>
      <c r="GI46" s="498"/>
      <c r="GJ46" s="498"/>
      <c r="GK46" s="498"/>
      <c r="GL46" s="498"/>
      <c r="GM46" s="498"/>
      <c r="GN46" s="498"/>
      <c r="GO46" s="498"/>
      <c r="GP46" s="498"/>
      <c r="GQ46" s="498"/>
      <c r="GR46" s="498"/>
      <c r="GS46" s="498"/>
      <c r="GT46" s="498"/>
      <c r="GU46" s="498"/>
      <c r="GV46" s="498"/>
      <c r="GW46" s="498"/>
      <c r="GX46" s="498"/>
      <c r="GY46" s="498"/>
      <c r="GZ46" s="498"/>
      <c r="HA46" s="498"/>
      <c r="HB46" s="498"/>
      <c r="HC46" s="498"/>
      <c r="HD46" s="498"/>
      <c r="HE46" s="498"/>
      <c r="HF46" s="498"/>
      <c r="HG46" s="498"/>
      <c r="HH46" s="498"/>
      <c r="HI46" s="498"/>
      <c r="HJ46" s="498"/>
      <c r="HK46" s="498"/>
      <c r="HL46" s="498"/>
      <c r="HM46" s="498"/>
      <c r="HN46" s="498"/>
      <c r="HO46" s="498"/>
      <c r="HP46" s="498"/>
      <c r="HQ46" s="498"/>
      <c r="HR46" s="498"/>
      <c r="HS46" s="498"/>
      <c r="HT46" s="498"/>
      <c r="HU46" s="498"/>
      <c r="HV46" s="498"/>
      <c r="HW46" s="498"/>
      <c r="HX46" s="498"/>
      <c r="HY46" s="498"/>
      <c r="HZ46" s="498"/>
      <c r="IA46" s="498"/>
      <c r="IB46" s="498"/>
      <c r="IC46" s="498"/>
      <c r="ID46" s="498"/>
      <c r="IE46" s="498"/>
      <c r="IF46" s="498"/>
      <c r="IG46" s="498"/>
      <c r="IH46" s="498"/>
      <c r="II46" s="498"/>
      <c r="IJ46" s="498"/>
      <c r="IK46" s="498"/>
    </row>
    <row r="47" spans="1:245" s="18" customFormat="1" ht="24" customHeight="1">
      <c r="A47" s="498"/>
      <c r="B47" s="894" t="s">
        <v>190</v>
      </c>
      <c r="C47" s="895"/>
      <c r="D47" s="895"/>
      <c r="E47" s="895"/>
      <c r="F47" s="895"/>
      <c r="G47" s="895"/>
      <c r="H47" s="895"/>
      <c r="I47" s="895"/>
      <c r="J47" s="895"/>
      <c r="K47" s="895"/>
      <c r="L47" s="895"/>
      <c r="M47" s="895"/>
      <c r="N47" s="895"/>
      <c r="O47" s="896"/>
      <c r="P47" s="896"/>
      <c r="Q47" s="896"/>
      <c r="R47" s="889" t="s">
        <v>191</v>
      </c>
      <c r="S47" s="890"/>
      <c r="T47" s="890"/>
      <c r="U47" s="890"/>
      <c r="V47" s="890"/>
      <c r="W47" s="890"/>
      <c r="X47" s="890"/>
      <c r="Y47" s="890"/>
      <c r="Z47" s="891"/>
      <c r="AA47" s="100">
        <v>7121</v>
      </c>
      <c r="AB47" s="30" t="s">
        <v>134</v>
      </c>
      <c r="AC47" s="58"/>
      <c r="AD47" s="245"/>
      <c r="AE47" s="246"/>
      <c r="AF47" s="246"/>
      <c r="AG47" s="892"/>
      <c r="AH47" s="892"/>
      <c r="AI47" s="893"/>
      <c r="AJ47" s="498"/>
      <c r="AK47" s="498"/>
      <c r="AL47" s="498"/>
      <c r="AM47" s="498"/>
      <c r="AN47" s="498"/>
      <c r="AO47" s="498"/>
      <c r="AP47" s="498"/>
      <c r="AQ47" s="498"/>
      <c r="AR47" s="498"/>
      <c r="AS47" s="498"/>
      <c r="AT47" s="498"/>
      <c r="AU47" s="498"/>
      <c r="AV47" s="498"/>
      <c r="AW47" s="498"/>
      <c r="AX47" s="498"/>
      <c r="AY47" s="498"/>
      <c r="AZ47" s="498"/>
      <c r="BA47" s="498"/>
      <c r="BB47" s="498"/>
      <c r="BC47" s="498"/>
      <c r="BD47" s="498"/>
      <c r="BE47" s="498"/>
      <c r="BF47" s="498"/>
      <c r="BG47" s="498"/>
      <c r="BH47" s="498"/>
      <c r="BI47" s="498"/>
      <c r="BJ47" s="498"/>
      <c r="BK47" s="498"/>
      <c r="BL47" s="498"/>
      <c r="BM47" s="498"/>
      <c r="BN47" s="498"/>
      <c r="BO47" s="498"/>
      <c r="BP47" s="498"/>
      <c r="BQ47" s="498"/>
      <c r="BR47" s="498"/>
      <c r="BS47" s="498"/>
      <c r="BT47" s="498"/>
      <c r="BU47" s="498"/>
      <c r="BV47" s="498"/>
      <c r="BW47" s="498"/>
      <c r="BX47" s="498"/>
      <c r="BY47" s="498"/>
      <c r="BZ47" s="498"/>
      <c r="CA47" s="498"/>
      <c r="CB47" s="498"/>
      <c r="CC47" s="498"/>
      <c r="CD47" s="498"/>
      <c r="CE47" s="498"/>
      <c r="CF47" s="498"/>
      <c r="CG47" s="498"/>
      <c r="CH47" s="498"/>
      <c r="CI47" s="498"/>
      <c r="CJ47" s="498"/>
      <c r="CK47" s="498"/>
      <c r="CL47" s="498"/>
      <c r="CM47" s="498"/>
      <c r="CN47" s="498"/>
      <c r="CO47" s="498"/>
      <c r="CP47" s="498"/>
      <c r="CQ47" s="498"/>
      <c r="CR47" s="498"/>
      <c r="CS47" s="498"/>
      <c r="CT47" s="498"/>
      <c r="CU47" s="498"/>
      <c r="CV47" s="498"/>
      <c r="CW47" s="498"/>
      <c r="CX47" s="498"/>
      <c r="CY47" s="498"/>
      <c r="CZ47" s="498"/>
      <c r="DA47" s="498"/>
      <c r="DB47" s="498"/>
      <c r="DC47" s="498"/>
      <c r="DD47" s="498"/>
      <c r="DE47" s="498"/>
      <c r="DF47" s="498"/>
      <c r="DG47" s="498"/>
      <c r="DH47" s="498"/>
      <c r="DI47" s="498"/>
      <c r="DJ47" s="498"/>
      <c r="DK47" s="498"/>
      <c r="DL47" s="498"/>
      <c r="DM47" s="498"/>
      <c r="DN47" s="498"/>
      <c r="DO47" s="498"/>
      <c r="DP47" s="498"/>
      <c r="DQ47" s="498"/>
      <c r="DR47" s="498"/>
      <c r="DS47" s="498"/>
      <c r="DT47" s="498"/>
      <c r="DU47" s="498"/>
      <c r="DV47" s="498"/>
      <c r="DW47" s="498"/>
      <c r="DX47" s="498"/>
      <c r="DY47" s="498"/>
      <c r="DZ47" s="498"/>
      <c r="EA47" s="498"/>
      <c r="EB47" s="498"/>
      <c r="EC47" s="498"/>
      <c r="ED47" s="498"/>
      <c r="EE47" s="498"/>
      <c r="EF47" s="498"/>
      <c r="EG47" s="498"/>
      <c r="EH47" s="498"/>
      <c r="EI47" s="498"/>
      <c r="EJ47" s="498"/>
      <c r="EK47" s="498"/>
      <c r="EL47" s="498"/>
      <c r="EM47" s="498"/>
      <c r="EN47" s="498"/>
      <c r="EO47" s="498"/>
      <c r="EP47" s="498"/>
      <c r="EQ47" s="498"/>
      <c r="ER47" s="498"/>
      <c r="ES47" s="498"/>
      <c r="ET47" s="498"/>
      <c r="EU47" s="498"/>
      <c r="EV47" s="498"/>
      <c r="EW47" s="498"/>
      <c r="EX47" s="498"/>
      <c r="EY47" s="498"/>
      <c r="EZ47" s="498"/>
      <c r="FA47" s="498"/>
      <c r="FB47" s="498"/>
      <c r="FC47" s="498"/>
      <c r="FD47" s="498"/>
      <c r="FE47" s="498"/>
      <c r="FF47" s="498"/>
      <c r="FG47" s="498"/>
      <c r="FH47" s="498"/>
      <c r="FI47" s="498"/>
      <c r="FJ47" s="498"/>
      <c r="FK47" s="498"/>
      <c r="FL47" s="498"/>
      <c r="FM47" s="498"/>
      <c r="FN47" s="498"/>
      <c r="FO47" s="498"/>
      <c r="FP47" s="498"/>
      <c r="FQ47" s="498"/>
      <c r="FR47" s="498"/>
      <c r="FS47" s="498"/>
      <c r="FT47" s="498"/>
      <c r="FU47" s="498"/>
      <c r="FV47" s="498"/>
      <c r="FW47" s="498"/>
      <c r="FX47" s="498"/>
      <c r="FY47" s="498"/>
      <c r="FZ47" s="498"/>
      <c r="GA47" s="498"/>
      <c r="GB47" s="498"/>
      <c r="GC47" s="498"/>
      <c r="GD47" s="498"/>
      <c r="GE47" s="498"/>
      <c r="GF47" s="498"/>
      <c r="GG47" s="498"/>
      <c r="GH47" s="498"/>
      <c r="GI47" s="498"/>
      <c r="GJ47" s="498"/>
      <c r="GK47" s="498"/>
      <c r="GL47" s="498"/>
      <c r="GM47" s="498"/>
      <c r="GN47" s="498"/>
      <c r="GO47" s="498"/>
      <c r="GP47" s="498"/>
      <c r="GQ47" s="498"/>
      <c r="GR47" s="498"/>
      <c r="GS47" s="498"/>
      <c r="GT47" s="498"/>
      <c r="GU47" s="498"/>
      <c r="GV47" s="498"/>
      <c r="GW47" s="498"/>
      <c r="GX47" s="498"/>
      <c r="GY47" s="498"/>
      <c r="GZ47" s="498"/>
      <c r="HA47" s="498"/>
      <c r="HB47" s="498"/>
      <c r="HC47" s="498"/>
      <c r="HD47" s="498"/>
      <c r="HE47" s="498"/>
      <c r="HF47" s="498"/>
      <c r="HG47" s="498"/>
      <c r="HH47" s="498"/>
      <c r="HI47" s="498"/>
      <c r="HJ47" s="498"/>
      <c r="HK47" s="498"/>
      <c r="HL47" s="498"/>
      <c r="HM47" s="498"/>
      <c r="HN47" s="498"/>
      <c r="HO47" s="498"/>
      <c r="HP47" s="498"/>
      <c r="HQ47" s="498"/>
      <c r="HR47" s="498"/>
      <c r="HS47" s="498"/>
      <c r="HT47" s="498"/>
      <c r="HU47" s="498"/>
      <c r="HV47" s="498"/>
      <c r="HW47" s="498"/>
      <c r="HX47" s="498"/>
      <c r="HY47" s="498"/>
      <c r="HZ47" s="498"/>
      <c r="IA47" s="498"/>
      <c r="IB47" s="498"/>
      <c r="IC47" s="498"/>
      <c r="ID47" s="498"/>
      <c r="IE47" s="498"/>
      <c r="IF47" s="498"/>
      <c r="IG47" s="498"/>
      <c r="IH47" s="498"/>
      <c r="II47" s="498"/>
      <c r="IJ47" s="498"/>
      <c r="IK47" s="498"/>
    </row>
    <row r="48" spans="1:245" s="18" customFormat="1" ht="48.75" customHeight="1">
      <c r="A48" s="498"/>
      <c r="B48" s="900" t="s">
        <v>192</v>
      </c>
      <c r="C48" s="901"/>
      <c r="D48" s="901"/>
      <c r="E48" s="901"/>
      <c r="F48" s="901"/>
      <c r="G48" s="901"/>
      <c r="H48" s="901"/>
      <c r="I48" s="901"/>
      <c r="J48" s="901"/>
      <c r="K48" s="901"/>
      <c r="L48" s="901"/>
      <c r="M48" s="901"/>
      <c r="N48" s="901"/>
      <c r="O48" s="902"/>
      <c r="P48" s="903"/>
      <c r="Q48" s="903"/>
      <c r="R48" s="853" t="s">
        <v>193</v>
      </c>
      <c r="S48" s="853"/>
      <c r="T48" s="853"/>
      <c r="U48" s="853"/>
      <c r="V48" s="853"/>
      <c r="W48" s="853"/>
      <c r="X48" s="853"/>
      <c r="Y48" s="853"/>
      <c r="Z48" s="854"/>
      <c r="AA48" s="100">
        <v>7131</v>
      </c>
      <c r="AB48" s="30" t="s">
        <v>120</v>
      </c>
      <c r="AC48" s="58"/>
      <c r="AD48" s="100">
        <v>7132</v>
      </c>
      <c r="AE48" s="30" t="s">
        <v>120</v>
      </c>
      <c r="AF48" s="31">
        <v>26585.29</v>
      </c>
      <c r="AG48" s="102">
        <v>7133</v>
      </c>
      <c r="AH48" s="30"/>
      <c r="AI48" s="289"/>
      <c r="AJ48" s="498"/>
      <c r="AK48" s="498"/>
      <c r="AL48" s="498"/>
      <c r="AM48" s="498"/>
      <c r="AN48" s="498"/>
      <c r="AO48" s="498"/>
      <c r="AP48" s="498"/>
      <c r="AQ48" s="498"/>
      <c r="AR48" s="498"/>
      <c r="AS48" s="498"/>
      <c r="AT48" s="498"/>
      <c r="AU48" s="498"/>
      <c r="AV48" s="498"/>
      <c r="AW48" s="498"/>
      <c r="AX48" s="498"/>
      <c r="AY48" s="498"/>
      <c r="AZ48" s="498"/>
      <c r="BA48" s="498"/>
      <c r="BB48" s="498"/>
      <c r="BC48" s="498"/>
      <c r="BD48" s="498"/>
      <c r="BE48" s="498"/>
      <c r="BF48" s="498"/>
      <c r="BG48" s="498"/>
      <c r="BH48" s="498"/>
      <c r="BI48" s="498"/>
      <c r="BJ48" s="498"/>
      <c r="BK48" s="498"/>
      <c r="BL48" s="498"/>
      <c r="BM48" s="498"/>
      <c r="BN48" s="498"/>
      <c r="BO48" s="498"/>
      <c r="BP48" s="498"/>
      <c r="BQ48" s="498"/>
      <c r="BR48" s="498"/>
      <c r="BS48" s="498"/>
      <c r="BT48" s="498"/>
      <c r="BU48" s="498"/>
      <c r="BV48" s="498"/>
      <c r="BW48" s="498"/>
      <c r="BX48" s="498"/>
      <c r="BY48" s="498"/>
      <c r="BZ48" s="498"/>
      <c r="CA48" s="498"/>
      <c r="CB48" s="498"/>
      <c r="CC48" s="498"/>
      <c r="CD48" s="498"/>
      <c r="CE48" s="498"/>
      <c r="CF48" s="498"/>
      <c r="CG48" s="498"/>
      <c r="CH48" s="498"/>
      <c r="CI48" s="498"/>
      <c r="CJ48" s="498"/>
      <c r="CK48" s="498"/>
      <c r="CL48" s="498"/>
      <c r="CM48" s="498"/>
      <c r="CN48" s="498"/>
      <c r="CO48" s="498"/>
      <c r="CP48" s="498"/>
      <c r="CQ48" s="498"/>
      <c r="CR48" s="498"/>
      <c r="CS48" s="498"/>
      <c r="CT48" s="498"/>
      <c r="CU48" s="498"/>
      <c r="CV48" s="498"/>
      <c r="CW48" s="498"/>
      <c r="CX48" s="498"/>
      <c r="CY48" s="498"/>
      <c r="CZ48" s="498"/>
      <c r="DA48" s="498"/>
      <c r="DB48" s="498"/>
      <c r="DC48" s="498"/>
      <c r="DD48" s="498"/>
      <c r="DE48" s="498"/>
      <c r="DF48" s="498"/>
      <c r="DG48" s="498"/>
      <c r="DH48" s="498"/>
      <c r="DI48" s="498"/>
      <c r="DJ48" s="498"/>
      <c r="DK48" s="498"/>
      <c r="DL48" s="498"/>
      <c r="DM48" s="498"/>
      <c r="DN48" s="498"/>
      <c r="DO48" s="498"/>
      <c r="DP48" s="498"/>
      <c r="DQ48" s="498"/>
      <c r="DR48" s="498"/>
      <c r="DS48" s="498"/>
      <c r="DT48" s="498"/>
      <c r="DU48" s="498"/>
      <c r="DV48" s="498"/>
      <c r="DW48" s="498"/>
      <c r="DX48" s="498"/>
      <c r="DY48" s="498"/>
      <c r="DZ48" s="498"/>
      <c r="EA48" s="498"/>
      <c r="EB48" s="498"/>
      <c r="EC48" s="498"/>
      <c r="ED48" s="498"/>
      <c r="EE48" s="498"/>
      <c r="EF48" s="498"/>
      <c r="EG48" s="498"/>
      <c r="EH48" s="498"/>
      <c r="EI48" s="498"/>
      <c r="EJ48" s="498"/>
      <c r="EK48" s="498"/>
      <c r="EL48" s="498"/>
      <c r="EM48" s="498"/>
      <c r="EN48" s="498"/>
      <c r="EO48" s="498"/>
      <c r="EP48" s="498"/>
      <c r="EQ48" s="498"/>
      <c r="ER48" s="498"/>
      <c r="ES48" s="498"/>
      <c r="ET48" s="498"/>
      <c r="EU48" s="498"/>
      <c r="EV48" s="498"/>
      <c r="EW48" s="498"/>
      <c r="EX48" s="498"/>
      <c r="EY48" s="498"/>
      <c r="EZ48" s="498"/>
      <c r="FA48" s="498"/>
      <c r="FB48" s="498"/>
      <c r="FC48" s="498"/>
      <c r="FD48" s="498"/>
      <c r="FE48" s="498"/>
      <c r="FF48" s="498"/>
      <c r="FG48" s="498"/>
      <c r="FH48" s="498"/>
      <c r="FI48" s="498"/>
      <c r="FJ48" s="498"/>
      <c r="FK48" s="498"/>
      <c r="FL48" s="498"/>
      <c r="FM48" s="498"/>
      <c r="FN48" s="498"/>
      <c r="FO48" s="498"/>
      <c r="FP48" s="498"/>
      <c r="FQ48" s="498"/>
      <c r="FR48" s="498"/>
      <c r="FS48" s="498"/>
      <c r="FT48" s="498"/>
      <c r="FU48" s="498"/>
      <c r="FV48" s="498"/>
      <c r="FW48" s="498"/>
      <c r="FX48" s="498"/>
      <c r="FY48" s="498"/>
      <c r="FZ48" s="498"/>
      <c r="GA48" s="498"/>
      <c r="GB48" s="498"/>
      <c r="GC48" s="498"/>
      <c r="GD48" s="498"/>
      <c r="GE48" s="498"/>
      <c r="GF48" s="498"/>
      <c r="GG48" s="498"/>
      <c r="GH48" s="498"/>
      <c r="GI48" s="498"/>
      <c r="GJ48" s="498"/>
      <c r="GK48" s="498"/>
      <c r="GL48" s="498"/>
      <c r="GM48" s="498"/>
      <c r="GN48" s="498"/>
      <c r="GO48" s="498"/>
      <c r="GP48" s="498"/>
      <c r="GQ48" s="498"/>
      <c r="GR48" s="498"/>
      <c r="GS48" s="498"/>
      <c r="GT48" s="498"/>
      <c r="GU48" s="498"/>
      <c r="GV48" s="498"/>
      <c r="GW48" s="498"/>
      <c r="GX48" s="498"/>
      <c r="GY48" s="498"/>
      <c r="GZ48" s="498"/>
      <c r="HA48" s="498"/>
      <c r="HB48" s="498"/>
      <c r="HC48" s="498"/>
      <c r="HD48" s="498"/>
      <c r="HE48" s="498"/>
      <c r="HF48" s="498"/>
      <c r="HG48" s="498"/>
      <c r="HH48" s="498"/>
      <c r="HI48" s="498"/>
      <c r="HJ48" s="498"/>
      <c r="HK48" s="498"/>
      <c r="HL48" s="498"/>
      <c r="HM48" s="498"/>
      <c r="HN48" s="498"/>
      <c r="HO48" s="498"/>
      <c r="HP48" s="498"/>
      <c r="HQ48" s="498"/>
      <c r="HR48" s="498"/>
      <c r="HS48" s="498"/>
      <c r="HT48" s="498"/>
      <c r="HU48" s="498"/>
      <c r="HV48" s="498"/>
      <c r="HW48" s="498"/>
      <c r="HX48" s="498"/>
      <c r="HY48" s="498"/>
      <c r="HZ48" s="498"/>
      <c r="IA48" s="498"/>
      <c r="IB48" s="498"/>
      <c r="IC48" s="498"/>
      <c r="ID48" s="498"/>
      <c r="IE48" s="498"/>
      <c r="IF48" s="498"/>
      <c r="IG48" s="498"/>
      <c r="IH48" s="498"/>
      <c r="II48" s="498"/>
      <c r="IJ48" s="498"/>
      <c r="IK48" s="498"/>
    </row>
    <row r="49" spans="1:245" s="18" customFormat="1" ht="24" customHeight="1">
      <c r="A49" s="498"/>
      <c r="B49" s="871" t="s">
        <v>19</v>
      </c>
      <c r="C49" s="872"/>
      <c r="D49" s="872"/>
      <c r="E49" s="872"/>
      <c r="F49" s="872"/>
      <c r="G49" s="872"/>
      <c r="H49" s="872"/>
      <c r="I49" s="872"/>
      <c r="J49" s="872"/>
      <c r="K49" s="872"/>
      <c r="L49" s="872"/>
      <c r="M49" s="872"/>
      <c r="N49" s="873"/>
      <c r="O49" s="50">
        <v>350</v>
      </c>
      <c r="P49" s="28" t="s">
        <v>120</v>
      </c>
      <c r="Q49" s="51">
        <v>59998</v>
      </c>
      <c r="R49" s="852" t="s">
        <v>194</v>
      </c>
      <c r="S49" s="853"/>
      <c r="T49" s="853"/>
      <c r="U49" s="853"/>
      <c r="V49" s="853"/>
      <c r="W49" s="853"/>
      <c r="X49" s="853"/>
      <c r="Y49" s="853"/>
      <c r="Z49" s="854"/>
      <c r="AA49" s="100">
        <v>7141</v>
      </c>
      <c r="AB49" s="30" t="s">
        <v>120</v>
      </c>
      <c r="AC49" s="58"/>
      <c r="AD49" s="100">
        <v>7142</v>
      </c>
      <c r="AE49" s="30" t="s">
        <v>120</v>
      </c>
      <c r="AF49" s="31">
        <v>4518.3</v>
      </c>
      <c r="AG49" s="102">
        <v>7143</v>
      </c>
      <c r="AH49" s="30"/>
      <c r="AI49" s="289"/>
      <c r="AJ49" s="498"/>
      <c r="AK49" s="498"/>
      <c r="AL49" s="498"/>
      <c r="AM49" s="498"/>
      <c r="AN49" s="498"/>
      <c r="AO49" s="498"/>
      <c r="AP49" s="498"/>
      <c r="AQ49" s="498"/>
      <c r="AR49" s="498"/>
      <c r="AS49" s="498"/>
      <c r="AT49" s="498"/>
      <c r="AU49" s="498"/>
      <c r="AV49" s="498"/>
      <c r="AW49" s="498"/>
      <c r="AX49" s="498"/>
      <c r="AY49" s="498"/>
      <c r="AZ49" s="498"/>
      <c r="BA49" s="498"/>
      <c r="BB49" s="498"/>
      <c r="BC49" s="498"/>
      <c r="BD49" s="498"/>
      <c r="BE49" s="498"/>
      <c r="BF49" s="498"/>
      <c r="BG49" s="498"/>
      <c r="BH49" s="498"/>
      <c r="BI49" s="498"/>
      <c r="BJ49" s="498"/>
      <c r="BK49" s="498"/>
      <c r="BL49" s="498"/>
      <c r="BM49" s="498"/>
      <c r="BN49" s="498"/>
      <c r="BO49" s="498"/>
      <c r="BP49" s="498"/>
      <c r="BQ49" s="498"/>
      <c r="BR49" s="498"/>
      <c r="BS49" s="498"/>
      <c r="BT49" s="498"/>
      <c r="BU49" s="498"/>
      <c r="BV49" s="498"/>
      <c r="BW49" s="498"/>
      <c r="BX49" s="498"/>
      <c r="BY49" s="498"/>
      <c r="BZ49" s="498"/>
      <c r="CA49" s="498"/>
      <c r="CB49" s="498"/>
      <c r="CC49" s="498"/>
      <c r="CD49" s="498"/>
      <c r="CE49" s="498"/>
      <c r="CF49" s="498"/>
      <c r="CG49" s="498"/>
      <c r="CH49" s="498"/>
      <c r="CI49" s="498"/>
      <c r="CJ49" s="498"/>
      <c r="CK49" s="498"/>
      <c r="CL49" s="498"/>
      <c r="CM49" s="498"/>
      <c r="CN49" s="498"/>
      <c r="CO49" s="498"/>
      <c r="CP49" s="498"/>
      <c r="CQ49" s="498"/>
      <c r="CR49" s="498"/>
      <c r="CS49" s="498"/>
      <c r="CT49" s="498"/>
      <c r="CU49" s="498"/>
      <c r="CV49" s="498"/>
      <c r="CW49" s="498"/>
      <c r="CX49" s="498"/>
      <c r="CY49" s="498"/>
      <c r="CZ49" s="498"/>
      <c r="DA49" s="498"/>
      <c r="DB49" s="498"/>
      <c r="DC49" s="498"/>
      <c r="DD49" s="498"/>
      <c r="DE49" s="498"/>
      <c r="DF49" s="498"/>
      <c r="DG49" s="498"/>
      <c r="DH49" s="498"/>
      <c r="DI49" s="498"/>
      <c r="DJ49" s="498"/>
      <c r="DK49" s="498"/>
      <c r="DL49" s="498"/>
      <c r="DM49" s="498"/>
      <c r="DN49" s="498"/>
      <c r="DO49" s="498"/>
      <c r="DP49" s="498"/>
      <c r="DQ49" s="498"/>
      <c r="DR49" s="498"/>
      <c r="DS49" s="498"/>
      <c r="DT49" s="498"/>
      <c r="DU49" s="498"/>
      <c r="DV49" s="498"/>
      <c r="DW49" s="498"/>
      <c r="DX49" s="498"/>
      <c r="DY49" s="498"/>
      <c r="DZ49" s="498"/>
      <c r="EA49" s="498"/>
      <c r="EB49" s="498"/>
      <c r="EC49" s="498"/>
      <c r="ED49" s="498"/>
      <c r="EE49" s="498"/>
      <c r="EF49" s="498"/>
      <c r="EG49" s="498"/>
      <c r="EH49" s="498"/>
      <c r="EI49" s="498"/>
      <c r="EJ49" s="498"/>
      <c r="EK49" s="498"/>
      <c r="EL49" s="498"/>
      <c r="EM49" s="498"/>
      <c r="EN49" s="498"/>
      <c r="EO49" s="498"/>
      <c r="EP49" s="498"/>
      <c r="EQ49" s="498"/>
      <c r="ER49" s="498"/>
      <c r="ES49" s="498"/>
      <c r="ET49" s="498"/>
      <c r="EU49" s="498"/>
      <c r="EV49" s="498"/>
      <c r="EW49" s="498"/>
      <c r="EX49" s="498"/>
      <c r="EY49" s="498"/>
      <c r="EZ49" s="498"/>
      <c r="FA49" s="498"/>
      <c r="FB49" s="498"/>
      <c r="FC49" s="498"/>
      <c r="FD49" s="498"/>
      <c r="FE49" s="498"/>
      <c r="FF49" s="498"/>
      <c r="FG49" s="498"/>
      <c r="FH49" s="498"/>
      <c r="FI49" s="498"/>
      <c r="FJ49" s="498"/>
      <c r="FK49" s="498"/>
      <c r="FL49" s="498"/>
      <c r="FM49" s="498"/>
      <c r="FN49" s="498"/>
      <c r="FO49" s="498"/>
      <c r="FP49" s="498"/>
      <c r="FQ49" s="498"/>
      <c r="FR49" s="498"/>
      <c r="FS49" s="498"/>
      <c r="FT49" s="498"/>
      <c r="FU49" s="498"/>
      <c r="FV49" s="498"/>
      <c r="FW49" s="498"/>
      <c r="FX49" s="498"/>
      <c r="FY49" s="498"/>
      <c r="FZ49" s="498"/>
      <c r="GA49" s="498"/>
      <c r="GB49" s="498"/>
      <c r="GC49" s="498"/>
      <c r="GD49" s="498"/>
      <c r="GE49" s="498"/>
      <c r="GF49" s="498"/>
      <c r="GG49" s="498"/>
      <c r="GH49" s="498"/>
      <c r="GI49" s="498"/>
      <c r="GJ49" s="498"/>
      <c r="GK49" s="498"/>
      <c r="GL49" s="498"/>
      <c r="GM49" s="498"/>
      <c r="GN49" s="498"/>
      <c r="GO49" s="498"/>
      <c r="GP49" s="498"/>
      <c r="GQ49" s="498"/>
      <c r="GR49" s="498"/>
      <c r="GS49" s="498"/>
      <c r="GT49" s="498"/>
      <c r="GU49" s="498"/>
      <c r="GV49" s="498"/>
      <c r="GW49" s="498"/>
      <c r="GX49" s="498"/>
      <c r="GY49" s="498"/>
      <c r="GZ49" s="498"/>
      <c r="HA49" s="498"/>
      <c r="HB49" s="498"/>
      <c r="HC49" s="498"/>
      <c r="HD49" s="498"/>
      <c r="HE49" s="498"/>
      <c r="HF49" s="498"/>
      <c r="HG49" s="498"/>
      <c r="HH49" s="498"/>
      <c r="HI49" s="498"/>
      <c r="HJ49" s="498"/>
      <c r="HK49" s="498"/>
      <c r="HL49" s="498"/>
      <c r="HM49" s="498"/>
      <c r="HN49" s="498"/>
      <c r="HO49" s="498"/>
      <c r="HP49" s="498"/>
      <c r="HQ49" s="498"/>
      <c r="HR49" s="498"/>
      <c r="HS49" s="498"/>
      <c r="HT49" s="498"/>
      <c r="HU49" s="498"/>
      <c r="HV49" s="498"/>
      <c r="HW49" s="498"/>
      <c r="HX49" s="498"/>
      <c r="HY49" s="498"/>
      <c r="HZ49" s="498"/>
      <c r="IA49" s="498"/>
      <c r="IB49" s="498"/>
      <c r="IC49" s="498"/>
      <c r="ID49" s="498"/>
      <c r="IE49" s="498"/>
      <c r="IF49" s="498"/>
      <c r="IG49" s="498"/>
      <c r="IH49" s="498"/>
      <c r="II49" s="498"/>
      <c r="IJ49" s="498"/>
      <c r="IK49" s="498"/>
    </row>
    <row r="50" spans="1:245" s="18" customFormat="1" ht="24" customHeight="1">
      <c r="A50" s="498"/>
      <c r="B50" s="871" t="s">
        <v>195</v>
      </c>
      <c r="C50" s="872"/>
      <c r="D50" s="872"/>
      <c r="E50" s="872"/>
      <c r="F50" s="872"/>
      <c r="G50" s="872"/>
      <c r="H50" s="872"/>
      <c r="I50" s="872"/>
      <c r="J50" s="872"/>
      <c r="K50" s="872"/>
      <c r="L50" s="872"/>
      <c r="M50" s="872"/>
      <c r="N50" s="873"/>
      <c r="O50" s="55">
        <v>351</v>
      </c>
      <c r="P50" s="28" t="s">
        <v>120</v>
      </c>
      <c r="Q50" s="51"/>
      <c r="R50" s="852" t="s">
        <v>196</v>
      </c>
      <c r="S50" s="853"/>
      <c r="T50" s="853"/>
      <c r="U50" s="853"/>
      <c r="V50" s="853"/>
      <c r="W50" s="853"/>
      <c r="X50" s="853"/>
      <c r="Y50" s="853"/>
      <c r="Z50" s="854"/>
      <c r="AA50" s="100">
        <v>7151</v>
      </c>
      <c r="AB50" s="30" t="s">
        <v>120</v>
      </c>
      <c r="AC50" s="58"/>
      <c r="AD50" s="100">
        <v>7152</v>
      </c>
      <c r="AE50" s="30" t="s">
        <v>120</v>
      </c>
      <c r="AF50" s="31">
        <v>3562.11</v>
      </c>
      <c r="AG50" s="102">
        <v>7153</v>
      </c>
      <c r="AH50" s="30"/>
      <c r="AI50" s="289"/>
      <c r="AJ50" s="498"/>
      <c r="AK50" s="498"/>
      <c r="AL50" s="498"/>
      <c r="AM50" s="498"/>
      <c r="AN50" s="498"/>
      <c r="AO50" s="498"/>
      <c r="AP50" s="498"/>
      <c r="AQ50" s="498"/>
      <c r="AR50" s="498"/>
      <c r="AS50" s="498"/>
      <c r="AT50" s="498"/>
      <c r="AU50" s="498"/>
      <c r="AV50" s="498"/>
      <c r="AW50" s="498"/>
      <c r="AX50" s="498"/>
      <c r="AY50" s="498"/>
      <c r="AZ50" s="498"/>
      <c r="BA50" s="498"/>
      <c r="BB50" s="498"/>
      <c r="BC50" s="498"/>
      <c r="BD50" s="498"/>
      <c r="BE50" s="498"/>
      <c r="BF50" s="498"/>
      <c r="BG50" s="498"/>
      <c r="BH50" s="498"/>
      <c r="BI50" s="498"/>
      <c r="BJ50" s="498"/>
      <c r="BK50" s="498"/>
      <c r="BL50" s="498"/>
      <c r="BM50" s="498"/>
      <c r="BN50" s="498"/>
      <c r="BO50" s="498"/>
      <c r="BP50" s="498"/>
      <c r="BQ50" s="498"/>
      <c r="BR50" s="498"/>
      <c r="BS50" s="498"/>
      <c r="BT50" s="498"/>
      <c r="BU50" s="498"/>
      <c r="BV50" s="498"/>
      <c r="BW50" s="498"/>
      <c r="BX50" s="498"/>
      <c r="BY50" s="498"/>
      <c r="BZ50" s="498"/>
      <c r="CA50" s="498"/>
      <c r="CB50" s="498"/>
      <c r="CC50" s="498"/>
      <c r="CD50" s="498"/>
      <c r="CE50" s="498"/>
      <c r="CF50" s="498"/>
      <c r="CG50" s="498"/>
      <c r="CH50" s="498"/>
      <c r="CI50" s="498"/>
      <c r="CJ50" s="498"/>
      <c r="CK50" s="498"/>
      <c r="CL50" s="498"/>
      <c r="CM50" s="498"/>
      <c r="CN50" s="498"/>
      <c r="CO50" s="498"/>
      <c r="CP50" s="498"/>
      <c r="CQ50" s="498"/>
      <c r="CR50" s="498"/>
      <c r="CS50" s="498"/>
      <c r="CT50" s="498"/>
      <c r="CU50" s="498"/>
      <c r="CV50" s="498"/>
      <c r="CW50" s="498"/>
      <c r="CX50" s="498"/>
      <c r="CY50" s="498"/>
      <c r="CZ50" s="498"/>
      <c r="DA50" s="498"/>
      <c r="DB50" s="498"/>
      <c r="DC50" s="498"/>
      <c r="DD50" s="498"/>
      <c r="DE50" s="498"/>
      <c r="DF50" s="498"/>
      <c r="DG50" s="498"/>
      <c r="DH50" s="498"/>
      <c r="DI50" s="498"/>
      <c r="DJ50" s="498"/>
      <c r="DK50" s="498"/>
      <c r="DL50" s="498"/>
      <c r="DM50" s="498"/>
      <c r="DN50" s="498"/>
      <c r="DO50" s="498"/>
      <c r="DP50" s="498"/>
      <c r="DQ50" s="498"/>
      <c r="DR50" s="498"/>
      <c r="DS50" s="498"/>
      <c r="DT50" s="498"/>
      <c r="DU50" s="498"/>
      <c r="DV50" s="498"/>
      <c r="DW50" s="498"/>
      <c r="DX50" s="498"/>
      <c r="DY50" s="498"/>
      <c r="DZ50" s="498"/>
      <c r="EA50" s="498"/>
      <c r="EB50" s="498"/>
      <c r="EC50" s="498"/>
      <c r="ED50" s="498"/>
      <c r="EE50" s="498"/>
      <c r="EF50" s="498"/>
      <c r="EG50" s="498"/>
      <c r="EH50" s="498"/>
      <c r="EI50" s="498"/>
      <c r="EJ50" s="498"/>
      <c r="EK50" s="498"/>
      <c r="EL50" s="498"/>
      <c r="EM50" s="498"/>
      <c r="EN50" s="498"/>
      <c r="EO50" s="498"/>
      <c r="EP50" s="498"/>
      <c r="EQ50" s="498"/>
      <c r="ER50" s="498"/>
      <c r="ES50" s="498"/>
      <c r="ET50" s="498"/>
      <c r="EU50" s="498"/>
      <c r="EV50" s="498"/>
      <c r="EW50" s="498"/>
      <c r="EX50" s="498"/>
      <c r="EY50" s="498"/>
      <c r="EZ50" s="498"/>
      <c r="FA50" s="498"/>
      <c r="FB50" s="498"/>
      <c r="FC50" s="498"/>
      <c r="FD50" s="498"/>
      <c r="FE50" s="498"/>
      <c r="FF50" s="498"/>
      <c r="FG50" s="498"/>
      <c r="FH50" s="498"/>
      <c r="FI50" s="498"/>
      <c r="FJ50" s="498"/>
      <c r="FK50" s="498"/>
      <c r="FL50" s="498"/>
      <c r="FM50" s="498"/>
      <c r="FN50" s="498"/>
      <c r="FO50" s="498"/>
      <c r="FP50" s="498"/>
      <c r="FQ50" s="498"/>
      <c r="FR50" s="498"/>
      <c r="FS50" s="498"/>
      <c r="FT50" s="498"/>
      <c r="FU50" s="498"/>
      <c r="FV50" s="498"/>
      <c r="FW50" s="498"/>
      <c r="FX50" s="498"/>
      <c r="FY50" s="498"/>
      <c r="FZ50" s="498"/>
      <c r="GA50" s="498"/>
      <c r="GB50" s="498"/>
      <c r="GC50" s="498"/>
      <c r="GD50" s="498"/>
      <c r="GE50" s="498"/>
      <c r="GF50" s="498"/>
      <c r="GG50" s="498"/>
      <c r="GH50" s="498"/>
      <c r="GI50" s="498"/>
      <c r="GJ50" s="498"/>
      <c r="GK50" s="498"/>
      <c r="GL50" s="498"/>
      <c r="GM50" s="498"/>
      <c r="GN50" s="498"/>
      <c r="GO50" s="498"/>
      <c r="GP50" s="498"/>
      <c r="GQ50" s="498"/>
      <c r="GR50" s="498"/>
      <c r="GS50" s="498"/>
      <c r="GT50" s="498"/>
      <c r="GU50" s="498"/>
      <c r="GV50" s="498"/>
      <c r="GW50" s="498"/>
      <c r="GX50" s="498"/>
      <c r="GY50" s="498"/>
      <c r="GZ50" s="498"/>
      <c r="HA50" s="498"/>
      <c r="HB50" s="498"/>
      <c r="HC50" s="498"/>
      <c r="HD50" s="498"/>
      <c r="HE50" s="498"/>
      <c r="HF50" s="498"/>
      <c r="HG50" s="498"/>
      <c r="HH50" s="498"/>
      <c r="HI50" s="498"/>
      <c r="HJ50" s="498"/>
      <c r="HK50" s="498"/>
      <c r="HL50" s="498"/>
      <c r="HM50" s="498"/>
      <c r="HN50" s="498"/>
      <c r="HO50" s="498"/>
      <c r="HP50" s="498"/>
      <c r="HQ50" s="498"/>
      <c r="HR50" s="498"/>
      <c r="HS50" s="498"/>
      <c r="HT50" s="498"/>
      <c r="HU50" s="498"/>
      <c r="HV50" s="498"/>
      <c r="HW50" s="498"/>
      <c r="HX50" s="498"/>
      <c r="HY50" s="498"/>
      <c r="HZ50" s="498"/>
      <c r="IA50" s="498"/>
      <c r="IB50" s="498"/>
      <c r="IC50" s="498"/>
      <c r="ID50" s="498"/>
      <c r="IE50" s="498"/>
      <c r="IF50" s="498"/>
      <c r="IG50" s="498"/>
      <c r="IH50" s="498"/>
      <c r="II50" s="498"/>
      <c r="IJ50" s="498"/>
      <c r="IK50" s="498"/>
    </row>
    <row r="51" spans="1:245" s="18" customFormat="1" ht="24" customHeight="1">
      <c r="A51" s="498"/>
      <c r="B51" s="871" t="s">
        <v>197</v>
      </c>
      <c r="C51" s="872"/>
      <c r="D51" s="872"/>
      <c r="E51" s="872"/>
      <c r="F51" s="872"/>
      <c r="G51" s="872"/>
      <c r="H51" s="872"/>
      <c r="I51" s="872"/>
      <c r="J51" s="872"/>
      <c r="K51" s="872"/>
      <c r="L51" s="872"/>
      <c r="M51" s="872"/>
      <c r="N51" s="873"/>
      <c r="O51" s="55">
        <v>352</v>
      </c>
      <c r="P51" s="28" t="s">
        <v>120</v>
      </c>
      <c r="Q51" s="51"/>
      <c r="R51" s="110" t="s">
        <v>198</v>
      </c>
      <c r="S51" s="53"/>
      <c r="T51" s="53"/>
      <c r="U51" s="53"/>
      <c r="V51" s="53"/>
      <c r="W51" s="53"/>
      <c r="X51" s="53"/>
      <c r="Y51" s="51"/>
      <c r="Z51" s="51"/>
      <c r="AA51" s="100">
        <v>7161</v>
      </c>
      <c r="AB51" s="30" t="s">
        <v>120</v>
      </c>
      <c r="AC51" s="58"/>
      <c r="AD51" s="100">
        <v>7162</v>
      </c>
      <c r="AE51" s="30" t="s">
        <v>120</v>
      </c>
      <c r="AF51" s="31">
        <v>2666.64</v>
      </c>
      <c r="AG51" s="102">
        <v>7163</v>
      </c>
      <c r="AH51" s="30"/>
      <c r="AI51" s="289"/>
      <c r="AJ51" s="498"/>
      <c r="AK51" s="498"/>
      <c r="AL51" s="498"/>
      <c r="AM51" s="498"/>
      <c r="AN51" s="498"/>
      <c r="AO51" s="498"/>
      <c r="AP51" s="498"/>
      <c r="AQ51" s="498"/>
      <c r="AR51" s="498"/>
      <c r="AS51" s="498"/>
      <c r="AT51" s="498"/>
      <c r="AU51" s="498"/>
      <c r="AV51" s="498"/>
      <c r="AW51" s="498"/>
      <c r="AX51" s="498"/>
      <c r="AY51" s="498"/>
      <c r="AZ51" s="498"/>
      <c r="BA51" s="498"/>
      <c r="BB51" s="498"/>
      <c r="BC51" s="498"/>
      <c r="BD51" s="498"/>
      <c r="BE51" s="498"/>
      <c r="BF51" s="498"/>
      <c r="BG51" s="498"/>
      <c r="BH51" s="498"/>
      <c r="BI51" s="498"/>
      <c r="BJ51" s="498"/>
      <c r="BK51" s="498"/>
      <c r="BL51" s="498"/>
      <c r="BM51" s="498"/>
      <c r="BN51" s="498"/>
      <c r="BO51" s="498"/>
      <c r="BP51" s="498"/>
      <c r="BQ51" s="498"/>
      <c r="BR51" s="498"/>
      <c r="BS51" s="498"/>
      <c r="BT51" s="498"/>
      <c r="BU51" s="498"/>
      <c r="BV51" s="498"/>
      <c r="BW51" s="498"/>
      <c r="BX51" s="498"/>
      <c r="BY51" s="498"/>
      <c r="BZ51" s="498"/>
      <c r="CA51" s="498"/>
      <c r="CB51" s="498"/>
      <c r="CC51" s="498"/>
      <c r="CD51" s="498"/>
      <c r="CE51" s="498"/>
      <c r="CF51" s="498"/>
      <c r="CG51" s="498"/>
      <c r="CH51" s="498"/>
      <c r="CI51" s="498"/>
      <c r="CJ51" s="498"/>
      <c r="CK51" s="498"/>
      <c r="CL51" s="498"/>
      <c r="CM51" s="498"/>
      <c r="CN51" s="498"/>
      <c r="CO51" s="498"/>
      <c r="CP51" s="498"/>
      <c r="CQ51" s="498"/>
      <c r="CR51" s="498"/>
      <c r="CS51" s="498"/>
      <c r="CT51" s="498"/>
      <c r="CU51" s="498"/>
      <c r="CV51" s="498"/>
      <c r="CW51" s="498"/>
      <c r="CX51" s="498"/>
      <c r="CY51" s="498"/>
      <c r="CZ51" s="498"/>
      <c r="DA51" s="498"/>
      <c r="DB51" s="498"/>
      <c r="DC51" s="498"/>
      <c r="DD51" s="498"/>
      <c r="DE51" s="498"/>
      <c r="DF51" s="498"/>
      <c r="DG51" s="498"/>
      <c r="DH51" s="498"/>
      <c r="DI51" s="498"/>
      <c r="DJ51" s="498"/>
      <c r="DK51" s="498"/>
      <c r="DL51" s="498"/>
      <c r="DM51" s="498"/>
      <c r="DN51" s="498"/>
      <c r="DO51" s="498"/>
      <c r="DP51" s="498"/>
      <c r="DQ51" s="498"/>
      <c r="DR51" s="498"/>
      <c r="DS51" s="498"/>
      <c r="DT51" s="498"/>
      <c r="DU51" s="498"/>
      <c r="DV51" s="498"/>
      <c r="DW51" s="498"/>
      <c r="DX51" s="498"/>
      <c r="DY51" s="498"/>
      <c r="DZ51" s="498"/>
      <c r="EA51" s="498"/>
      <c r="EB51" s="498"/>
      <c r="EC51" s="498"/>
      <c r="ED51" s="498"/>
      <c r="EE51" s="498"/>
      <c r="EF51" s="498"/>
      <c r="EG51" s="498"/>
      <c r="EH51" s="498"/>
      <c r="EI51" s="498"/>
      <c r="EJ51" s="498"/>
      <c r="EK51" s="498"/>
      <c r="EL51" s="498"/>
      <c r="EM51" s="498"/>
      <c r="EN51" s="498"/>
      <c r="EO51" s="498"/>
      <c r="EP51" s="498"/>
      <c r="EQ51" s="498"/>
      <c r="ER51" s="498"/>
      <c r="ES51" s="498"/>
      <c r="ET51" s="498"/>
      <c r="EU51" s="498"/>
      <c r="EV51" s="498"/>
      <c r="EW51" s="498"/>
      <c r="EX51" s="498"/>
      <c r="EY51" s="498"/>
      <c r="EZ51" s="498"/>
      <c r="FA51" s="498"/>
      <c r="FB51" s="498"/>
      <c r="FC51" s="498"/>
      <c r="FD51" s="498"/>
      <c r="FE51" s="498"/>
      <c r="FF51" s="498"/>
      <c r="FG51" s="498"/>
      <c r="FH51" s="498"/>
      <c r="FI51" s="498"/>
      <c r="FJ51" s="498"/>
      <c r="FK51" s="498"/>
      <c r="FL51" s="498"/>
      <c r="FM51" s="498"/>
      <c r="FN51" s="498"/>
      <c r="FO51" s="498"/>
      <c r="FP51" s="498"/>
      <c r="FQ51" s="498"/>
      <c r="FR51" s="498"/>
      <c r="FS51" s="498"/>
      <c r="FT51" s="498"/>
      <c r="FU51" s="498"/>
      <c r="FV51" s="498"/>
      <c r="FW51" s="498"/>
      <c r="FX51" s="498"/>
      <c r="FY51" s="498"/>
      <c r="FZ51" s="498"/>
      <c r="GA51" s="498"/>
      <c r="GB51" s="498"/>
      <c r="GC51" s="498"/>
      <c r="GD51" s="498"/>
      <c r="GE51" s="498"/>
      <c r="GF51" s="498"/>
      <c r="GG51" s="498"/>
      <c r="GH51" s="498"/>
      <c r="GI51" s="498"/>
      <c r="GJ51" s="498"/>
      <c r="GK51" s="498"/>
      <c r="GL51" s="498"/>
      <c r="GM51" s="498"/>
      <c r="GN51" s="498"/>
      <c r="GO51" s="498"/>
      <c r="GP51" s="498"/>
      <c r="GQ51" s="498"/>
      <c r="GR51" s="498"/>
      <c r="GS51" s="498"/>
      <c r="GT51" s="498"/>
      <c r="GU51" s="498"/>
      <c r="GV51" s="498"/>
      <c r="GW51" s="498"/>
      <c r="GX51" s="498"/>
      <c r="GY51" s="498"/>
      <c r="GZ51" s="498"/>
      <c r="HA51" s="498"/>
      <c r="HB51" s="498"/>
      <c r="HC51" s="498"/>
      <c r="HD51" s="498"/>
      <c r="HE51" s="498"/>
      <c r="HF51" s="498"/>
      <c r="HG51" s="498"/>
      <c r="HH51" s="498"/>
      <c r="HI51" s="498"/>
      <c r="HJ51" s="498"/>
      <c r="HK51" s="498"/>
      <c r="HL51" s="498"/>
      <c r="HM51" s="498"/>
      <c r="HN51" s="498"/>
      <c r="HO51" s="498"/>
      <c r="HP51" s="498"/>
      <c r="HQ51" s="498"/>
      <c r="HR51" s="498"/>
      <c r="HS51" s="498"/>
      <c r="HT51" s="498"/>
      <c r="HU51" s="498"/>
      <c r="HV51" s="498"/>
      <c r="HW51" s="498"/>
      <c r="HX51" s="498"/>
      <c r="HY51" s="498"/>
      <c r="HZ51" s="498"/>
      <c r="IA51" s="498"/>
      <c r="IB51" s="498"/>
      <c r="IC51" s="498"/>
      <c r="ID51" s="498"/>
      <c r="IE51" s="498"/>
      <c r="IF51" s="498"/>
      <c r="IG51" s="498"/>
      <c r="IH51" s="498"/>
      <c r="II51" s="498"/>
      <c r="IJ51" s="498"/>
      <c r="IK51" s="498"/>
    </row>
    <row r="52" spans="1:245" s="18" customFormat="1" ht="24" customHeight="1">
      <c r="A52" s="498"/>
      <c r="B52" s="871" t="s">
        <v>199</v>
      </c>
      <c r="C52" s="872"/>
      <c r="D52" s="872"/>
      <c r="E52" s="872"/>
      <c r="F52" s="872"/>
      <c r="G52" s="872"/>
      <c r="H52" s="872"/>
      <c r="I52" s="872"/>
      <c r="J52" s="872"/>
      <c r="K52" s="872"/>
      <c r="L52" s="872"/>
      <c r="M52" s="872"/>
      <c r="N52" s="873"/>
      <c r="O52" s="50">
        <v>353</v>
      </c>
      <c r="P52" s="28" t="s">
        <v>120</v>
      </c>
      <c r="Q52" s="51">
        <v>2650</v>
      </c>
      <c r="R52" s="852" t="s">
        <v>200</v>
      </c>
      <c r="S52" s="853"/>
      <c r="T52" s="853"/>
      <c r="U52" s="853"/>
      <c r="V52" s="853"/>
      <c r="W52" s="853"/>
      <c r="X52" s="853"/>
      <c r="Y52" s="853"/>
      <c r="Z52" s="854"/>
      <c r="AA52" s="100">
        <v>7171</v>
      </c>
      <c r="AB52" s="30" t="s">
        <v>120</v>
      </c>
      <c r="AC52" s="58"/>
      <c r="AD52" s="100">
        <v>7172</v>
      </c>
      <c r="AE52" s="30" t="s">
        <v>120</v>
      </c>
      <c r="AF52" s="31"/>
      <c r="AG52" s="102">
        <v>7173</v>
      </c>
      <c r="AH52" s="30"/>
      <c r="AI52" s="289"/>
      <c r="AJ52" s="498"/>
      <c r="AK52" s="498"/>
      <c r="AL52" s="498"/>
      <c r="AM52" s="498"/>
      <c r="AN52" s="498"/>
      <c r="AO52" s="498"/>
      <c r="AP52" s="498"/>
      <c r="AQ52" s="498"/>
      <c r="AR52" s="498"/>
      <c r="AS52" s="498"/>
      <c r="AT52" s="498"/>
      <c r="AU52" s="498"/>
      <c r="AV52" s="498"/>
      <c r="AW52" s="498"/>
      <c r="AX52" s="498"/>
      <c r="AY52" s="498"/>
      <c r="AZ52" s="498"/>
      <c r="BA52" s="498"/>
      <c r="BB52" s="498"/>
      <c r="BC52" s="498"/>
      <c r="BD52" s="498"/>
      <c r="BE52" s="498"/>
      <c r="BF52" s="498"/>
      <c r="BG52" s="498"/>
      <c r="BH52" s="498"/>
      <c r="BI52" s="498"/>
      <c r="BJ52" s="498"/>
      <c r="BK52" s="498"/>
      <c r="BL52" s="498"/>
      <c r="BM52" s="498"/>
      <c r="BN52" s="498"/>
      <c r="BO52" s="498"/>
      <c r="BP52" s="498"/>
      <c r="BQ52" s="498"/>
      <c r="BR52" s="498"/>
      <c r="BS52" s="498"/>
      <c r="BT52" s="498"/>
      <c r="BU52" s="498"/>
      <c r="BV52" s="498"/>
      <c r="BW52" s="498"/>
      <c r="BX52" s="498"/>
      <c r="BY52" s="498"/>
      <c r="BZ52" s="498"/>
      <c r="CA52" s="498"/>
      <c r="CB52" s="498"/>
      <c r="CC52" s="498"/>
      <c r="CD52" s="498"/>
      <c r="CE52" s="498"/>
      <c r="CF52" s="498"/>
      <c r="CG52" s="498"/>
      <c r="CH52" s="498"/>
      <c r="CI52" s="498"/>
      <c r="CJ52" s="498"/>
      <c r="CK52" s="498"/>
      <c r="CL52" s="498"/>
      <c r="CM52" s="498"/>
      <c r="CN52" s="498"/>
      <c r="CO52" s="498"/>
      <c r="CP52" s="498"/>
      <c r="CQ52" s="498"/>
      <c r="CR52" s="498"/>
      <c r="CS52" s="498"/>
      <c r="CT52" s="498"/>
      <c r="CU52" s="498"/>
      <c r="CV52" s="498"/>
      <c r="CW52" s="498"/>
      <c r="CX52" s="498"/>
      <c r="CY52" s="498"/>
      <c r="CZ52" s="498"/>
      <c r="DA52" s="498"/>
      <c r="DB52" s="498"/>
      <c r="DC52" s="498"/>
      <c r="DD52" s="498"/>
      <c r="DE52" s="498"/>
      <c r="DF52" s="498"/>
      <c r="DG52" s="498"/>
      <c r="DH52" s="498"/>
      <c r="DI52" s="498"/>
      <c r="DJ52" s="498"/>
      <c r="DK52" s="498"/>
      <c r="DL52" s="498"/>
      <c r="DM52" s="498"/>
      <c r="DN52" s="498"/>
      <c r="DO52" s="498"/>
      <c r="DP52" s="498"/>
      <c r="DQ52" s="498"/>
      <c r="DR52" s="498"/>
      <c r="DS52" s="498"/>
      <c r="DT52" s="498"/>
      <c r="DU52" s="498"/>
      <c r="DV52" s="498"/>
      <c r="DW52" s="498"/>
      <c r="DX52" s="498"/>
      <c r="DY52" s="498"/>
      <c r="DZ52" s="498"/>
      <c r="EA52" s="498"/>
      <c r="EB52" s="498"/>
      <c r="EC52" s="498"/>
      <c r="ED52" s="498"/>
      <c r="EE52" s="498"/>
      <c r="EF52" s="498"/>
      <c r="EG52" s="498"/>
      <c r="EH52" s="498"/>
      <c r="EI52" s="498"/>
      <c r="EJ52" s="498"/>
      <c r="EK52" s="498"/>
      <c r="EL52" s="498"/>
      <c r="EM52" s="498"/>
      <c r="EN52" s="498"/>
      <c r="EO52" s="498"/>
      <c r="EP52" s="498"/>
      <c r="EQ52" s="498"/>
      <c r="ER52" s="498"/>
      <c r="ES52" s="498"/>
      <c r="ET52" s="498"/>
      <c r="EU52" s="498"/>
      <c r="EV52" s="498"/>
      <c r="EW52" s="498"/>
      <c r="EX52" s="498"/>
      <c r="EY52" s="498"/>
      <c r="EZ52" s="498"/>
      <c r="FA52" s="498"/>
      <c r="FB52" s="498"/>
      <c r="FC52" s="498"/>
      <c r="FD52" s="498"/>
      <c r="FE52" s="498"/>
      <c r="FF52" s="498"/>
      <c r="FG52" s="498"/>
      <c r="FH52" s="498"/>
      <c r="FI52" s="498"/>
      <c r="FJ52" s="498"/>
      <c r="FK52" s="498"/>
      <c r="FL52" s="498"/>
      <c r="FM52" s="498"/>
      <c r="FN52" s="498"/>
      <c r="FO52" s="498"/>
      <c r="FP52" s="498"/>
      <c r="FQ52" s="498"/>
      <c r="FR52" s="498"/>
      <c r="FS52" s="498"/>
      <c r="FT52" s="498"/>
      <c r="FU52" s="498"/>
      <c r="FV52" s="498"/>
      <c r="FW52" s="498"/>
      <c r="FX52" s="498"/>
      <c r="FY52" s="498"/>
      <c r="FZ52" s="498"/>
      <c r="GA52" s="498"/>
      <c r="GB52" s="498"/>
      <c r="GC52" s="498"/>
      <c r="GD52" s="498"/>
      <c r="GE52" s="498"/>
      <c r="GF52" s="498"/>
      <c r="GG52" s="498"/>
      <c r="GH52" s="498"/>
      <c r="GI52" s="498"/>
      <c r="GJ52" s="498"/>
      <c r="GK52" s="498"/>
      <c r="GL52" s="498"/>
      <c r="GM52" s="498"/>
      <c r="GN52" s="498"/>
      <c r="GO52" s="498"/>
      <c r="GP52" s="498"/>
      <c r="GQ52" s="498"/>
      <c r="GR52" s="498"/>
      <c r="GS52" s="498"/>
      <c r="GT52" s="498"/>
      <c r="GU52" s="498"/>
      <c r="GV52" s="498"/>
      <c r="GW52" s="498"/>
      <c r="GX52" s="498"/>
      <c r="GY52" s="498"/>
      <c r="GZ52" s="498"/>
      <c r="HA52" s="498"/>
      <c r="HB52" s="498"/>
      <c r="HC52" s="498"/>
      <c r="HD52" s="498"/>
      <c r="HE52" s="498"/>
      <c r="HF52" s="498"/>
      <c r="HG52" s="498"/>
      <c r="HH52" s="498"/>
      <c r="HI52" s="498"/>
      <c r="HJ52" s="498"/>
      <c r="HK52" s="498"/>
      <c r="HL52" s="498"/>
      <c r="HM52" s="498"/>
      <c r="HN52" s="498"/>
      <c r="HO52" s="498"/>
      <c r="HP52" s="498"/>
      <c r="HQ52" s="498"/>
      <c r="HR52" s="498"/>
      <c r="HS52" s="498"/>
      <c r="HT52" s="498"/>
      <c r="HU52" s="498"/>
      <c r="HV52" s="498"/>
      <c r="HW52" s="498"/>
      <c r="HX52" s="498"/>
      <c r="HY52" s="498"/>
      <c r="HZ52" s="498"/>
      <c r="IA52" s="498"/>
      <c r="IB52" s="498"/>
      <c r="IC52" s="498"/>
      <c r="ID52" s="498"/>
      <c r="IE52" s="498"/>
      <c r="IF52" s="498"/>
      <c r="IG52" s="498"/>
      <c r="IH52" s="498"/>
      <c r="II52" s="498"/>
      <c r="IJ52" s="498"/>
      <c r="IK52" s="498"/>
    </row>
    <row r="53" spans="1:245" s="18" customFormat="1" ht="31.5" customHeight="1">
      <c r="A53" s="498"/>
      <c r="B53" s="871" t="s">
        <v>201</v>
      </c>
      <c r="C53" s="872"/>
      <c r="D53" s="872"/>
      <c r="E53" s="872"/>
      <c r="F53" s="872"/>
      <c r="G53" s="872"/>
      <c r="H53" s="872"/>
      <c r="I53" s="872"/>
      <c r="J53" s="872"/>
      <c r="K53" s="872"/>
      <c r="L53" s="872"/>
      <c r="M53" s="872"/>
      <c r="N53" s="873"/>
      <c r="O53" s="50">
        <v>354</v>
      </c>
      <c r="P53" s="28" t="s">
        <v>120</v>
      </c>
      <c r="Q53" s="51">
        <v>17499</v>
      </c>
      <c r="R53" s="918" t="s">
        <v>202</v>
      </c>
      <c r="S53" s="916"/>
      <c r="T53" s="916"/>
      <c r="U53" s="916"/>
      <c r="V53" s="916"/>
      <c r="W53" s="916"/>
      <c r="X53" s="916"/>
      <c r="Y53" s="916"/>
      <c r="Z53" s="917"/>
      <c r="AA53" s="100">
        <v>7181</v>
      </c>
      <c r="AB53" s="30" t="s">
        <v>120</v>
      </c>
      <c r="AC53" s="58"/>
      <c r="AD53" s="100">
        <v>7182</v>
      </c>
      <c r="AE53" s="30" t="s">
        <v>120</v>
      </c>
      <c r="AF53" s="31"/>
      <c r="AG53" s="102">
        <v>7183</v>
      </c>
      <c r="AH53" s="30"/>
      <c r="AI53" s="289"/>
      <c r="AJ53" s="498"/>
      <c r="AK53" s="498"/>
      <c r="AL53" s="498"/>
      <c r="AM53" s="498"/>
      <c r="AN53" s="498"/>
      <c r="AO53" s="498"/>
      <c r="AP53" s="498"/>
      <c r="AQ53" s="498"/>
      <c r="AR53" s="498"/>
      <c r="AS53" s="498"/>
      <c r="AT53" s="498"/>
      <c r="AU53" s="498"/>
      <c r="AV53" s="498"/>
      <c r="AW53" s="498"/>
      <c r="AX53" s="498"/>
      <c r="AY53" s="498"/>
      <c r="AZ53" s="498"/>
      <c r="BA53" s="498"/>
      <c r="BB53" s="498"/>
      <c r="BC53" s="498"/>
      <c r="BD53" s="498"/>
      <c r="BE53" s="498"/>
      <c r="BF53" s="498"/>
      <c r="BG53" s="498"/>
      <c r="BH53" s="498"/>
      <c r="BI53" s="498"/>
      <c r="BJ53" s="498"/>
      <c r="BK53" s="498"/>
      <c r="BL53" s="498"/>
      <c r="BM53" s="498"/>
      <c r="BN53" s="498"/>
      <c r="BO53" s="498"/>
      <c r="BP53" s="498"/>
      <c r="BQ53" s="498"/>
      <c r="BR53" s="498"/>
      <c r="BS53" s="498"/>
      <c r="BT53" s="498"/>
      <c r="BU53" s="498"/>
      <c r="BV53" s="498"/>
      <c r="BW53" s="498"/>
      <c r="BX53" s="498"/>
      <c r="BY53" s="498"/>
      <c r="BZ53" s="498"/>
      <c r="CA53" s="498"/>
      <c r="CB53" s="498"/>
      <c r="CC53" s="498"/>
      <c r="CD53" s="498"/>
      <c r="CE53" s="498"/>
      <c r="CF53" s="498"/>
      <c r="CG53" s="498"/>
      <c r="CH53" s="498"/>
      <c r="CI53" s="498"/>
      <c r="CJ53" s="498"/>
      <c r="CK53" s="498"/>
      <c r="CL53" s="498"/>
      <c r="CM53" s="498"/>
      <c r="CN53" s="498"/>
      <c r="CO53" s="498"/>
      <c r="CP53" s="498"/>
      <c r="CQ53" s="498"/>
      <c r="CR53" s="498"/>
      <c r="CS53" s="498"/>
      <c r="CT53" s="498"/>
      <c r="CU53" s="498"/>
      <c r="CV53" s="498"/>
      <c r="CW53" s="498"/>
      <c r="CX53" s="498"/>
      <c r="CY53" s="498"/>
      <c r="CZ53" s="498"/>
      <c r="DA53" s="498"/>
      <c r="DB53" s="498"/>
      <c r="DC53" s="498"/>
      <c r="DD53" s="498"/>
      <c r="DE53" s="498"/>
      <c r="DF53" s="498"/>
      <c r="DG53" s="498"/>
      <c r="DH53" s="498"/>
      <c r="DI53" s="498"/>
      <c r="DJ53" s="498"/>
      <c r="DK53" s="498"/>
      <c r="DL53" s="498"/>
      <c r="DM53" s="498"/>
      <c r="DN53" s="498"/>
      <c r="DO53" s="498"/>
      <c r="DP53" s="498"/>
      <c r="DQ53" s="498"/>
      <c r="DR53" s="498"/>
      <c r="DS53" s="498"/>
      <c r="DT53" s="498"/>
      <c r="DU53" s="498"/>
      <c r="DV53" s="498"/>
      <c r="DW53" s="498"/>
      <c r="DX53" s="498"/>
      <c r="DY53" s="498"/>
      <c r="DZ53" s="498"/>
      <c r="EA53" s="498"/>
      <c r="EB53" s="498"/>
      <c r="EC53" s="498"/>
      <c r="ED53" s="498"/>
      <c r="EE53" s="498"/>
      <c r="EF53" s="498"/>
      <c r="EG53" s="498"/>
      <c r="EH53" s="498"/>
      <c r="EI53" s="498"/>
      <c r="EJ53" s="498"/>
      <c r="EK53" s="498"/>
      <c r="EL53" s="498"/>
      <c r="EM53" s="498"/>
      <c r="EN53" s="498"/>
      <c r="EO53" s="498"/>
      <c r="EP53" s="498"/>
      <c r="EQ53" s="498"/>
      <c r="ER53" s="498"/>
      <c r="ES53" s="498"/>
      <c r="ET53" s="498"/>
      <c r="EU53" s="498"/>
      <c r="EV53" s="498"/>
      <c r="EW53" s="498"/>
      <c r="EX53" s="498"/>
      <c r="EY53" s="498"/>
      <c r="EZ53" s="498"/>
      <c r="FA53" s="498"/>
      <c r="FB53" s="498"/>
      <c r="FC53" s="498"/>
      <c r="FD53" s="498"/>
      <c r="FE53" s="498"/>
      <c r="FF53" s="498"/>
      <c r="FG53" s="498"/>
      <c r="FH53" s="498"/>
      <c r="FI53" s="498"/>
      <c r="FJ53" s="498"/>
      <c r="FK53" s="498"/>
      <c r="FL53" s="498"/>
      <c r="FM53" s="498"/>
      <c r="FN53" s="498"/>
      <c r="FO53" s="498"/>
      <c r="FP53" s="498"/>
      <c r="FQ53" s="498"/>
      <c r="FR53" s="498"/>
      <c r="FS53" s="498"/>
      <c r="FT53" s="498"/>
      <c r="FU53" s="498"/>
      <c r="FV53" s="498"/>
      <c r="FW53" s="498"/>
      <c r="FX53" s="498"/>
      <c r="FY53" s="498"/>
      <c r="FZ53" s="498"/>
      <c r="GA53" s="498"/>
      <c r="GB53" s="498"/>
      <c r="GC53" s="498"/>
      <c r="GD53" s="498"/>
      <c r="GE53" s="498"/>
      <c r="GF53" s="498"/>
      <c r="GG53" s="498"/>
      <c r="GH53" s="498"/>
      <c r="GI53" s="498"/>
      <c r="GJ53" s="498"/>
      <c r="GK53" s="498"/>
      <c r="GL53" s="498"/>
      <c r="GM53" s="498"/>
      <c r="GN53" s="498"/>
      <c r="GO53" s="498"/>
      <c r="GP53" s="498"/>
      <c r="GQ53" s="498"/>
      <c r="GR53" s="498"/>
      <c r="GS53" s="498"/>
      <c r="GT53" s="498"/>
      <c r="GU53" s="498"/>
      <c r="GV53" s="498"/>
      <c r="GW53" s="498"/>
      <c r="GX53" s="498"/>
      <c r="GY53" s="498"/>
      <c r="GZ53" s="498"/>
      <c r="HA53" s="498"/>
      <c r="HB53" s="498"/>
      <c r="HC53" s="498"/>
      <c r="HD53" s="498"/>
      <c r="HE53" s="498"/>
      <c r="HF53" s="498"/>
      <c r="HG53" s="498"/>
      <c r="HH53" s="498"/>
      <c r="HI53" s="498"/>
      <c r="HJ53" s="498"/>
      <c r="HK53" s="498"/>
      <c r="HL53" s="498"/>
      <c r="HM53" s="498"/>
      <c r="HN53" s="498"/>
      <c r="HO53" s="498"/>
      <c r="HP53" s="498"/>
      <c r="HQ53" s="498"/>
      <c r="HR53" s="498"/>
      <c r="HS53" s="498"/>
      <c r="HT53" s="498"/>
      <c r="HU53" s="498"/>
      <c r="HV53" s="498"/>
      <c r="HW53" s="498"/>
      <c r="HX53" s="498"/>
      <c r="HY53" s="498"/>
      <c r="HZ53" s="498"/>
      <c r="IA53" s="498"/>
      <c r="IB53" s="498"/>
      <c r="IC53" s="498"/>
      <c r="ID53" s="498"/>
      <c r="IE53" s="498"/>
      <c r="IF53" s="498"/>
      <c r="IG53" s="498"/>
      <c r="IH53" s="498"/>
      <c r="II53" s="498"/>
      <c r="IJ53" s="498"/>
      <c r="IK53" s="498"/>
    </row>
    <row r="54" spans="1:245" s="18" customFormat="1" ht="24" customHeight="1">
      <c r="A54" s="498"/>
      <c r="B54" s="871" t="s">
        <v>87</v>
      </c>
      <c r="C54" s="872"/>
      <c r="D54" s="872"/>
      <c r="E54" s="872"/>
      <c r="F54" s="872"/>
      <c r="G54" s="872"/>
      <c r="H54" s="872"/>
      <c r="I54" s="872"/>
      <c r="J54" s="872"/>
      <c r="K54" s="872" t="s">
        <v>120</v>
      </c>
      <c r="L54" s="872"/>
      <c r="M54" s="872"/>
      <c r="N54" s="873"/>
      <c r="O54" s="55">
        <v>355</v>
      </c>
      <c r="P54" s="28" t="s">
        <v>120</v>
      </c>
      <c r="Q54" s="51"/>
      <c r="R54" s="110" t="s">
        <v>203</v>
      </c>
      <c r="S54" s="53"/>
      <c r="T54" s="53"/>
      <c r="U54" s="53"/>
      <c r="V54" s="53"/>
      <c r="W54" s="53"/>
      <c r="X54" s="53"/>
      <c r="Y54" s="51"/>
      <c r="Z54" s="51"/>
      <c r="AA54" s="100">
        <v>7191</v>
      </c>
      <c r="AB54" s="30" t="s">
        <v>120</v>
      </c>
      <c r="AC54" s="58"/>
      <c r="AD54" s="100">
        <v>7192</v>
      </c>
      <c r="AE54" s="30" t="s">
        <v>120</v>
      </c>
      <c r="AF54" s="31">
        <v>43209.81</v>
      </c>
      <c r="AG54" s="102">
        <v>7193</v>
      </c>
      <c r="AH54" s="30"/>
      <c r="AI54" s="289"/>
      <c r="AJ54" s="498"/>
      <c r="AK54" s="498"/>
      <c r="AL54" s="498"/>
      <c r="AM54" s="498"/>
      <c r="AN54" s="498"/>
      <c r="AO54" s="498"/>
      <c r="AP54" s="498"/>
      <c r="AQ54" s="498"/>
      <c r="AR54" s="498"/>
      <c r="AS54" s="498"/>
      <c r="AT54" s="498"/>
      <c r="AU54" s="498"/>
      <c r="AV54" s="498"/>
      <c r="AW54" s="498"/>
      <c r="AX54" s="498"/>
      <c r="AY54" s="498"/>
      <c r="AZ54" s="498"/>
      <c r="BA54" s="498"/>
      <c r="BB54" s="498"/>
      <c r="BC54" s="498"/>
      <c r="BD54" s="498"/>
      <c r="BE54" s="498"/>
      <c r="BF54" s="498"/>
      <c r="BG54" s="498"/>
      <c r="BH54" s="498"/>
      <c r="BI54" s="498"/>
      <c r="BJ54" s="498"/>
      <c r="BK54" s="498"/>
      <c r="BL54" s="498"/>
      <c r="BM54" s="498"/>
      <c r="BN54" s="498"/>
      <c r="BO54" s="498"/>
      <c r="BP54" s="498"/>
      <c r="BQ54" s="498"/>
      <c r="BR54" s="498"/>
      <c r="BS54" s="498"/>
      <c r="BT54" s="498"/>
      <c r="BU54" s="498"/>
      <c r="BV54" s="498"/>
      <c r="BW54" s="498"/>
      <c r="BX54" s="498"/>
      <c r="BY54" s="498"/>
      <c r="BZ54" s="498"/>
      <c r="CA54" s="498"/>
      <c r="CB54" s="498"/>
      <c r="CC54" s="498"/>
      <c r="CD54" s="498"/>
      <c r="CE54" s="498"/>
      <c r="CF54" s="498"/>
      <c r="CG54" s="498"/>
      <c r="CH54" s="498"/>
      <c r="CI54" s="498"/>
      <c r="CJ54" s="498"/>
      <c r="CK54" s="498"/>
      <c r="CL54" s="498"/>
      <c r="CM54" s="498"/>
      <c r="CN54" s="498"/>
      <c r="CO54" s="498"/>
      <c r="CP54" s="498"/>
      <c r="CQ54" s="498"/>
      <c r="CR54" s="498"/>
      <c r="CS54" s="498"/>
      <c r="CT54" s="498"/>
      <c r="CU54" s="498"/>
      <c r="CV54" s="498"/>
      <c r="CW54" s="498"/>
      <c r="CX54" s="498"/>
      <c r="CY54" s="498"/>
      <c r="CZ54" s="498"/>
      <c r="DA54" s="498"/>
      <c r="DB54" s="498"/>
      <c r="DC54" s="498"/>
      <c r="DD54" s="498"/>
      <c r="DE54" s="498"/>
      <c r="DF54" s="498"/>
      <c r="DG54" s="498"/>
      <c r="DH54" s="498"/>
      <c r="DI54" s="498"/>
      <c r="DJ54" s="498"/>
      <c r="DK54" s="498"/>
      <c r="DL54" s="498"/>
      <c r="DM54" s="498"/>
      <c r="DN54" s="498"/>
      <c r="DO54" s="498"/>
      <c r="DP54" s="498"/>
      <c r="DQ54" s="498"/>
      <c r="DR54" s="498"/>
      <c r="DS54" s="498"/>
      <c r="DT54" s="498"/>
      <c r="DU54" s="498"/>
      <c r="DV54" s="498"/>
      <c r="DW54" s="498"/>
      <c r="DX54" s="498"/>
      <c r="DY54" s="498"/>
      <c r="DZ54" s="498"/>
      <c r="EA54" s="498"/>
      <c r="EB54" s="498"/>
      <c r="EC54" s="498"/>
      <c r="ED54" s="498"/>
      <c r="EE54" s="498"/>
      <c r="EF54" s="498"/>
      <c r="EG54" s="498"/>
      <c r="EH54" s="498"/>
      <c r="EI54" s="498"/>
      <c r="EJ54" s="498"/>
      <c r="EK54" s="498"/>
      <c r="EL54" s="498"/>
      <c r="EM54" s="498"/>
      <c r="EN54" s="498"/>
      <c r="EO54" s="498"/>
      <c r="EP54" s="498"/>
      <c r="EQ54" s="498"/>
      <c r="ER54" s="498"/>
      <c r="ES54" s="498"/>
      <c r="ET54" s="498"/>
      <c r="EU54" s="498"/>
      <c r="EV54" s="498"/>
      <c r="EW54" s="498"/>
      <c r="EX54" s="498"/>
      <c r="EY54" s="498"/>
      <c r="EZ54" s="498"/>
      <c r="FA54" s="498"/>
      <c r="FB54" s="498"/>
      <c r="FC54" s="498"/>
      <c r="FD54" s="498"/>
      <c r="FE54" s="498"/>
      <c r="FF54" s="498"/>
      <c r="FG54" s="498"/>
      <c r="FH54" s="498"/>
      <c r="FI54" s="498"/>
      <c r="FJ54" s="498"/>
      <c r="FK54" s="498"/>
      <c r="FL54" s="498"/>
      <c r="FM54" s="498"/>
      <c r="FN54" s="498"/>
      <c r="FO54" s="498"/>
      <c r="FP54" s="498"/>
      <c r="FQ54" s="498"/>
      <c r="FR54" s="498"/>
      <c r="FS54" s="498"/>
      <c r="FT54" s="498"/>
      <c r="FU54" s="498"/>
      <c r="FV54" s="498"/>
      <c r="FW54" s="498"/>
      <c r="FX54" s="498"/>
      <c r="FY54" s="498"/>
      <c r="FZ54" s="498"/>
      <c r="GA54" s="498"/>
      <c r="GB54" s="498"/>
      <c r="GC54" s="498"/>
      <c r="GD54" s="498"/>
      <c r="GE54" s="498"/>
      <c r="GF54" s="498"/>
      <c r="GG54" s="498"/>
      <c r="GH54" s="498"/>
      <c r="GI54" s="498"/>
      <c r="GJ54" s="498"/>
      <c r="GK54" s="498"/>
      <c r="GL54" s="498"/>
      <c r="GM54" s="498"/>
      <c r="GN54" s="498"/>
      <c r="GO54" s="498"/>
      <c r="GP54" s="498"/>
      <c r="GQ54" s="498"/>
      <c r="GR54" s="498"/>
      <c r="GS54" s="498"/>
      <c r="GT54" s="498"/>
      <c r="GU54" s="498"/>
      <c r="GV54" s="498"/>
      <c r="GW54" s="498"/>
      <c r="GX54" s="498"/>
      <c r="GY54" s="498"/>
      <c r="GZ54" s="498"/>
      <c r="HA54" s="498"/>
      <c r="HB54" s="498"/>
      <c r="HC54" s="498"/>
      <c r="HD54" s="498"/>
      <c r="HE54" s="498"/>
      <c r="HF54" s="498"/>
      <c r="HG54" s="498"/>
      <c r="HH54" s="498"/>
      <c r="HI54" s="498"/>
      <c r="HJ54" s="498"/>
      <c r="HK54" s="498"/>
      <c r="HL54" s="498"/>
      <c r="HM54" s="498"/>
      <c r="HN54" s="498"/>
      <c r="HO54" s="498"/>
      <c r="HP54" s="498"/>
      <c r="HQ54" s="498"/>
      <c r="HR54" s="498"/>
      <c r="HS54" s="498"/>
      <c r="HT54" s="498"/>
      <c r="HU54" s="498"/>
      <c r="HV54" s="498"/>
      <c r="HW54" s="498"/>
      <c r="HX54" s="498"/>
      <c r="HY54" s="498"/>
      <c r="HZ54" s="498"/>
      <c r="IA54" s="498"/>
      <c r="IB54" s="498"/>
      <c r="IC54" s="498"/>
      <c r="ID54" s="498"/>
      <c r="IE54" s="498"/>
      <c r="IF54" s="498"/>
      <c r="IG54" s="498"/>
      <c r="IH54" s="498"/>
      <c r="II54" s="498"/>
      <c r="IJ54" s="498"/>
      <c r="IK54" s="498"/>
    </row>
    <row r="55" spans="1:245" s="18" customFormat="1" ht="24" customHeight="1">
      <c r="A55" s="498"/>
      <c r="B55" s="871" t="s">
        <v>204</v>
      </c>
      <c r="C55" s="872"/>
      <c r="D55" s="872"/>
      <c r="E55" s="872"/>
      <c r="F55" s="872"/>
      <c r="G55" s="872"/>
      <c r="H55" s="872"/>
      <c r="I55" s="872"/>
      <c r="J55" s="872"/>
      <c r="K55" s="872"/>
      <c r="L55" s="872"/>
      <c r="M55" s="872"/>
      <c r="N55" s="873"/>
      <c r="O55" s="55">
        <v>356</v>
      </c>
      <c r="P55" s="30" t="s">
        <v>120</v>
      </c>
      <c r="Q55" s="53">
        <v>4096.7</v>
      </c>
      <c r="R55" s="113" t="s">
        <v>205</v>
      </c>
      <c r="S55" s="53"/>
      <c r="T55" s="53"/>
      <c r="U55" s="53"/>
      <c r="V55" s="53"/>
      <c r="W55" s="53"/>
      <c r="X55" s="53"/>
      <c r="Y55" s="51"/>
      <c r="Z55" s="51"/>
      <c r="AA55" s="100">
        <v>7201</v>
      </c>
      <c r="AB55" s="30" t="s">
        <v>120</v>
      </c>
      <c r="AC55" s="58"/>
      <c r="AD55" s="100">
        <v>7202</v>
      </c>
      <c r="AE55" s="30" t="s">
        <v>120</v>
      </c>
      <c r="AF55" s="31">
        <v>52756.04</v>
      </c>
      <c r="AG55" s="102">
        <v>7203</v>
      </c>
      <c r="AH55" s="30"/>
      <c r="AI55" s="289"/>
      <c r="AJ55" s="498"/>
      <c r="AK55" s="498"/>
      <c r="AL55" s="498"/>
      <c r="AM55" s="498"/>
      <c r="AN55" s="498"/>
      <c r="AO55" s="498"/>
      <c r="AP55" s="498"/>
      <c r="AQ55" s="498"/>
      <c r="AR55" s="498"/>
      <c r="AS55" s="498"/>
      <c r="AT55" s="498"/>
      <c r="AU55" s="498"/>
      <c r="AV55" s="498"/>
      <c r="AW55" s="498"/>
      <c r="AX55" s="498"/>
      <c r="AY55" s="498"/>
      <c r="AZ55" s="498"/>
      <c r="BA55" s="498"/>
      <c r="BB55" s="498"/>
      <c r="BC55" s="498"/>
      <c r="BD55" s="498"/>
      <c r="BE55" s="498"/>
      <c r="BF55" s="498"/>
      <c r="BG55" s="498"/>
      <c r="BH55" s="498"/>
      <c r="BI55" s="498"/>
      <c r="BJ55" s="498"/>
      <c r="BK55" s="498"/>
      <c r="BL55" s="498"/>
      <c r="BM55" s="498"/>
      <c r="BN55" s="498"/>
      <c r="BO55" s="498"/>
      <c r="BP55" s="498"/>
      <c r="BQ55" s="498"/>
      <c r="BR55" s="498"/>
      <c r="BS55" s="498"/>
      <c r="BT55" s="498"/>
      <c r="BU55" s="498"/>
      <c r="BV55" s="498"/>
      <c r="BW55" s="498"/>
      <c r="BX55" s="498"/>
      <c r="BY55" s="498"/>
      <c r="BZ55" s="498"/>
      <c r="CA55" s="498"/>
      <c r="CB55" s="498"/>
      <c r="CC55" s="498"/>
      <c r="CD55" s="498"/>
      <c r="CE55" s="498"/>
      <c r="CF55" s="498"/>
      <c r="CG55" s="498"/>
      <c r="CH55" s="498"/>
      <c r="CI55" s="498"/>
      <c r="CJ55" s="498"/>
      <c r="CK55" s="498"/>
      <c r="CL55" s="498"/>
      <c r="CM55" s="498"/>
      <c r="CN55" s="498"/>
      <c r="CO55" s="498"/>
      <c r="CP55" s="498"/>
      <c r="CQ55" s="498"/>
      <c r="CR55" s="498"/>
      <c r="CS55" s="498"/>
      <c r="CT55" s="498"/>
      <c r="CU55" s="498"/>
      <c r="CV55" s="498"/>
      <c r="CW55" s="498"/>
      <c r="CX55" s="498"/>
      <c r="CY55" s="498"/>
      <c r="CZ55" s="498"/>
      <c r="DA55" s="498"/>
      <c r="DB55" s="498"/>
      <c r="DC55" s="498"/>
      <c r="DD55" s="498"/>
      <c r="DE55" s="498"/>
      <c r="DF55" s="498"/>
      <c r="DG55" s="498"/>
      <c r="DH55" s="498"/>
      <c r="DI55" s="498"/>
      <c r="DJ55" s="498"/>
      <c r="DK55" s="498"/>
      <c r="DL55" s="498"/>
      <c r="DM55" s="498"/>
      <c r="DN55" s="498"/>
      <c r="DO55" s="498"/>
      <c r="DP55" s="498"/>
      <c r="DQ55" s="498"/>
      <c r="DR55" s="498"/>
      <c r="DS55" s="498"/>
      <c r="DT55" s="498"/>
      <c r="DU55" s="498"/>
      <c r="DV55" s="498"/>
      <c r="DW55" s="498"/>
      <c r="DX55" s="498"/>
      <c r="DY55" s="498"/>
      <c r="DZ55" s="498"/>
      <c r="EA55" s="498"/>
      <c r="EB55" s="498"/>
      <c r="EC55" s="498"/>
      <c r="ED55" s="498"/>
      <c r="EE55" s="498"/>
      <c r="EF55" s="498"/>
      <c r="EG55" s="498"/>
      <c r="EH55" s="498"/>
      <c r="EI55" s="498"/>
      <c r="EJ55" s="498"/>
      <c r="EK55" s="498"/>
      <c r="EL55" s="498"/>
      <c r="EM55" s="498"/>
      <c r="EN55" s="498"/>
      <c r="EO55" s="498"/>
      <c r="EP55" s="498"/>
      <c r="EQ55" s="498"/>
      <c r="ER55" s="498"/>
      <c r="ES55" s="498"/>
      <c r="ET55" s="498"/>
      <c r="EU55" s="498"/>
      <c r="EV55" s="498"/>
      <c r="EW55" s="498"/>
      <c r="EX55" s="498"/>
      <c r="EY55" s="498"/>
      <c r="EZ55" s="498"/>
      <c r="FA55" s="498"/>
      <c r="FB55" s="498"/>
      <c r="FC55" s="498"/>
      <c r="FD55" s="498"/>
      <c r="FE55" s="498"/>
      <c r="FF55" s="498"/>
      <c r="FG55" s="498"/>
      <c r="FH55" s="498"/>
      <c r="FI55" s="498"/>
      <c r="FJ55" s="498"/>
      <c r="FK55" s="498"/>
      <c r="FL55" s="498"/>
      <c r="FM55" s="498"/>
      <c r="FN55" s="498"/>
      <c r="FO55" s="498"/>
      <c r="FP55" s="498"/>
      <c r="FQ55" s="498"/>
      <c r="FR55" s="498"/>
      <c r="FS55" s="498"/>
      <c r="FT55" s="498"/>
      <c r="FU55" s="498"/>
      <c r="FV55" s="498"/>
      <c r="FW55" s="498"/>
      <c r="FX55" s="498"/>
      <c r="FY55" s="498"/>
      <c r="FZ55" s="498"/>
      <c r="GA55" s="498"/>
      <c r="GB55" s="498"/>
      <c r="GC55" s="498"/>
      <c r="GD55" s="498"/>
      <c r="GE55" s="498"/>
      <c r="GF55" s="498"/>
      <c r="GG55" s="498"/>
      <c r="GH55" s="498"/>
      <c r="GI55" s="498"/>
      <c r="GJ55" s="498"/>
      <c r="GK55" s="498"/>
      <c r="GL55" s="498"/>
      <c r="GM55" s="498"/>
      <c r="GN55" s="498"/>
      <c r="GO55" s="498"/>
      <c r="GP55" s="498"/>
      <c r="GQ55" s="498"/>
      <c r="GR55" s="498"/>
      <c r="GS55" s="498"/>
      <c r="GT55" s="498"/>
      <c r="GU55" s="498"/>
      <c r="GV55" s="498"/>
      <c r="GW55" s="498"/>
      <c r="GX55" s="498"/>
      <c r="GY55" s="498"/>
      <c r="GZ55" s="498"/>
      <c r="HA55" s="498"/>
      <c r="HB55" s="498"/>
      <c r="HC55" s="498"/>
      <c r="HD55" s="498"/>
      <c r="HE55" s="498"/>
      <c r="HF55" s="498"/>
      <c r="HG55" s="498"/>
      <c r="HH55" s="498"/>
      <c r="HI55" s="498"/>
      <c r="HJ55" s="498"/>
      <c r="HK55" s="498"/>
      <c r="HL55" s="498"/>
      <c r="HM55" s="498"/>
      <c r="HN55" s="498"/>
      <c r="HO55" s="498"/>
      <c r="HP55" s="498"/>
      <c r="HQ55" s="498"/>
      <c r="HR55" s="498"/>
      <c r="HS55" s="498"/>
      <c r="HT55" s="498"/>
      <c r="HU55" s="498"/>
      <c r="HV55" s="498"/>
      <c r="HW55" s="498"/>
      <c r="HX55" s="498"/>
      <c r="HY55" s="498"/>
      <c r="HZ55" s="498"/>
      <c r="IA55" s="498"/>
      <c r="IB55" s="498"/>
      <c r="IC55" s="498"/>
      <c r="ID55" s="498"/>
      <c r="IE55" s="498"/>
      <c r="IF55" s="498"/>
      <c r="IG55" s="498"/>
      <c r="IH55" s="498"/>
      <c r="II55" s="498"/>
      <c r="IJ55" s="498"/>
      <c r="IK55" s="498"/>
    </row>
    <row r="56" spans="1:245" s="18" customFormat="1" ht="24" customHeight="1">
      <c r="A56" s="498"/>
      <c r="B56" s="871" t="s">
        <v>206</v>
      </c>
      <c r="C56" s="872"/>
      <c r="D56" s="872"/>
      <c r="E56" s="872"/>
      <c r="F56" s="872"/>
      <c r="G56" s="872"/>
      <c r="H56" s="872"/>
      <c r="I56" s="872"/>
      <c r="J56" s="872"/>
      <c r="K56" s="872"/>
      <c r="L56" s="872"/>
      <c r="M56" s="872"/>
      <c r="N56" s="873"/>
      <c r="O56" s="50">
        <v>357</v>
      </c>
      <c r="P56" s="30" t="s">
        <v>120</v>
      </c>
      <c r="Q56" s="53">
        <v>432099.79</v>
      </c>
      <c r="R56" s="113" t="s">
        <v>207</v>
      </c>
      <c r="S56" s="53"/>
      <c r="T56" s="53"/>
      <c r="U56" s="53"/>
      <c r="V56" s="53"/>
      <c r="W56" s="53"/>
      <c r="X56" s="53"/>
      <c r="Y56" s="51"/>
      <c r="Z56" s="51"/>
      <c r="AA56" s="100">
        <v>7211</v>
      </c>
      <c r="AB56" s="30" t="s">
        <v>120</v>
      </c>
      <c r="AC56" s="58"/>
      <c r="AD56" s="100">
        <v>7212</v>
      </c>
      <c r="AE56" s="30" t="s">
        <v>120</v>
      </c>
      <c r="AF56" s="31"/>
      <c r="AG56" s="102">
        <v>7213</v>
      </c>
      <c r="AH56" s="30"/>
      <c r="AI56" s="289"/>
      <c r="AJ56" s="498"/>
      <c r="AK56" s="498"/>
      <c r="AL56" s="498"/>
      <c r="AM56" s="498"/>
      <c r="AN56" s="498"/>
      <c r="AO56" s="498"/>
      <c r="AP56" s="498"/>
      <c r="AQ56" s="498"/>
      <c r="AR56" s="498"/>
      <c r="AS56" s="498"/>
      <c r="AT56" s="498"/>
      <c r="AU56" s="498"/>
      <c r="AV56" s="498"/>
      <c r="AW56" s="498"/>
      <c r="AX56" s="498"/>
      <c r="AY56" s="498"/>
      <c r="AZ56" s="498"/>
      <c r="BA56" s="498"/>
      <c r="BB56" s="498"/>
      <c r="BC56" s="498"/>
      <c r="BD56" s="498"/>
      <c r="BE56" s="498"/>
      <c r="BF56" s="498"/>
      <c r="BG56" s="498"/>
      <c r="BH56" s="498"/>
      <c r="BI56" s="498"/>
      <c r="BJ56" s="498"/>
      <c r="BK56" s="498"/>
      <c r="BL56" s="498"/>
      <c r="BM56" s="498"/>
      <c r="BN56" s="498"/>
      <c r="BO56" s="498"/>
      <c r="BP56" s="498"/>
      <c r="BQ56" s="498"/>
      <c r="BR56" s="498"/>
      <c r="BS56" s="498"/>
      <c r="BT56" s="498"/>
      <c r="BU56" s="498"/>
      <c r="BV56" s="498"/>
      <c r="BW56" s="498"/>
      <c r="BX56" s="498"/>
      <c r="BY56" s="498"/>
      <c r="BZ56" s="498"/>
      <c r="CA56" s="498"/>
      <c r="CB56" s="498"/>
      <c r="CC56" s="498"/>
      <c r="CD56" s="498"/>
      <c r="CE56" s="498"/>
      <c r="CF56" s="498"/>
      <c r="CG56" s="498"/>
      <c r="CH56" s="498"/>
      <c r="CI56" s="498"/>
      <c r="CJ56" s="498"/>
      <c r="CK56" s="498"/>
      <c r="CL56" s="498"/>
      <c r="CM56" s="498"/>
      <c r="CN56" s="498"/>
      <c r="CO56" s="498"/>
      <c r="CP56" s="498"/>
      <c r="CQ56" s="498"/>
      <c r="CR56" s="498"/>
      <c r="CS56" s="498"/>
      <c r="CT56" s="498"/>
      <c r="CU56" s="498"/>
      <c r="CV56" s="498"/>
      <c r="CW56" s="498"/>
      <c r="CX56" s="498"/>
      <c r="CY56" s="498"/>
      <c r="CZ56" s="498"/>
      <c r="DA56" s="498"/>
      <c r="DB56" s="498"/>
      <c r="DC56" s="498"/>
      <c r="DD56" s="498"/>
      <c r="DE56" s="498"/>
      <c r="DF56" s="498"/>
      <c r="DG56" s="498"/>
      <c r="DH56" s="498"/>
      <c r="DI56" s="498"/>
      <c r="DJ56" s="498"/>
      <c r="DK56" s="498"/>
      <c r="DL56" s="498"/>
      <c r="DM56" s="498"/>
      <c r="DN56" s="498"/>
      <c r="DO56" s="498"/>
      <c r="DP56" s="498"/>
      <c r="DQ56" s="498"/>
      <c r="DR56" s="498"/>
      <c r="DS56" s="498"/>
      <c r="DT56" s="498"/>
      <c r="DU56" s="498"/>
      <c r="DV56" s="498"/>
      <c r="DW56" s="498"/>
      <c r="DX56" s="498"/>
      <c r="DY56" s="498"/>
      <c r="DZ56" s="498"/>
      <c r="EA56" s="498"/>
      <c r="EB56" s="498"/>
      <c r="EC56" s="498"/>
      <c r="ED56" s="498"/>
      <c r="EE56" s="498"/>
      <c r="EF56" s="498"/>
      <c r="EG56" s="498"/>
      <c r="EH56" s="498"/>
      <c r="EI56" s="498"/>
      <c r="EJ56" s="498"/>
      <c r="EK56" s="498"/>
      <c r="EL56" s="498"/>
      <c r="EM56" s="498"/>
      <c r="EN56" s="498"/>
      <c r="EO56" s="498"/>
      <c r="EP56" s="498"/>
      <c r="EQ56" s="498"/>
      <c r="ER56" s="498"/>
      <c r="ES56" s="498"/>
      <c r="ET56" s="498"/>
      <c r="EU56" s="498"/>
      <c r="EV56" s="498"/>
      <c r="EW56" s="498"/>
      <c r="EX56" s="498"/>
      <c r="EY56" s="498"/>
      <c r="EZ56" s="498"/>
      <c r="FA56" s="498"/>
      <c r="FB56" s="498"/>
      <c r="FC56" s="498"/>
      <c r="FD56" s="498"/>
      <c r="FE56" s="498"/>
      <c r="FF56" s="498"/>
      <c r="FG56" s="498"/>
      <c r="FH56" s="498"/>
      <c r="FI56" s="498"/>
      <c r="FJ56" s="498"/>
      <c r="FK56" s="498"/>
      <c r="FL56" s="498"/>
      <c r="FM56" s="498"/>
      <c r="FN56" s="498"/>
      <c r="FO56" s="498"/>
      <c r="FP56" s="498"/>
      <c r="FQ56" s="498"/>
      <c r="FR56" s="498"/>
      <c r="FS56" s="498"/>
      <c r="FT56" s="498"/>
      <c r="FU56" s="498"/>
      <c r="FV56" s="498"/>
      <c r="FW56" s="498"/>
      <c r="FX56" s="498"/>
      <c r="FY56" s="498"/>
      <c r="FZ56" s="498"/>
      <c r="GA56" s="498"/>
      <c r="GB56" s="498"/>
      <c r="GC56" s="498"/>
      <c r="GD56" s="498"/>
      <c r="GE56" s="498"/>
      <c r="GF56" s="498"/>
      <c r="GG56" s="498"/>
      <c r="GH56" s="498"/>
      <c r="GI56" s="498"/>
      <c r="GJ56" s="498"/>
      <c r="GK56" s="498"/>
      <c r="GL56" s="498"/>
      <c r="GM56" s="498"/>
      <c r="GN56" s="498"/>
      <c r="GO56" s="498"/>
      <c r="GP56" s="498"/>
      <c r="GQ56" s="498"/>
      <c r="GR56" s="498"/>
      <c r="GS56" s="498"/>
      <c r="GT56" s="498"/>
      <c r="GU56" s="498"/>
      <c r="GV56" s="498"/>
      <c r="GW56" s="498"/>
      <c r="GX56" s="498"/>
      <c r="GY56" s="498"/>
      <c r="GZ56" s="498"/>
      <c r="HA56" s="498"/>
      <c r="HB56" s="498"/>
      <c r="HC56" s="498"/>
      <c r="HD56" s="498"/>
      <c r="HE56" s="498"/>
      <c r="HF56" s="498"/>
      <c r="HG56" s="498"/>
      <c r="HH56" s="498"/>
      <c r="HI56" s="498"/>
      <c r="HJ56" s="498"/>
      <c r="HK56" s="498"/>
      <c r="HL56" s="498"/>
      <c r="HM56" s="498"/>
      <c r="HN56" s="498"/>
      <c r="HO56" s="498"/>
      <c r="HP56" s="498"/>
      <c r="HQ56" s="498"/>
      <c r="HR56" s="498"/>
      <c r="HS56" s="498"/>
      <c r="HT56" s="498"/>
      <c r="HU56" s="498"/>
      <c r="HV56" s="498"/>
      <c r="HW56" s="498"/>
      <c r="HX56" s="498"/>
      <c r="HY56" s="498"/>
      <c r="HZ56" s="498"/>
      <c r="IA56" s="498"/>
      <c r="IB56" s="498"/>
      <c r="IC56" s="498"/>
      <c r="ID56" s="498"/>
      <c r="IE56" s="498"/>
      <c r="IF56" s="498"/>
      <c r="IG56" s="498"/>
      <c r="IH56" s="498"/>
      <c r="II56" s="498"/>
      <c r="IJ56" s="498"/>
      <c r="IK56" s="498"/>
    </row>
    <row r="57" spans="1:245" s="18" customFormat="1" ht="24" customHeight="1">
      <c r="A57" s="498"/>
      <c r="B57" s="871" t="s">
        <v>208</v>
      </c>
      <c r="C57" s="872"/>
      <c r="D57" s="872"/>
      <c r="E57" s="872"/>
      <c r="F57" s="872"/>
      <c r="G57" s="872"/>
      <c r="H57" s="872"/>
      <c r="I57" s="872"/>
      <c r="J57" s="872"/>
      <c r="K57" s="872"/>
      <c r="L57" s="872"/>
      <c r="M57" s="872"/>
      <c r="N57" s="873"/>
      <c r="O57" s="50">
        <v>358</v>
      </c>
      <c r="P57" s="30" t="s">
        <v>120</v>
      </c>
      <c r="Q57" s="53"/>
      <c r="R57" s="113" t="s">
        <v>209</v>
      </c>
      <c r="S57" s="53"/>
      <c r="T57" s="53"/>
      <c r="U57" s="53"/>
      <c r="V57" s="53"/>
      <c r="W57" s="53"/>
      <c r="X57" s="53"/>
      <c r="Y57" s="51"/>
      <c r="Z57" s="51"/>
      <c r="AA57" s="100">
        <v>7221</v>
      </c>
      <c r="AB57" s="30" t="s">
        <v>120</v>
      </c>
      <c r="AC57" s="58"/>
      <c r="AD57" s="100">
        <v>7222</v>
      </c>
      <c r="AE57" s="30" t="s">
        <v>120</v>
      </c>
      <c r="AF57" s="31">
        <v>20269.099999999999</v>
      </c>
      <c r="AG57" s="102">
        <v>7223</v>
      </c>
      <c r="AH57" s="30"/>
      <c r="AI57" s="289"/>
      <c r="AJ57" s="498"/>
      <c r="AK57" s="498"/>
      <c r="AL57" s="498"/>
      <c r="AM57" s="498"/>
      <c r="AN57" s="498"/>
      <c r="AO57" s="498"/>
      <c r="AP57" s="498"/>
      <c r="AQ57" s="498"/>
      <c r="AR57" s="498"/>
      <c r="AS57" s="498"/>
      <c r="AT57" s="498"/>
      <c r="AU57" s="498"/>
      <c r="AV57" s="498"/>
      <c r="AW57" s="498"/>
      <c r="AX57" s="498"/>
      <c r="AY57" s="498"/>
      <c r="AZ57" s="498"/>
      <c r="BA57" s="498"/>
      <c r="BB57" s="498"/>
      <c r="BC57" s="498"/>
      <c r="BD57" s="498"/>
      <c r="BE57" s="498"/>
      <c r="BF57" s="498"/>
      <c r="BG57" s="498"/>
      <c r="BH57" s="498"/>
      <c r="BI57" s="498"/>
      <c r="BJ57" s="498"/>
      <c r="BK57" s="498"/>
      <c r="BL57" s="498"/>
      <c r="BM57" s="498"/>
      <c r="BN57" s="498"/>
      <c r="BO57" s="498"/>
      <c r="BP57" s="498"/>
      <c r="BQ57" s="498"/>
      <c r="BR57" s="498"/>
      <c r="BS57" s="498"/>
      <c r="BT57" s="498"/>
      <c r="BU57" s="498"/>
      <c r="BV57" s="498"/>
      <c r="BW57" s="498"/>
      <c r="BX57" s="498"/>
      <c r="BY57" s="498"/>
      <c r="BZ57" s="498"/>
      <c r="CA57" s="498"/>
      <c r="CB57" s="498"/>
      <c r="CC57" s="498"/>
      <c r="CD57" s="498"/>
      <c r="CE57" s="498"/>
      <c r="CF57" s="498"/>
      <c r="CG57" s="498"/>
      <c r="CH57" s="498"/>
      <c r="CI57" s="498"/>
      <c r="CJ57" s="498"/>
      <c r="CK57" s="498"/>
      <c r="CL57" s="498"/>
      <c r="CM57" s="498"/>
      <c r="CN57" s="498"/>
      <c r="CO57" s="498"/>
      <c r="CP57" s="498"/>
      <c r="CQ57" s="498"/>
      <c r="CR57" s="498"/>
      <c r="CS57" s="498"/>
      <c r="CT57" s="498"/>
      <c r="CU57" s="498"/>
      <c r="CV57" s="498"/>
      <c r="CW57" s="498"/>
      <c r="CX57" s="498"/>
      <c r="CY57" s="498"/>
      <c r="CZ57" s="498"/>
      <c r="DA57" s="498"/>
      <c r="DB57" s="498"/>
      <c r="DC57" s="498"/>
      <c r="DD57" s="498"/>
      <c r="DE57" s="498"/>
      <c r="DF57" s="498"/>
      <c r="DG57" s="498"/>
      <c r="DH57" s="498"/>
      <c r="DI57" s="498"/>
      <c r="DJ57" s="498"/>
      <c r="DK57" s="498"/>
      <c r="DL57" s="498"/>
      <c r="DM57" s="498"/>
      <c r="DN57" s="498"/>
      <c r="DO57" s="498"/>
      <c r="DP57" s="498"/>
      <c r="DQ57" s="498"/>
      <c r="DR57" s="498"/>
      <c r="DS57" s="498"/>
      <c r="DT57" s="498"/>
      <c r="DU57" s="498"/>
      <c r="DV57" s="498"/>
      <c r="DW57" s="498"/>
      <c r="DX57" s="498"/>
      <c r="DY57" s="498"/>
      <c r="DZ57" s="498"/>
      <c r="EA57" s="498"/>
      <c r="EB57" s="498"/>
      <c r="EC57" s="498"/>
      <c r="ED57" s="498"/>
      <c r="EE57" s="498"/>
      <c r="EF57" s="498"/>
      <c r="EG57" s="498"/>
      <c r="EH57" s="498"/>
      <c r="EI57" s="498"/>
      <c r="EJ57" s="498"/>
      <c r="EK57" s="498"/>
      <c r="EL57" s="498"/>
      <c r="EM57" s="498"/>
      <c r="EN57" s="498"/>
      <c r="EO57" s="498"/>
      <c r="EP57" s="498"/>
      <c r="EQ57" s="498"/>
      <c r="ER57" s="498"/>
      <c r="ES57" s="498"/>
      <c r="ET57" s="498"/>
      <c r="EU57" s="498"/>
      <c r="EV57" s="498"/>
      <c r="EW57" s="498"/>
      <c r="EX57" s="498"/>
      <c r="EY57" s="498"/>
      <c r="EZ57" s="498"/>
      <c r="FA57" s="498"/>
      <c r="FB57" s="498"/>
      <c r="FC57" s="498"/>
      <c r="FD57" s="498"/>
      <c r="FE57" s="498"/>
      <c r="FF57" s="498"/>
      <c r="FG57" s="498"/>
      <c r="FH57" s="498"/>
      <c r="FI57" s="498"/>
      <c r="FJ57" s="498"/>
      <c r="FK57" s="498"/>
      <c r="FL57" s="498"/>
      <c r="FM57" s="498"/>
      <c r="FN57" s="498"/>
      <c r="FO57" s="498"/>
      <c r="FP57" s="498"/>
      <c r="FQ57" s="498"/>
      <c r="FR57" s="498"/>
      <c r="FS57" s="498"/>
      <c r="FT57" s="498"/>
      <c r="FU57" s="498"/>
      <c r="FV57" s="498"/>
      <c r="FW57" s="498"/>
      <c r="FX57" s="498"/>
      <c r="FY57" s="498"/>
      <c r="FZ57" s="498"/>
      <c r="GA57" s="498"/>
      <c r="GB57" s="498"/>
      <c r="GC57" s="498"/>
      <c r="GD57" s="498"/>
      <c r="GE57" s="498"/>
      <c r="GF57" s="498"/>
      <c r="GG57" s="498"/>
      <c r="GH57" s="498"/>
      <c r="GI57" s="498"/>
      <c r="GJ57" s="498"/>
      <c r="GK57" s="498"/>
      <c r="GL57" s="498"/>
      <c r="GM57" s="498"/>
      <c r="GN57" s="498"/>
      <c r="GO57" s="498"/>
      <c r="GP57" s="498"/>
      <c r="GQ57" s="498"/>
      <c r="GR57" s="498"/>
      <c r="GS57" s="498"/>
      <c r="GT57" s="498"/>
      <c r="GU57" s="498"/>
      <c r="GV57" s="498"/>
      <c r="GW57" s="498"/>
      <c r="GX57" s="498"/>
      <c r="GY57" s="498"/>
      <c r="GZ57" s="498"/>
      <c r="HA57" s="498"/>
      <c r="HB57" s="498"/>
      <c r="HC57" s="498"/>
      <c r="HD57" s="498"/>
      <c r="HE57" s="498"/>
      <c r="HF57" s="498"/>
      <c r="HG57" s="498"/>
      <c r="HH57" s="498"/>
      <c r="HI57" s="498"/>
      <c r="HJ57" s="498"/>
      <c r="HK57" s="498"/>
      <c r="HL57" s="498"/>
      <c r="HM57" s="498"/>
      <c r="HN57" s="498"/>
      <c r="HO57" s="498"/>
      <c r="HP57" s="498"/>
      <c r="HQ57" s="498"/>
      <c r="HR57" s="498"/>
      <c r="HS57" s="498"/>
      <c r="HT57" s="498"/>
      <c r="HU57" s="498"/>
      <c r="HV57" s="498"/>
      <c r="HW57" s="498"/>
      <c r="HX57" s="498"/>
      <c r="HY57" s="498"/>
      <c r="HZ57" s="498"/>
      <c r="IA57" s="498"/>
      <c r="IB57" s="498"/>
      <c r="IC57" s="498"/>
      <c r="ID57" s="498"/>
      <c r="IE57" s="498"/>
      <c r="IF57" s="498"/>
      <c r="IG57" s="498"/>
      <c r="IH57" s="498"/>
      <c r="II57" s="498"/>
      <c r="IJ57" s="498"/>
      <c r="IK57" s="498"/>
    </row>
    <row r="58" spans="1:245" s="18" customFormat="1" ht="24" customHeight="1">
      <c r="A58" s="498"/>
      <c r="B58" s="111" t="s">
        <v>210</v>
      </c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5"/>
      <c r="O58" s="55">
        <v>359</v>
      </c>
      <c r="P58" s="30" t="s">
        <v>120</v>
      </c>
      <c r="Q58" s="53">
        <v>1500</v>
      </c>
      <c r="R58" s="113" t="s">
        <v>211</v>
      </c>
      <c r="S58" s="53"/>
      <c r="T58" s="53"/>
      <c r="U58" s="53"/>
      <c r="V58" s="53"/>
      <c r="W58" s="53"/>
      <c r="X58" s="53"/>
      <c r="Y58" s="51"/>
      <c r="Z58" s="51"/>
      <c r="AA58" s="100">
        <v>7231</v>
      </c>
      <c r="AB58" s="30" t="s">
        <v>120</v>
      </c>
      <c r="AC58" s="58"/>
      <c r="AD58" s="100">
        <v>7232</v>
      </c>
      <c r="AE58" s="30" t="s">
        <v>120</v>
      </c>
      <c r="AF58" s="31">
        <v>2123745.0299999998</v>
      </c>
      <c r="AG58" s="102">
        <v>7233</v>
      </c>
      <c r="AH58" s="30"/>
      <c r="AI58" s="289"/>
      <c r="AJ58" s="498"/>
      <c r="AK58" s="498"/>
      <c r="AL58" s="498"/>
      <c r="AM58" s="498"/>
      <c r="AN58" s="498"/>
      <c r="AO58" s="498"/>
      <c r="AP58" s="498"/>
      <c r="AQ58" s="498"/>
      <c r="AR58" s="498"/>
      <c r="AS58" s="498"/>
      <c r="AT58" s="498"/>
      <c r="AU58" s="498"/>
      <c r="AV58" s="498"/>
      <c r="AW58" s="498"/>
      <c r="AX58" s="498"/>
      <c r="AY58" s="498"/>
      <c r="AZ58" s="498"/>
      <c r="BA58" s="498"/>
      <c r="BB58" s="498"/>
      <c r="BC58" s="498"/>
      <c r="BD58" s="498"/>
      <c r="BE58" s="498"/>
      <c r="BF58" s="498"/>
      <c r="BG58" s="498"/>
      <c r="BH58" s="498"/>
      <c r="BI58" s="498"/>
      <c r="BJ58" s="498"/>
      <c r="BK58" s="498"/>
      <c r="BL58" s="498"/>
      <c r="BM58" s="498"/>
      <c r="BN58" s="498"/>
      <c r="BO58" s="498"/>
      <c r="BP58" s="498"/>
      <c r="BQ58" s="498"/>
      <c r="BR58" s="498"/>
      <c r="BS58" s="498"/>
      <c r="BT58" s="498"/>
      <c r="BU58" s="498"/>
      <c r="BV58" s="498"/>
      <c r="BW58" s="498"/>
      <c r="BX58" s="498"/>
      <c r="BY58" s="498"/>
      <c r="BZ58" s="498"/>
      <c r="CA58" s="498"/>
      <c r="CB58" s="498"/>
      <c r="CC58" s="498"/>
      <c r="CD58" s="498"/>
      <c r="CE58" s="498"/>
      <c r="CF58" s="498"/>
      <c r="CG58" s="498"/>
      <c r="CH58" s="498"/>
      <c r="CI58" s="498"/>
      <c r="CJ58" s="498"/>
      <c r="CK58" s="498"/>
      <c r="CL58" s="498"/>
      <c r="CM58" s="498"/>
      <c r="CN58" s="498"/>
      <c r="CO58" s="498"/>
      <c r="CP58" s="498"/>
      <c r="CQ58" s="498"/>
      <c r="CR58" s="498"/>
      <c r="CS58" s="498"/>
      <c r="CT58" s="498"/>
      <c r="CU58" s="498"/>
      <c r="CV58" s="498"/>
      <c r="CW58" s="498"/>
      <c r="CX58" s="498"/>
      <c r="CY58" s="498"/>
      <c r="CZ58" s="498"/>
      <c r="DA58" s="498"/>
      <c r="DB58" s="498"/>
      <c r="DC58" s="498"/>
      <c r="DD58" s="498"/>
      <c r="DE58" s="498"/>
      <c r="DF58" s="498"/>
      <c r="DG58" s="498"/>
      <c r="DH58" s="498"/>
      <c r="DI58" s="498"/>
      <c r="DJ58" s="498"/>
      <c r="DK58" s="498"/>
      <c r="DL58" s="498"/>
      <c r="DM58" s="498"/>
      <c r="DN58" s="498"/>
      <c r="DO58" s="498"/>
      <c r="DP58" s="498"/>
      <c r="DQ58" s="498"/>
      <c r="DR58" s="498"/>
      <c r="DS58" s="498"/>
      <c r="DT58" s="498"/>
      <c r="DU58" s="498"/>
      <c r="DV58" s="498"/>
      <c r="DW58" s="498"/>
      <c r="DX58" s="498"/>
      <c r="DY58" s="498"/>
      <c r="DZ58" s="498"/>
      <c r="EA58" s="498"/>
      <c r="EB58" s="498"/>
      <c r="EC58" s="498"/>
      <c r="ED58" s="498"/>
      <c r="EE58" s="498"/>
      <c r="EF58" s="498"/>
      <c r="EG58" s="498"/>
      <c r="EH58" s="498"/>
      <c r="EI58" s="498"/>
      <c r="EJ58" s="498"/>
      <c r="EK58" s="498"/>
      <c r="EL58" s="498"/>
      <c r="EM58" s="498"/>
      <c r="EN58" s="498"/>
      <c r="EO58" s="498"/>
      <c r="EP58" s="498"/>
      <c r="EQ58" s="498"/>
      <c r="ER58" s="498"/>
      <c r="ES58" s="498"/>
      <c r="ET58" s="498"/>
      <c r="EU58" s="498"/>
      <c r="EV58" s="498"/>
      <c r="EW58" s="498"/>
      <c r="EX58" s="498"/>
      <c r="EY58" s="498"/>
      <c r="EZ58" s="498"/>
      <c r="FA58" s="498"/>
      <c r="FB58" s="498"/>
      <c r="FC58" s="498"/>
      <c r="FD58" s="498"/>
      <c r="FE58" s="498"/>
      <c r="FF58" s="498"/>
      <c r="FG58" s="498"/>
      <c r="FH58" s="498"/>
      <c r="FI58" s="498"/>
      <c r="FJ58" s="498"/>
      <c r="FK58" s="498"/>
      <c r="FL58" s="498"/>
      <c r="FM58" s="498"/>
      <c r="FN58" s="498"/>
      <c r="FO58" s="498"/>
      <c r="FP58" s="498"/>
      <c r="FQ58" s="498"/>
      <c r="FR58" s="498"/>
      <c r="FS58" s="498"/>
      <c r="FT58" s="498"/>
      <c r="FU58" s="498"/>
      <c r="FV58" s="498"/>
      <c r="FW58" s="498"/>
      <c r="FX58" s="498"/>
      <c r="FY58" s="498"/>
      <c r="FZ58" s="498"/>
      <c r="GA58" s="498"/>
      <c r="GB58" s="498"/>
      <c r="GC58" s="498"/>
      <c r="GD58" s="498"/>
      <c r="GE58" s="498"/>
      <c r="GF58" s="498"/>
      <c r="GG58" s="498"/>
      <c r="GH58" s="498"/>
      <c r="GI58" s="498"/>
      <c r="GJ58" s="498"/>
      <c r="GK58" s="498"/>
      <c r="GL58" s="498"/>
      <c r="GM58" s="498"/>
      <c r="GN58" s="498"/>
      <c r="GO58" s="498"/>
      <c r="GP58" s="498"/>
      <c r="GQ58" s="498"/>
      <c r="GR58" s="498"/>
      <c r="GS58" s="498"/>
      <c r="GT58" s="498"/>
      <c r="GU58" s="498"/>
      <c r="GV58" s="498"/>
      <c r="GW58" s="498"/>
      <c r="GX58" s="498"/>
      <c r="GY58" s="498"/>
      <c r="GZ58" s="498"/>
      <c r="HA58" s="498"/>
      <c r="HB58" s="498"/>
      <c r="HC58" s="498"/>
      <c r="HD58" s="498"/>
      <c r="HE58" s="498"/>
      <c r="HF58" s="498"/>
      <c r="HG58" s="498"/>
      <c r="HH58" s="498"/>
      <c r="HI58" s="498"/>
      <c r="HJ58" s="498"/>
      <c r="HK58" s="498"/>
      <c r="HL58" s="498"/>
      <c r="HM58" s="498"/>
      <c r="HN58" s="498"/>
      <c r="HO58" s="498"/>
      <c r="HP58" s="498"/>
      <c r="HQ58" s="498"/>
      <c r="HR58" s="498"/>
      <c r="HS58" s="498"/>
      <c r="HT58" s="498"/>
      <c r="HU58" s="498"/>
      <c r="HV58" s="498"/>
      <c r="HW58" s="498"/>
      <c r="HX58" s="498"/>
      <c r="HY58" s="498"/>
      <c r="HZ58" s="498"/>
      <c r="IA58" s="498"/>
      <c r="IB58" s="498"/>
      <c r="IC58" s="498"/>
      <c r="ID58" s="498"/>
      <c r="IE58" s="498"/>
      <c r="IF58" s="498"/>
      <c r="IG58" s="498"/>
      <c r="IH58" s="498"/>
      <c r="II58" s="498"/>
      <c r="IJ58" s="498"/>
      <c r="IK58" s="498"/>
    </row>
    <row r="59" spans="1:245" s="18" customFormat="1" ht="24" customHeight="1">
      <c r="A59" s="498"/>
      <c r="B59" s="300" t="s">
        <v>212</v>
      </c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7"/>
      <c r="O59" s="55">
        <v>360</v>
      </c>
      <c r="P59" s="30" t="s">
        <v>134</v>
      </c>
      <c r="Q59" s="53">
        <v>202745.42</v>
      </c>
      <c r="R59" s="906" t="s">
        <v>213</v>
      </c>
      <c r="S59" s="907"/>
      <c r="T59" s="907"/>
      <c r="U59" s="908"/>
      <c r="V59" s="915" t="s">
        <v>214</v>
      </c>
      <c r="W59" s="916"/>
      <c r="X59" s="916"/>
      <c r="Y59" s="916"/>
      <c r="Z59" s="917"/>
      <c r="AA59" s="100">
        <v>7241</v>
      </c>
      <c r="AB59" s="30" t="s">
        <v>120</v>
      </c>
      <c r="AC59" s="58"/>
      <c r="AD59" s="100">
        <v>7242</v>
      </c>
      <c r="AE59" s="30" t="s">
        <v>120</v>
      </c>
      <c r="AF59" s="31"/>
      <c r="AG59" s="102">
        <v>7243</v>
      </c>
      <c r="AH59" s="30"/>
      <c r="AI59" s="289"/>
      <c r="AJ59" s="498"/>
      <c r="AK59" s="498"/>
      <c r="AL59" s="498"/>
      <c r="AM59" s="498"/>
      <c r="AN59" s="498"/>
      <c r="AO59" s="498"/>
      <c r="AP59" s="498"/>
      <c r="AQ59" s="498"/>
      <c r="AR59" s="498"/>
      <c r="AS59" s="498"/>
      <c r="AT59" s="498"/>
      <c r="AU59" s="498"/>
      <c r="AV59" s="498"/>
      <c r="AW59" s="498"/>
      <c r="AX59" s="498"/>
      <c r="AY59" s="498"/>
      <c r="AZ59" s="498"/>
      <c r="BA59" s="498"/>
      <c r="BB59" s="498"/>
      <c r="BC59" s="498"/>
      <c r="BD59" s="498"/>
      <c r="BE59" s="498"/>
      <c r="BF59" s="498"/>
      <c r="BG59" s="498"/>
      <c r="BH59" s="498"/>
      <c r="BI59" s="498"/>
      <c r="BJ59" s="498"/>
      <c r="BK59" s="498"/>
      <c r="BL59" s="498"/>
      <c r="BM59" s="498"/>
      <c r="BN59" s="498"/>
      <c r="BO59" s="498"/>
      <c r="BP59" s="498"/>
      <c r="BQ59" s="498"/>
      <c r="BR59" s="498"/>
      <c r="BS59" s="498"/>
      <c r="BT59" s="498"/>
      <c r="BU59" s="498"/>
      <c r="BV59" s="498"/>
      <c r="BW59" s="498"/>
      <c r="BX59" s="498"/>
      <c r="BY59" s="498"/>
      <c r="BZ59" s="498"/>
      <c r="CA59" s="498"/>
      <c r="CB59" s="498"/>
      <c r="CC59" s="498"/>
      <c r="CD59" s="498"/>
      <c r="CE59" s="498"/>
      <c r="CF59" s="498"/>
      <c r="CG59" s="498"/>
      <c r="CH59" s="498"/>
      <c r="CI59" s="498"/>
      <c r="CJ59" s="498"/>
      <c r="CK59" s="498"/>
      <c r="CL59" s="498"/>
      <c r="CM59" s="498"/>
      <c r="CN59" s="498"/>
      <c r="CO59" s="498"/>
      <c r="CP59" s="498"/>
      <c r="CQ59" s="498"/>
      <c r="CR59" s="498"/>
      <c r="CS59" s="498"/>
      <c r="CT59" s="498"/>
      <c r="CU59" s="498"/>
      <c r="CV59" s="498"/>
      <c r="CW59" s="498"/>
      <c r="CX59" s="498"/>
      <c r="CY59" s="498"/>
      <c r="CZ59" s="498"/>
      <c r="DA59" s="498"/>
      <c r="DB59" s="498"/>
      <c r="DC59" s="498"/>
      <c r="DD59" s="498"/>
      <c r="DE59" s="498"/>
      <c r="DF59" s="498"/>
      <c r="DG59" s="498"/>
      <c r="DH59" s="498"/>
      <c r="DI59" s="498"/>
      <c r="DJ59" s="498"/>
      <c r="DK59" s="498"/>
      <c r="DL59" s="498"/>
      <c r="DM59" s="498"/>
      <c r="DN59" s="498"/>
      <c r="DO59" s="498"/>
      <c r="DP59" s="498"/>
      <c r="DQ59" s="498"/>
      <c r="DR59" s="498"/>
      <c r="DS59" s="498"/>
      <c r="DT59" s="498"/>
      <c r="DU59" s="498"/>
      <c r="DV59" s="498"/>
      <c r="DW59" s="498"/>
      <c r="DX59" s="498"/>
      <c r="DY59" s="498"/>
      <c r="DZ59" s="498"/>
      <c r="EA59" s="498"/>
      <c r="EB59" s="498"/>
      <c r="EC59" s="498"/>
      <c r="ED59" s="498"/>
      <c r="EE59" s="498"/>
      <c r="EF59" s="498"/>
      <c r="EG59" s="498"/>
      <c r="EH59" s="498"/>
      <c r="EI59" s="498"/>
      <c r="EJ59" s="498"/>
      <c r="EK59" s="498"/>
      <c r="EL59" s="498"/>
      <c r="EM59" s="498"/>
      <c r="EN59" s="498"/>
      <c r="EO59" s="498"/>
      <c r="EP59" s="498"/>
      <c r="EQ59" s="498"/>
      <c r="ER59" s="498"/>
      <c r="ES59" s="498"/>
      <c r="ET59" s="498"/>
      <c r="EU59" s="498"/>
      <c r="EV59" s="498"/>
      <c r="EW59" s="498"/>
      <c r="EX59" s="498"/>
      <c r="EY59" s="498"/>
      <c r="EZ59" s="498"/>
      <c r="FA59" s="498"/>
      <c r="FB59" s="498"/>
      <c r="FC59" s="498"/>
      <c r="FD59" s="498"/>
      <c r="FE59" s="498"/>
      <c r="FF59" s="498"/>
      <c r="FG59" s="498"/>
      <c r="FH59" s="498"/>
      <c r="FI59" s="498"/>
      <c r="FJ59" s="498"/>
      <c r="FK59" s="498"/>
      <c r="FL59" s="498"/>
      <c r="FM59" s="498"/>
      <c r="FN59" s="498"/>
      <c r="FO59" s="498"/>
      <c r="FP59" s="498"/>
      <c r="FQ59" s="498"/>
      <c r="FR59" s="498"/>
      <c r="FS59" s="498"/>
      <c r="FT59" s="498"/>
      <c r="FU59" s="498"/>
      <c r="FV59" s="498"/>
      <c r="FW59" s="498"/>
      <c r="FX59" s="498"/>
      <c r="FY59" s="498"/>
      <c r="FZ59" s="498"/>
      <c r="GA59" s="498"/>
      <c r="GB59" s="498"/>
      <c r="GC59" s="498"/>
      <c r="GD59" s="498"/>
      <c r="GE59" s="498"/>
      <c r="GF59" s="498"/>
      <c r="GG59" s="498"/>
      <c r="GH59" s="498"/>
      <c r="GI59" s="498"/>
      <c r="GJ59" s="498"/>
      <c r="GK59" s="498"/>
      <c r="GL59" s="498"/>
      <c r="GM59" s="498"/>
      <c r="GN59" s="498"/>
      <c r="GO59" s="498"/>
      <c r="GP59" s="498"/>
      <c r="GQ59" s="498"/>
      <c r="GR59" s="498"/>
      <c r="GS59" s="498"/>
      <c r="GT59" s="498"/>
      <c r="GU59" s="498"/>
      <c r="GV59" s="498"/>
      <c r="GW59" s="498"/>
      <c r="GX59" s="498"/>
      <c r="GY59" s="498"/>
      <c r="GZ59" s="498"/>
      <c r="HA59" s="498"/>
      <c r="HB59" s="498"/>
      <c r="HC59" s="498"/>
      <c r="HD59" s="498"/>
      <c r="HE59" s="498"/>
      <c r="HF59" s="498"/>
      <c r="HG59" s="498"/>
      <c r="HH59" s="498"/>
      <c r="HI59" s="498"/>
      <c r="HJ59" s="498"/>
      <c r="HK59" s="498"/>
      <c r="HL59" s="498"/>
      <c r="HM59" s="498"/>
      <c r="HN59" s="498"/>
      <c r="HO59" s="498"/>
      <c r="HP59" s="498"/>
      <c r="HQ59" s="498"/>
      <c r="HR59" s="498"/>
      <c r="HS59" s="498"/>
      <c r="HT59" s="498"/>
      <c r="HU59" s="498"/>
      <c r="HV59" s="498"/>
      <c r="HW59" s="498"/>
      <c r="HX59" s="498"/>
      <c r="HY59" s="498"/>
      <c r="HZ59" s="498"/>
      <c r="IA59" s="498"/>
      <c r="IB59" s="498"/>
      <c r="IC59" s="498"/>
      <c r="ID59" s="498"/>
      <c r="IE59" s="498"/>
      <c r="IF59" s="498"/>
      <c r="IG59" s="498"/>
      <c r="IH59" s="498"/>
      <c r="II59" s="498"/>
      <c r="IJ59" s="498"/>
      <c r="IK59" s="498"/>
    </row>
    <row r="60" spans="1:245" s="18" customFormat="1" ht="24" customHeight="1">
      <c r="A60" s="498"/>
      <c r="B60" s="111" t="s">
        <v>215</v>
      </c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5"/>
      <c r="O60" s="55">
        <v>361</v>
      </c>
      <c r="P60" s="30" t="s">
        <v>134</v>
      </c>
      <c r="Q60" s="53"/>
      <c r="R60" s="909"/>
      <c r="S60" s="910"/>
      <c r="T60" s="910"/>
      <c r="U60" s="911"/>
      <c r="V60" s="915" t="s">
        <v>216</v>
      </c>
      <c r="W60" s="916"/>
      <c r="X60" s="916"/>
      <c r="Y60" s="916"/>
      <c r="Z60" s="917"/>
      <c r="AA60" s="100">
        <v>7251</v>
      </c>
      <c r="AB60" s="30" t="s">
        <v>120</v>
      </c>
      <c r="AC60" s="58"/>
      <c r="AD60" s="100">
        <v>7252</v>
      </c>
      <c r="AE60" s="30" t="s">
        <v>120</v>
      </c>
      <c r="AF60" s="31"/>
      <c r="AG60" s="102">
        <v>7253</v>
      </c>
      <c r="AH60" s="30"/>
      <c r="AI60" s="289"/>
      <c r="AJ60" s="498"/>
      <c r="AK60" s="498"/>
      <c r="AL60" s="498"/>
      <c r="AM60" s="498"/>
      <c r="AN60" s="498"/>
      <c r="AO60" s="498"/>
      <c r="AP60" s="498"/>
      <c r="AQ60" s="498"/>
      <c r="AR60" s="498"/>
      <c r="AS60" s="498"/>
      <c r="AT60" s="498"/>
      <c r="AU60" s="498"/>
      <c r="AV60" s="498"/>
      <c r="AW60" s="498"/>
      <c r="AX60" s="498"/>
      <c r="AY60" s="498"/>
      <c r="AZ60" s="498"/>
      <c r="BA60" s="498"/>
      <c r="BB60" s="498"/>
      <c r="BC60" s="498"/>
      <c r="BD60" s="498"/>
      <c r="BE60" s="498"/>
      <c r="BF60" s="498"/>
      <c r="BG60" s="498"/>
      <c r="BH60" s="498"/>
      <c r="BI60" s="498"/>
      <c r="BJ60" s="498"/>
      <c r="BK60" s="498"/>
      <c r="BL60" s="498"/>
      <c r="BM60" s="498"/>
      <c r="BN60" s="498"/>
      <c r="BO60" s="498"/>
      <c r="BP60" s="498"/>
      <c r="BQ60" s="498"/>
      <c r="BR60" s="498"/>
      <c r="BS60" s="498"/>
      <c r="BT60" s="498"/>
      <c r="BU60" s="498"/>
      <c r="BV60" s="498"/>
      <c r="BW60" s="498"/>
      <c r="BX60" s="498"/>
      <c r="BY60" s="498"/>
      <c r="BZ60" s="498"/>
      <c r="CA60" s="498"/>
      <c r="CB60" s="498"/>
      <c r="CC60" s="498"/>
      <c r="CD60" s="498"/>
      <c r="CE60" s="498"/>
      <c r="CF60" s="498"/>
      <c r="CG60" s="498"/>
      <c r="CH60" s="498"/>
      <c r="CI60" s="498"/>
      <c r="CJ60" s="498"/>
      <c r="CK60" s="498"/>
      <c r="CL60" s="498"/>
      <c r="CM60" s="498"/>
      <c r="CN60" s="498"/>
      <c r="CO60" s="498"/>
      <c r="CP60" s="498"/>
      <c r="CQ60" s="498"/>
      <c r="CR60" s="498"/>
      <c r="CS60" s="498"/>
      <c r="CT60" s="498"/>
      <c r="CU60" s="498"/>
      <c r="CV60" s="498"/>
      <c r="CW60" s="498"/>
      <c r="CX60" s="498"/>
      <c r="CY60" s="498"/>
      <c r="CZ60" s="498"/>
      <c r="DA60" s="498"/>
      <c r="DB60" s="498"/>
      <c r="DC60" s="498"/>
      <c r="DD60" s="498"/>
      <c r="DE60" s="498"/>
      <c r="DF60" s="498"/>
      <c r="DG60" s="498"/>
      <c r="DH60" s="498"/>
      <c r="DI60" s="498"/>
      <c r="DJ60" s="498"/>
      <c r="DK60" s="498"/>
      <c r="DL60" s="498"/>
      <c r="DM60" s="498"/>
      <c r="DN60" s="498"/>
      <c r="DO60" s="498"/>
      <c r="DP60" s="498"/>
      <c r="DQ60" s="498"/>
      <c r="DR60" s="498"/>
      <c r="DS60" s="498"/>
      <c r="DT60" s="498"/>
      <c r="DU60" s="498"/>
      <c r="DV60" s="498"/>
      <c r="DW60" s="498"/>
      <c r="DX60" s="498"/>
      <c r="DY60" s="498"/>
      <c r="DZ60" s="498"/>
      <c r="EA60" s="498"/>
      <c r="EB60" s="498"/>
      <c r="EC60" s="498"/>
      <c r="ED60" s="498"/>
      <c r="EE60" s="498"/>
      <c r="EF60" s="498"/>
      <c r="EG60" s="498"/>
      <c r="EH60" s="498"/>
      <c r="EI60" s="498"/>
      <c r="EJ60" s="498"/>
      <c r="EK60" s="498"/>
      <c r="EL60" s="498"/>
      <c r="EM60" s="498"/>
      <c r="EN60" s="498"/>
      <c r="EO60" s="498"/>
      <c r="EP60" s="498"/>
      <c r="EQ60" s="498"/>
      <c r="ER60" s="498"/>
      <c r="ES60" s="498"/>
      <c r="ET60" s="498"/>
      <c r="EU60" s="498"/>
      <c r="EV60" s="498"/>
      <c r="EW60" s="498"/>
      <c r="EX60" s="498"/>
      <c r="EY60" s="498"/>
      <c r="EZ60" s="498"/>
      <c r="FA60" s="498"/>
      <c r="FB60" s="498"/>
      <c r="FC60" s="498"/>
      <c r="FD60" s="498"/>
      <c r="FE60" s="498"/>
      <c r="FF60" s="498"/>
      <c r="FG60" s="498"/>
      <c r="FH60" s="498"/>
      <c r="FI60" s="498"/>
      <c r="FJ60" s="498"/>
      <c r="FK60" s="498"/>
      <c r="FL60" s="498"/>
      <c r="FM60" s="498"/>
      <c r="FN60" s="498"/>
      <c r="FO60" s="498"/>
      <c r="FP60" s="498"/>
      <c r="FQ60" s="498"/>
      <c r="FR60" s="498"/>
      <c r="FS60" s="498"/>
      <c r="FT60" s="498"/>
      <c r="FU60" s="498"/>
      <c r="FV60" s="498"/>
      <c r="FW60" s="498"/>
      <c r="FX60" s="498"/>
      <c r="FY60" s="498"/>
      <c r="FZ60" s="498"/>
      <c r="GA60" s="498"/>
      <c r="GB60" s="498"/>
      <c r="GC60" s="498"/>
      <c r="GD60" s="498"/>
      <c r="GE60" s="498"/>
      <c r="GF60" s="498"/>
      <c r="GG60" s="498"/>
      <c r="GH60" s="498"/>
      <c r="GI60" s="498"/>
      <c r="GJ60" s="498"/>
      <c r="GK60" s="498"/>
      <c r="GL60" s="498"/>
      <c r="GM60" s="498"/>
      <c r="GN60" s="498"/>
      <c r="GO60" s="498"/>
      <c r="GP60" s="498"/>
      <c r="GQ60" s="498"/>
      <c r="GR60" s="498"/>
      <c r="GS60" s="498"/>
      <c r="GT60" s="498"/>
      <c r="GU60" s="498"/>
      <c r="GV60" s="498"/>
      <c r="GW60" s="498"/>
      <c r="GX60" s="498"/>
      <c r="GY60" s="498"/>
      <c r="GZ60" s="498"/>
      <c r="HA60" s="498"/>
      <c r="HB60" s="498"/>
      <c r="HC60" s="498"/>
      <c r="HD60" s="498"/>
      <c r="HE60" s="498"/>
      <c r="HF60" s="498"/>
      <c r="HG60" s="498"/>
      <c r="HH60" s="498"/>
      <c r="HI60" s="498"/>
      <c r="HJ60" s="498"/>
      <c r="HK60" s="498"/>
      <c r="HL60" s="498"/>
      <c r="HM60" s="498"/>
      <c r="HN60" s="498"/>
      <c r="HO60" s="498"/>
      <c r="HP60" s="498"/>
      <c r="HQ60" s="498"/>
      <c r="HR60" s="498"/>
      <c r="HS60" s="498"/>
      <c r="HT60" s="498"/>
      <c r="HU60" s="498"/>
      <c r="HV60" s="498"/>
      <c r="HW60" s="498"/>
      <c r="HX60" s="498"/>
      <c r="HY60" s="498"/>
      <c r="HZ60" s="498"/>
      <c r="IA60" s="498"/>
      <c r="IB60" s="498"/>
      <c r="IC60" s="498"/>
      <c r="ID60" s="498"/>
      <c r="IE60" s="498"/>
      <c r="IF60" s="498"/>
      <c r="IG60" s="498"/>
      <c r="IH60" s="498"/>
      <c r="II60" s="498"/>
      <c r="IJ60" s="498"/>
      <c r="IK60" s="498"/>
    </row>
    <row r="61" spans="1:245" s="18" customFormat="1" ht="24" customHeight="1">
      <c r="A61" s="498"/>
      <c r="B61" s="111" t="s">
        <v>217</v>
      </c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5"/>
      <c r="O61" s="55">
        <v>362</v>
      </c>
      <c r="P61" s="30" t="s">
        <v>120</v>
      </c>
      <c r="Q61" s="53"/>
      <c r="R61" s="909"/>
      <c r="S61" s="910"/>
      <c r="T61" s="910"/>
      <c r="U61" s="911"/>
      <c r="V61" s="915" t="s">
        <v>218</v>
      </c>
      <c r="W61" s="916"/>
      <c r="X61" s="916"/>
      <c r="Y61" s="916"/>
      <c r="Z61" s="917"/>
      <c r="AA61" s="245"/>
      <c r="AB61" s="246"/>
      <c r="AC61" s="246"/>
      <c r="AD61" s="100">
        <v>7262</v>
      </c>
      <c r="AE61" s="30" t="s">
        <v>120</v>
      </c>
      <c r="AF61" s="31"/>
      <c r="AG61" s="102">
        <v>7263</v>
      </c>
      <c r="AH61" s="30"/>
      <c r="AI61" s="289"/>
      <c r="AJ61" s="498"/>
      <c r="AK61" s="498"/>
      <c r="AL61" s="498"/>
      <c r="AM61" s="498"/>
      <c r="AN61" s="498"/>
      <c r="AO61" s="498"/>
      <c r="AP61" s="498"/>
      <c r="AQ61" s="498"/>
      <c r="AR61" s="498"/>
      <c r="AS61" s="498"/>
      <c r="AT61" s="498"/>
      <c r="AU61" s="498"/>
      <c r="AV61" s="498"/>
      <c r="AW61" s="498"/>
      <c r="AX61" s="498"/>
      <c r="AY61" s="498"/>
      <c r="AZ61" s="498"/>
      <c r="BA61" s="498"/>
      <c r="BB61" s="498"/>
      <c r="BC61" s="498"/>
      <c r="BD61" s="498"/>
      <c r="BE61" s="498"/>
      <c r="BF61" s="498"/>
      <c r="BG61" s="498"/>
      <c r="BH61" s="498"/>
      <c r="BI61" s="498"/>
      <c r="BJ61" s="498"/>
      <c r="BK61" s="498"/>
      <c r="BL61" s="498"/>
      <c r="BM61" s="498"/>
      <c r="BN61" s="498"/>
      <c r="BO61" s="498"/>
      <c r="BP61" s="498"/>
      <c r="BQ61" s="498"/>
      <c r="BR61" s="498"/>
      <c r="BS61" s="498"/>
      <c r="BT61" s="498"/>
      <c r="BU61" s="498"/>
      <c r="BV61" s="498"/>
      <c r="BW61" s="498"/>
      <c r="BX61" s="498"/>
      <c r="BY61" s="498"/>
      <c r="BZ61" s="498"/>
      <c r="CA61" s="498"/>
      <c r="CB61" s="498"/>
      <c r="CC61" s="498"/>
      <c r="CD61" s="498"/>
      <c r="CE61" s="498"/>
      <c r="CF61" s="498"/>
      <c r="CG61" s="498"/>
      <c r="CH61" s="498"/>
      <c r="CI61" s="498"/>
      <c r="CJ61" s="498"/>
      <c r="CK61" s="498"/>
      <c r="CL61" s="498"/>
      <c r="CM61" s="498"/>
      <c r="CN61" s="498"/>
      <c r="CO61" s="498"/>
      <c r="CP61" s="498"/>
      <c r="CQ61" s="498"/>
      <c r="CR61" s="498"/>
      <c r="CS61" s="498"/>
      <c r="CT61" s="498"/>
      <c r="CU61" s="498"/>
      <c r="CV61" s="498"/>
      <c r="CW61" s="498"/>
      <c r="CX61" s="498"/>
      <c r="CY61" s="498"/>
      <c r="CZ61" s="498"/>
      <c r="DA61" s="498"/>
      <c r="DB61" s="498"/>
      <c r="DC61" s="498"/>
      <c r="DD61" s="498"/>
      <c r="DE61" s="498"/>
      <c r="DF61" s="498"/>
      <c r="DG61" s="498"/>
      <c r="DH61" s="498"/>
      <c r="DI61" s="498"/>
      <c r="DJ61" s="498"/>
      <c r="DK61" s="498"/>
      <c r="DL61" s="498"/>
      <c r="DM61" s="498"/>
      <c r="DN61" s="498"/>
      <c r="DO61" s="498"/>
      <c r="DP61" s="498"/>
      <c r="DQ61" s="498"/>
      <c r="DR61" s="498"/>
      <c r="DS61" s="498"/>
      <c r="DT61" s="498"/>
      <c r="DU61" s="498"/>
      <c r="DV61" s="498"/>
      <c r="DW61" s="498"/>
      <c r="DX61" s="498"/>
      <c r="DY61" s="498"/>
      <c r="DZ61" s="498"/>
      <c r="EA61" s="498"/>
      <c r="EB61" s="498"/>
      <c r="EC61" s="498"/>
      <c r="ED61" s="498"/>
      <c r="EE61" s="498"/>
      <c r="EF61" s="498"/>
      <c r="EG61" s="498"/>
      <c r="EH61" s="498"/>
      <c r="EI61" s="498"/>
      <c r="EJ61" s="498"/>
      <c r="EK61" s="498"/>
      <c r="EL61" s="498"/>
      <c r="EM61" s="498"/>
      <c r="EN61" s="498"/>
      <c r="EO61" s="498"/>
      <c r="EP61" s="498"/>
      <c r="EQ61" s="498"/>
      <c r="ER61" s="498"/>
      <c r="ES61" s="498"/>
      <c r="ET61" s="498"/>
      <c r="EU61" s="498"/>
      <c r="EV61" s="498"/>
      <c r="EW61" s="498"/>
      <c r="EX61" s="498"/>
      <c r="EY61" s="498"/>
      <c r="EZ61" s="498"/>
      <c r="FA61" s="498"/>
      <c r="FB61" s="498"/>
      <c r="FC61" s="498"/>
      <c r="FD61" s="498"/>
      <c r="FE61" s="498"/>
      <c r="FF61" s="498"/>
      <c r="FG61" s="498"/>
      <c r="FH61" s="498"/>
      <c r="FI61" s="498"/>
      <c r="FJ61" s="498"/>
      <c r="FK61" s="498"/>
      <c r="FL61" s="498"/>
      <c r="FM61" s="498"/>
      <c r="FN61" s="498"/>
      <c r="FO61" s="498"/>
      <c r="FP61" s="498"/>
      <c r="FQ61" s="498"/>
      <c r="FR61" s="498"/>
      <c r="FS61" s="498"/>
      <c r="FT61" s="498"/>
      <c r="FU61" s="498"/>
      <c r="FV61" s="498"/>
      <c r="FW61" s="498"/>
      <c r="FX61" s="498"/>
      <c r="FY61" s="498"/>
      <c r="FZ61" s="498"/>
      <c r="GA61" s="498"/>
      <c r="GB61" s="498"/>
      <c r="GC61" s="498"/>
      <c r="GD61" s="498"/>
      <c r="GE61" s="498"/>
      <c r="GF61" s="498"/>
      <c r="GG61" s="498"/>
      <c r="GH61" s="498"/>
      <c r="GI61" s="498"/>
      <c r="GJ61" s="498"/>
      <c r="GK61" s="498"/>
      <c r="GL61" s="498"/>
      <c r="GM61" s="498"/>
      <c r="GN61" s="498"/>
      <c r="GO61" s="498"/>
      <c r="GP61" s="498"/>
      <c r="GQ61" s="498"/>
      <c r="GR61" s="498"/>
      <c r="GS61" s="498"/>
      <c r="GT61" s="498"/>
      <c r="GU61" s="498"/>
      <c r="GV61" s="498"/>
      <c r="GW61" s="498"/>
      <c r="GX61" s="498"/>
      <c r="GY61" s="498"/>
      <c r="GZ61" s="498"/>
      <c r="HA61" s="498"/>
      <c r="HB61" s="498"/>
      <c r="HC61" s="498"/>
      <c r="HD61" s="498"/>
      <c r="HE61" s="498"/>
      <c r="HF61" s="498"/>
      <c r="HG61" s="498"/>
      <c r="HH61" s="498"/>
      <c r="HI61" s="498"/>
      <c r="HJ61" s="498"/>
      <c r="HK61" s="498"/>
      <c r="HL61" s="498"/>
      <c r="HM61" s="498"/>
      <c r="HN61" s="498"/>
      <c r="HO61" s="498"/>
      <c r="HP61" s="498"/>
      <c r="HQ61" s="498"/>
      <c r="HR61" s="498"/>
      <c r="HS61" s="498"/>
      <c r="HT61" s="498"/>
      <c r="HU61" s="498"/>
      <c r="HV61" s="498"/>
      <c r="HW61" s="498"/>
      <c r="HX61" s="498"/>
      <c r="HY61" s="498"/>
      <c r="HZ61" s="498"/>
      <c r="IA61" s="498"/>
      <c r="IB61" s="498"/>
      <c r="IC61" s="498"/>
      <c r="ID61" s="498"/>
      <c r="IE61" s="498"/>
      <c r="IF61" s="498"/>
      <c r="IG61" s="498"/>
      <c r="IH61" s="498"/>
      <c r="II61" s="498"/>
      <c r="IJ61" s="498"/>
      <c r="IK61" s="498"/>
    </row>
    <row r="62" spans="1:245" s="18" customFormat="1" ht="24" customHeight="1">
      <c r="A62" s="498"/>
      <c r="B62" s="111" t="s">
        <v>219</v>
      </c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5"/>
      <c r="O62" s="50">
        <v>363</v>
      </c>
      <c r="P62" s="30" t="s">
        <v>134</v>
      </c>
      <c r="Q62" s="53"/>
      <c r="R62" s="909"/>
      <c r="S62" s="910"/>
      <c r="T62" s="910"/>
      <c r="U62" s="911"/>
      <c r="V62" s="904" t="s">
        <v>220</v>
      </c>
      <c r="W62" s="898"/>
      <c r="X62" s="898"/>
      <c r="Y62" s="898"/>
      <c r="Z62" s="905"/>
      <c r="AA62" s="100">
        <v>7271</v>
      </c>
      <c r="AB62" s="30" t="s">
        <v>120</v>
      </c>
      <c r="AC62" s="58"/>
      <c r="AD62" s="100">
        <v>7272</v>
      </c>
      <c r="AE62" s="30" t="s">
        <v>120</v>
      </c>
      <c r="AF62" s="31"/>
      <c r="AG62" s="102">
        <v>7273</v>
      </c>
      <c r="AH62" s="30"/>
      <c r="AI62" s="289"/>
      <c r="AJ62" s="498"/>
      <c r="AK62" s="498"/>
      <c r="AL62" s="498"/>
      <c r="AM62" s="498"/>
      <c r="AN62" s="498"/>
      <c r="AO62" s="498"/>
      <c r="AP62" s="498"/>
      <c r="AQ62" s="498"/>
      <c r="AR62" s="498"/>
      <c r="AS62" s="498"/>
      <c r="AT62" s="498"/>
      <c r="AU62" s="498"/>
      <c r="AV62" s="498"/>
      <c r="AW62" s="498"/>
      <c r="AX62" s="498"/>
      <c r="AY62" s="498"/>
      <c r="AZ62" s="498"/>
      <c r="BA62" s="498"/>
      <c r="BB62" s="498"/>
      <c r="BC62" s="498"/>
      <c r="BD62" s="498"/>
      <c r="BE62" s="498"/>
      <c r="BF62" s="498"/>
      <c r="BG62" s="498"/>
      <c r="BH62" s="498"/>
      <c r="BI62" s="498"/>
      <c r="BJ62" s="498"/>
      <c r="BK62" s="498"/>
      <c r="BL62" s="498"/>
      <c r="BM62" s="498"/>
      <c r="BN62" s="498"/>
      <c r="BO62" s="498"/>
      <c r="BP62" s="498"/>
      <c r="BQ62" s="498"/>
      <c r="BR62" s="498"/>
      <c r="BS62" s="498"/>
      <c r="BT62" s="498"/>
      <c r="BU62" s="498"/>
      <c r="BV62" s="498"/>
      <c r="BW62" s="498"/>
      <c r="BX62" s="498"/>
      <c r="BY62" s="498"/>
      <c r="BZ62" s="498"/>
      <c r="CA62" s="498"/>
      <c r="CB62" s="498"/>
      <c r="CC62" s="498"/>
      <c r="CD62" s="498"/>
      <c r="CE62" s="498"/>
      <c r="CF62" s="498"/>
      <c r="CG62" s="498"/>
      <c r="CH62" s="498"/>
      <c r="CI62" s="498"/>
      <c r="CJ62" s="498"/>
      <c r="CK62" s="498"/>
      <c r="CL62" s="498"/>
      <c r="CM62" s="498"/>
      <c r="CN62" s="498"/>
      <c r="CO62" s="498"/>
      <c r="CP62" s="498"/>
      <c r="CQ62" s="498"/>
      <c r="CR62" s="498"/>
      <c r="CS62" s="498"/>
      <c r="CT62" s="498"/>
      <c r="CU62" s="498"/>
      <c r="CV62" s="498"/>
      <c r="CW62" s="498"/>
      <c r="CX62" s="498"/>
      <c r="CY62" s="498"/>
      <c r="CZ62" s="498"/>
      <c r="DA62" s="498"/>
      <c r="DB62" s="498"/>
      <c r="DC62" s="498"/>
      <c r="DD62" s="498"/>
      <c r="DE62" s="498"/>
      <c r="DF62" s="498"/>
      <c r="DG62" s="498"/>
      <c r="DH62" s="498"/>
      <c r="DI62" s="498"/>
      <c r="DJ62" s="498"/>
      <c r="DK62" s="498"/>
      <c r="DL62" s="498"/>
      <c r="DM62" s="498"/>
      <c r="DN62" s="498"/>
      <c r="DO62" s="498"/>
      <c r="DP62" s="498"/>
      <c r="DQ62" s="498"/>
      <c r="DR62" s="498"/>
      <c r="DS62" s="498"/>
      <c r="DT62" s="498"/>
      <c r="DU62" s="498"/>
      <c r="DV62" s="498"/>
      <c r="DW62" s="498"/>
      <c r="DX62" s="498"/>
      <c r="DY62" s="498"/>
      <c r="DZ62" s="498"/>
      <c r="EA62" s="498"/>
      <c r="EB62" s="498"/>
      <c r="EC62" s="498"/>
      <c r="ED62" s="498"/>
      <c r="EE62" s="498"/>
      <c r="EF62" s="498"/>
      <c r="EG62" s="498"/>
      <c r="EH62" s="498"/>
      <c r="EI62" s="498"/>
      <c r="EJ62" s="498"/>
      <c r="EK62" s="498"/>
      <c r="EL62" s="498"/>
      <c r="EM62" s="498"/>
      <c r="EN62" s="498"/>
      <c r="EO62" s="498"/>
      <c r="EP62" s="498"/>
      <c r="EQ62" s="498"/>
      <c r="ER62" s="498"/>
      <c r="ES62" s="498"/>
      <c r="ET62" s="498"/>
      <c r="EU62" s="498"/>
      <c r="EV62" s="498"/>
      <c r="EW62" s="498"/>
      <c r="EX62" s="498"/>
      <c r="EY62" s="498"/>
      <c r="EZ62" s="498"/>
      <c r="FA62" s="498"/>
      <c r="FB62" s="498"/>
      <c r="FC62" s="498"/>
      <c r="FD62" s="498"/>
      <c r="FE62" s="498"/>
      <c r="FF62" s="498"/>
      <c r="FG62" s="498"/>
      <c r="FH62" s="498"/>
      <c r="FI62" s="498"/>
      <c r="FJ62" s="498"/>
      <c r="FK62" s="498"/>
      <c r="FL62" s="498"/>
      <c r="FM62" s="498"/>
      <c r="FN62" s="498"/>
      <c r="FO62" s="498"/>
      <c r="FP62" s="498"/>
      <c r="FQ62" s="498"/>
      <c r="FR62" s="498"/>
      <c r="FS62" s="498"/>
      <c r="FT62" s="498"/>
      <c r="FU62" s="498"/>
      <c r="FV62" s="498"/>
      <c r="FW62" s="498"/>
      <c r="FX62" s="498"/>
      <c r="FY62" s="498"/>
      <c r="FZ62" s="498"/>
      <c r="GA62" s="498"/>
      <c r="GB62" s="498"/>
      <c r="GC62" s="498"/>
      <c r="GD62" s="498"/>
      <c r="GE62" s="498"/>
      <c r="GF62" s="498"/>
      <c r="GG62" s="498"/>
      <c r="GH62" s="498"/>
      <c r="GI62" s="498"/>
      <c r="GJ62" s="498"/>
      <c r="GK62" s="498"/>
      <c r="GL62" s="498"/>
      <c r="GM62" s="498"/>
      <c r="GN62" s="498"/>
      <c r="GO62" s="498"/>
      <c r="GP62" s="498"/>
      <c r="GQ62" s="498"/>
      <c r="GR62" s="498"/>
      <c r="GS62" s="498"/>
      <c r="GT62" s="498"/>
      <c r="GU62" s="498"/>
      <c r="GV62" s="498"/>
      <c r="GW62" s="498"/>
      <c r="GX62" s="498"/>
      <c r="GY62" s="498"/>
      <c r="GZ62" s="498"/>
      <c r="HA62" s="498"/>
      <c r="HB62" s="498"/>
      <c r="HC62" s="498"/>
      <c r="HD62" s="498"/>
      <c r="HE62" s="498"/>
      <c r="HF62" s="498"/>
      <c r="HG62" s="498"/>
      <c r="HH62" s="498"/>
      <c r="HI62" s="498"/>
      <c r="HJ62" s="498"/>
      <c r="HK62" s="498"/>
      <c r="HL62" s="498"/>
      <c r="HM62" s="498"/>
      <c r="HN62" s="498"/>
      <c r="HO62" s="498"/>
      <c r="HP62" s="498"/>
      <c r="HQ62" s="498"/>
      <c r="HR62" s="498"/>
      <c r="HS62" s="498"/>
      <c r="HT62" s="498"/>
      <c r="HU62" s="498"/>
      <c r="HV62" s="498"/>
      <c r="HW62" s="498"/>
      <c r="HX62" s="498"/>
      <c r="HY62" s="498"/>
      <c r="HZ62" s="498"/>
      <c r="IA62" s="498"/>
      <c r="IB62" s="498"/>
      <c r="IC62" s="498"/>
      <c r="ID62" s="498"/>
      <c r="IE62" s="498"/>
      <c r="IF62" s="498"/>
      <c r="IG62" s="498"/>
      <c r="IH62" s="498"/>
      <c r="II62" s="498"/>
      <c r="IJ62" s="498"/>
      <c r="IK62" s="498"/>
    </row>
    <row r="63" spans="1:245" s="18" customFormat="1" ht="24" customHeight="1">
      <c r="A63" s="498"/>
      <c r="B63" s="111" t="s">
        <v>221</v>
      </c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5"/>
      <c r="O63" s="55">
        <v>364</v>
      </c>
      <c r="P63" s="30" t="s">
        <v>134</v>
      </c>
      <c r="Q63" s="53"/>
      <c r="R63" s="909"/>
      <c r="S63" s="910"/>
      <c r="T63" s="910"/>
      <c r="U63" s="911"/>
      <c r="V63" s="904" t="s">
        <v>222</v>
      </c>
      <c r="W63" s="898"/>
      <c r="X63" s="898"/>
      <c r="Y63" s="898"/>
      <c r="Z63" s="905"/>
      <c r="AA63" s="96">
        <v>7281</v>
      </c>
      <c r="AB63" s="30" t="s">
        <v>120</v>
      </c>
      <c r="AC63" s="58"/>
      <c r="AD63" s="100">
        <v>7282</v>
      </c>
      <c r="AE63" s="30" t="s">
        <v>120</v>
      </c>
      <c r="AF63" s="31"/>
      <c r="AG63" s="102">
        <v>7283</v>
      </c>
      <c r="AH63" s="30"/>
      <c r="AI63" s="289"/>
      <c r="AJ63" s="498"/>
      <c r="AK63" s="498"/>
      <c r="AL63" s="498"/>
      <c r="AM63" s="498"/>
      <c r="AN63" s="498"/>
      <c r="AO63" s="498"/>
      <c r="AP63" s="498"/>
      <c r="AQ63" s="498"/>
      <c r="AR63" s="498"/>
      <c r="AS63" s="498"/>
      <c r="AT63" s="498"/>
      <c r="AU63" s="498"/>
      <c r="AV63" s="498"/>
      <c r="AW63" s="498"/>
      <c r="AX63" s="498"/>
      <c r="AY63" s="498"/>
      <c r="AZ63" s="498"/>
      <c r="BA63" s="498"/>
      <c r="BB63" s="498"/>
      <c r="BC63" s="498"/>
      <c r="BD63" s="498"/>
      <c r="BE63" s="498"/>
      <c r="BF63" s="498"/>
      <c r="BG63" s="498"/>
      <c r="BH63" s="498"/>
      <c r="BI63" s="498"/>
      <c r="BJ63" s="498"/>
      <c r="BK63" s="498"/>
      <c r="BL63" s="498"/>
      <c r="BM63" s="498"/>
      <c r="BN63" s="498"/>
      <c r="BO63" s="498"/>
      <c r="BP63" s="498"/>
      <c r="BQ63" s="498"/>
      <c r="BR63" s="498"/>
      <c r="BS63" s="498"/>
      <c r="BT63" s="498"/>
      <c r="BU63" s="498"/>
      <c r="BV63" s="498"/>
      <c r="BW63" s="498"/>
      <c r="BX63" s="498"/>
      <c r="BY63" s="498"/>
      <c r="BZ63" s="498"/>
      <c r="CA63" s="498"/>
      <c r="CB63" s="498"/>
      <c r="CC63" s="498"/>
      <c r="CD63" s="498"/>
      <c r="CE63" s="498"/>
      <c r="CF63" s="498"/>
      <c r="CG63" s="498"/>
      <c r="CH63" s="498"/>
      <c r="CI63" s="498"/>
      <c r="CJ63" s="498"/>
      <c r="CK63" s="498"/>
      <c r="CL63" s="498"/>
      <c r="CM63" s="498"/>
      <c r="CN63" s="498"/>
      <c r="CO63" s="498"/>
      <c r="CP63" s="498"/>
      <c r="CQ63" s="498"/>
      <c r="CR63" s="498"/>
      <c r="CS63" s="498"/>
      <c r="CT63" s="498"/>
      <c r="CU63" s="498"/>
      <c r="CV63" s="498"/>
      <c r="CW63" s="498"/>
      <c r="CX63" s="498"/>
      <c r="CY63" s="498"/>
      <c r="CZ63" s="498"/>
      <c r="DA63" s="498"/>
      <c r="DB63" s="498"/>
      <c r="DC63" s="498"/>
      <c r="DD63" s="498"/>
      <c r="DE63" s="498"/>
      <c r="DF63" s="498"/>
      <c r="DG63" s="498"/>
      <c r="DH63" s="498"/>
      <c r="DI63" s="498"/>
      <c r="DJ63" s="498"/>
      <c r="DK63" s="498"/>
      <c r="DL63" s="498"/>
      <c r="DM63" s="498"/>
      <c r="DN63" s="498"/>
      <c r="DO63" s="498"/>
      <c r="DP63" s="498"/>
      <c r="DQ63" s="498"/>
      <c r="DR63" s="498"/>
      <c r="DS63" s="498"/>
      <c r="DT63" s="498"/>
      <c r="DU63" s="498"/>
      <c r="DV63" s="498"/>
      <c r="DW63" s="498"/>
      <c r="DX63" s="498"/>
      <c r="DY63" s="498"/>
      <c r="DZ63" s="498"/>
      <c r="EA63" s="498"/>
      <c r="EB63" s="498"/>
      <c r="EC63" s="498"/>
      <c r="ED63" s="498"/>
      <c r="EE63" s="498"/>
      <c r="EF63" s="498"/>
      <c r="EG63" s="498"/>
      <c r="EH63" s="498"/>
      <c r="EI63" s="498"/>
      <c r="EJ63" s="498"/>
      <c r="EK63" s="498"/>
      <c r="EL63" s="498"/>
      <c r="EM63" s="498"/>
      <c r="EN63" s="498"/>
      <c r="EO63" s="498"/>
      <c r="EP63" s="498"/>
      <c r="EQ63" s="498"/>
      <c r="ER63" s="498"/>
      <c r="ES63" s="498"/>
      <c r="ET63" s="498"/>
      <c r="EU63" s="498"/>
      <c r="EV63" s="498"/>
      <c r="EW63" s="498"/>
      <c r="EX63" s="498"/>
      <c r="EY63" s="498"/>
      <c r="EZ63" s="498"/>
      <c r="FA63" s="498"/>
      <c r="FB63" s="498"/>
      <c r="FC63" s="498"/>
      <c r="FD63" s="498"/>
      <c r="FE63" s="498"/>
      <c r="FF63" s="498"/>
      <c r="FG63" s="498"/>
      <c r="FH63" s="498"/>
      <c r="FI63" s="498"/>
      <c r="FJ63" s="498"/>
      <c r="FK63" s="498"/>
      <c r="FL63" s="498"/>
      <c r="FM63" s="498"/>
      <c r="FN63" s="498"/>
      <c r="FO63" s="498"/>
      <c r="FP63" s="498"/>
      <c r="FQ63" s="498"/>
      <c r="FR63" s="498"/>
      <c r="FS63" s="498"/>
      <c r="FT63" s="498"/>
      <c r="FU63" s="498"/>
      <c r="FV63" s="498"/>
      <c r="FW63" s="498"/>
      <c r="FX63" s="498"/>
      <c r="FY63" s="498"/>
      <c r="FZ63" s="498"/>
      <c r="GA63" s="498"/>
      <c r="GB63" s="498"/>
      <c r="GC63" s="498"/>
      <c r="GD63" s="498"/>
      <c r="GE63" s="498"/>
      <c r="GF63" s="498"/>
      <c r="GG63" s="498"/>
      <c r="GH63" s="498"/>
      <c r="GI63" s="498"/>
      <c r="GJ63" s="498"/>
      <c r="GK63" s="498"/>
      <c r="GL63" s="498"/>
      <c r="GM63" s="498"/>
      <c r="GN63" s="498"/>
      <c r="GO63" s="498"/>
      <c r="GP63" s="498"/>
      <c r="GQ63" s="498"/>
      <c r="GR63" s="498"/>
      <c r="GS63" s="498"/>
      <c r="GT63" s="498"/>
      <c r="GU63" s="498"/>
      <c r="GV63" s="498"/>
      <c r="GW63" s="498"/>
      <c r="GX63" s="498"/>
      <c r="GY63" s="498"/>
      <c r="GZ63" s="498"/>
      <c r="HA63" s="498"/>
      <c r="HB63" s="498"/>
      <c r="HC63" s="498"/>
      <c r="HD63" s="498"/>
      <c r="HE63" s="498"/>
      <c r="HF63" s="498"/>
      <c r="HG63" s="498"/>
      <c r="HH63" s="498"/>
      <c r="HI63" s="498"/>
      <c r="HJ63" s="498"/>
      <c r="HK63" s="498"/>
      <c r="HL63" s="498"/>
      <c r="HM63" s="498"/>
      <c r="HN63" s="498"/>
      <c r="HO63" s="498"/>
      <c r="HP63" s="498"/>
      <c r="HQ63" s="498"/>
      <c r="HR63" s="498"/>
      <c r="HS63" s="498"/>
      <c r="HT63" s="498"/>
      <c r="HU63" s="498"/>
      <c r="HV63" s="498"/>
      <c r="HW63" s="498"/>
      <c r="HX63" s="498"/>
      <c r="HY63" s="498"/>
      <c r="HZ63" s="498"/>
      <c r="IA63" s="498"/>
      <c r="IB63" s="498"/>
      <c r="IC63" s="498"/>
      <c r="ID63" s="498"/>
      <c r="IE63" s="498"/>
      <c r="IF63" s="498"/>
      <c r="IG63" s="498"/>
      <c r="IH63" s="498"/>
      <c r="II63" s="498"/>
      <c r="IJ63" s="498"/>
      <c r="IK63" s="498"/>
    </row>
    <row r="64" spans="1:245" s="18" customFormat="1" ht="24" customHeight="1">
      <c r="A64" s="498"/>
      <c r="B64" s="111" t="s">
        <v>24</v>
      </c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4"/>
      <c r="O64" s="50">
        <v>365</v>
      </c>
      <c r="P64" s="30" t="s">
        <v>120</v>
      </c>
      <c r="Q64" s="53"/>
      <c r="R64" s="912"/>
      <c r="S64" s="913"/>
      <c r="T64" s="913"/>
      <c r="U64" s="914"/>
      <c r="V64" s="915" t="s">
        <v>223</v>
      </c>
      <c r="W64" s="916"/>
      <c r="X64" s="916"/>
      <c r="Y64" s="916"/>
      <c r="Z64" s="917"/>
      <c r="AA64" s="96">
        <v>7291</v>
      </c>
      <c r="AB64" s="28" t="s">
        <v>120</v>
      </c>
      <c r="AC64" s="58"/>
      <c r="AD64" s="100">
        <v>7292</v>
      </c>
      <c r="AE64" s="28" t="s">
        <v>120</v>
      </c>
      <c r="AF64" s="31"/>
      <c r="AG64" s="102">
        <v>7293</v>
      </c>
      <c r="AH64" s="28"/>
      <c r="AI64" s="289"/>
      <c r="AJ64" s="498"/>
      <c r="AK64" s="498"/>
      <c r="AL64" s="498"/>
      <c r="AM64" s="498"/>
      <c r="AN64" s="498"/>
      <c r="AO64" s="498"/>
      <c r="AP64" s="498"/>
      <c r="AQ64" s="498"/>
      <c r="AR64" s="498"/>
      <c r="AS64" s="498"/>
      <c r="AT64" s="498"/>
      <c r="AU64" s="498"/>
      <c r="AV64" s="498"/>
      <c r="AW64" s="498"/>
      <c r="AX64" s="498"/>
      <c r="AY64" s="498"/>
      <c r="AZ64" s="498"/>
      <c r="BA64" s="498"/>
      <c r="BB64" s="498"/>
      <c r="BC64" s="498"/>
      <c r="BD64" s="498"/>
      <c r="BE64" s="498"/>
      <c r="BF64" s="498"/>
      <c r="BG64" s="498"/>
      <c r="BH64" s="498"/>
      <c r="BI64" s="498"/>
      <c r="BJ64" s="498"/>
      <c r="BK64" s="498"/>
      <c r="BL64" s="498"/>
      <c r="BM64" s="498"/>
      <c r="BN64" s="498"/>
      <c r="BO64" s="498"/>
      <c r="BP64" s="498"/>
      <c r="BQ64" s="498"/>
      <c r="BR64" s="498"/>
      <c r="BS64" s="498"/>
      <c r="BT64" s="498"/>
      <c r="BU64" s="498"/>
      <c r="BV64" s="498"/>
      <c r="BW64" s="498"/>
      <c r="BX64" s="498"/>
      <c r="BY64" s="498"/>
      <c r="BZ64" s="498"/>
      <c r="CA64" s="498"/>
      <c r="CB64" s="498"/>
      <c r="CC64" s="498"/>
      <c r="CD64" s="498"/>
      <c r="CE64" s="498"/>
      <c r="CF64" s="498"/>
      <c r="CG64" s="498"/>
      <c r="CH64" s="498"/>
      <c r="CI64" s="498"/>
      <c r="CJ64" s="498"/>
      <c r="CK64" s="498"/>
      <c r="CL64" s="498"/>
      <c r="CM64" s="498"/>
      <c r="CN64" s="498"/>
      <c r="CO64" s="498"/>
      <c r="CP64" s="498"/>
      <c r="CQ64" s="498"/>
      <c r="CR64" s="498"/>
      <c r="CS64" s="498"/>
      <c r="CT64" s="498"/>
      <c r="CU64" s="498"/>
      <c r="CV64" s="498"/>
      <c r="CW64" s="498"/>
      <c r="CX64" s="498"/>
      <c r="CY64" s="498"/>
      <c r="CZ64" s="498"/>
      <c r="DA64" s="498"/>
      <c r="DB64" s="498"/>
      <c r="DC64" s="498"/>
      <c r="DD64" s="498"/>
      <c r="DE64" s="498"/>
      <c r="DF64" s="498"/>
      <c r="DG64" s="498"/>
      <c r="DH64" s="498"/>
      <c r="DI64" s="498"/>
      <c r="DJ64" s="498"/>
      <c r="DK64" s="498"/>
      <c r="DL64" s="498"/>
      <c r="DM64" s="498"/>
      <c r="DN64" s="498"/>
      <c r="DO64" s="498"/>
      <c r="DP64" s="498"/>
      <c r="DQ64" s="498"/>
      <c r="DR64" s="498"/>
      <c r="DS64" s="498"/>
      <c r="DT64" s="498"/>
      <c r="DU64" s="498"/>
      <c r="DV64" s="498"/>
      <c r="DW64" s="498"/>
      <c r="DX64" s="498"/>
      <c r="DY64" s="498"/>
      <c r="DZ64" s="498"/>
      <c r="EA64" s="498"/>
      <c r="EB64" s="498"/>
      <c r="EC64" s="498"/>
      <c r="ED64" s="498"/>
      <c r="EE64" s="498"/>
      <c r="EF64" s="498"/>
      <c r="EG64" s="498"/>
      <c r="EH64" s="498"/>
      <c r="EI64" s="498"/>
      <c r="EJ64" s="498"/>
      <c r="EK64" s="498"/>
      <c r="EL64" s="498"/>
      <c r="EM64" s="498"/>
      <c r="EN64" s="498"/>
      <c r="EO64" s="498"/>
      <c r="EP64" s="498"/>
      <c r="EQ64" s="498"/>
      <c r="ER64" s="498"/>
      <c r="ES64" s="498"/>
      <c r="ET64" s="498"/>
      <c r="EU64" s="498"/>
      <c r="EV64" s="498"/>
      <c r="EW64" s="498"/>
      <c r="EX64" s="498"/>
      <c r="EY64" s="498"/>
      <c r="EZ64" s="498"/>
      <c r="FA64" s="498"/>
      <c r="FB64" s="498"/>
      <c r="FC64" s="498"/>
      <c r="FD64" s="498"/>
      <c r="FE64" s="498"/>
      <c r="FF64" s="498"/>
      <c r="FG64" s="498"/>
      <c r="FH64" s="498"/>
      <c r="FI64" s="498"/>
      <c r="FJ64" s="498"/>
      <c r="FK64" s="498"/>
      <c r="FL64" s="498"/>
      <c r="FM64" s="498"/>
      <c r="FN64" s="498"/>
      <c r="FO64" s="498"/>
      <c r="FP64" s="498"/>
      <c r="FQ64" s="498"/>
      <c r="FR64" s="498"/>
      <c r="FS64" s="498"/>
      <c r="FT64" s="498"/>
      <c r="FU64" s="498"/>
      <c r="FV64" s="498"/>
      <c r="FW64" s="498"/>
      <c r="FX64" s="498"/>
      <c r="FY64" s="498"/>
      <c r="FZ64" s="498"/>
      <c r="GA64" s="498"/>
      <c r="GB64" s="498"/>
      <c r="GC64" s="498"/>
      <c r="GD64" s="498"/>
      <c r="GE64" s="498"/>
      <c r="GF64" s="498"/>
      <c r="GG64" s="498"/>
      <c r="GH64" s="498"/>
      <c r="GI64" s="498"/>
      <c r="GJ64" s="498"/>
      <c r="GK64" s="498"/>
      <c r="GL64" s="498"/>
      <c r="GM64" s="498"/>
      <c r="GN64" s="498"/>
      <c r="GO64" s="498"/>
      <c r="GP64" s="498"/>
      <c r="GQ64" s="498"/>
      <c r="GR64" s="498"/>
      <c r="GS64" s="498"/>
      <c r="GT64" s="498"/>
      <c r="GU64" s="498"/>
      <c r="GV64" s="498"/>
      <c r="GW64" s="498"/>
      <c r="GX64" s="498"/>
      <c r="GY64" s="498"/>
      <c r="GZ64" s="498"/>
      <c r="HA64" s="498"/>
      <c r="HB64" s="498"/>
      <c r="HC64" s="498"/>
      <c r="HD64" s="498"/>
      <c r="HE64" s="498"/>
      <c r="HF64" s="498"/>
      <c r="HG64" s="498"/>
      <c r="HH64" s="498"/>
      <c r="HI64" s="498"/>
      <c r="HJ64" s="498"/>
      <c r="HK64" s="498"/>
      <c r="HL64" s="498"/>
      <c r="HM64" s="498"/>
      <c r="HN64" s="498"/>
      <c r="HO64" s="498"/>
      <c r="HP64" s="498"/>
      <c r="HQ64" s="498"/>
      <c r="HR64" s="498"/>
      <c r="HS64" s="498"/>
      <c r="HT64" s="498"/>
      <c r="HU64" s="498"/>
      <c r="HV64" s="498"/>
      <c r="HW64" s="498"/>
      <c r="HX64" s="498"/>
      <c r="HY64" s="498"/>
      <c r="HZ64" s="498"/>
      <c r="IA64" s="498"/>
      <c r="IB64" s="498"/>
      <c r="IC64" s="498"/>
      <c r="ID64" s="498"/>
      <c r="IE64" s="498"/>
      <c r="IF64" s="498"/>
      <c r="IG64" s="498"/>
      <c r="IH64" s="498"/>
      <c r="II64" s="498"/>
      <c r="IJ64" s="498"/>
      <c r="IK64" s="498"/>
    </row>
    <row r="65" spans="1:245" s="18" customFormat="1" ht="24" customHeight="1">
      <c r="A65" s="498"/>
      <c r="B65" s="111" t="s">
        <v>224</v>
      </c>
      <c r="C65" s="73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5"/>
      <c r="O65" s="50">
        <v>366</v>
      </c>
      <c r="P65" s="30" t="s">
        <v>134</v>
      </c>
      <c r="Q65" s="53"/>
      <c r="R65" s="840" t="s">
        <v>225</v>
      </c>
      <c r="S65" s="830"/>
      <c r="T65" s="830"/>
      <c r="U65" s="831"/>
      <c r="V65" s="915" t="s">
        <v>226</v>
      </c>
      <c r="W65" s="916"/>
      <c r="X65" s="916"/>
      <c r="Y65" s="916"/>
      <c r="Z65" s="917"/>
      <c r="AA65" s="100">
        <v>7301</v>
      </c>
      <c r="AB65" s="30" t="s">
        <v>120</v>
      </c>
      <c r="AC65" s="58"/>
      <c r="AD65" s="100">
        <v>7302</v>
      </c>
      <c r="AE65" s="30" t="s">
        <v>120</v>
      </c>
      <c r="AF65" s="31"/>
      <c r="AG65" s="102">
        <v>7303</v>
      </c>
      <c r="AH65" s="30"/>
      <c r="AI65" s="289"/>
      <c r="AJ65" s="498"/>
      <c r="AK65" s="498"/>
      <c r="AL65" s="498"/>
      <c r="AM65" s="498"/>
      <c r="AN65" s="498"/>
      <c r="AO65" s="498"/>
      <c r="AP65" s="498"/>
      <c r="AQ65" s="498"/>
      <c r="AR65" s="498"/>
      <c r="AS65" s="498"/>
      <c r="AT65" s="498"/>
      <c r="AU65" s="498"/>
      <c r="AV65" s="498"/>
      <c r="AW65" s="498"/>
      <c r="AX65" s="498"/>
      <c r="AY65" s="498"/>
      <c r="AZ65" s="498"/>
      <c r="BA65" s="498"/>
      <c r="BB65" s="498"/>
      <c r="BC65" s="498"/>
      <c r="BD65" s="498"/>
      <c r="BE65" s="498"/>
      <c r="BF65" s="498"/>
      <c r="BG65" s="498"/>
      <c r="BH65" s="498"/>
      <c r="BI65" s="498"/>
      <c r="BJ65" s="498"/>
      <c r="BK65" s="498"/>
      <c r="BL65" s="498"/>
      <c r="BM65" s="498"/>
      <c r="BN65" s="498"/>
      <c r="BO65" s="498"/>
      <c r="BP65" s="498"/>
      <c r="BQ65" s="498"/>
      <c r="BR65" s="498"/>
      <c r="BS65" s="498"/>
      <c r="BT65" s="498"/>
      <c r="BU65" s="498"/>
      <c r="BV65" s="498"/>
      <c r="BW65" s="498"/>
      <c r="BX65" s="498"/>
      <c r="BY65" s="498"/>
      <c r="BZ65" s="498"/>
      <c r="CA65" s="498"/>
      <c r="CB65" s="498"/>
      <c r="CC65" s="498"/>
      <c r="CD65" s="498"/>
      <c r="CE65" s="498"/>
      <c r="CF65" s="498"/>
      <c r="CG65" s="498"/>
      <c r="CH65" s="498"/>
      <c r="CI65" s="498"/>
      <c r="CJ65" s="498"/>
      <c r="CK65" s="498"/>
      <c r="CL65" s="498"/>
      <c r="CM65" s="498"/>
      <c r="CN65" s="498"/>
      <c r="CO65" s="498"/>
      <c r="CP65" s="498"/>
      <c r="CQ65" s="498"/>
      <c r="CR65" s="498"/>
      <c r="CS65" s="498"/>
      <c r="CT65" s="498"/>
      <c r="CU65" s="498"/>
      <c r="CV65" s="498"/>
      <c r="CW65" s="498"/>
      <c r="CX65" s="498"/>
      <c r="CY65" s="498"/>
      <c r="CZ65" s="498"/>
      <c r="DA65" s="498"/>
      <c r="DB65" s="498"/>
      <c r="DC65" s="498"/>
      <c r="DD65" s="498"/>
      <c r="DE65" s="498"/>
      <c r="DF65" s="498"/>
      <c r="DG65" s="498"/>
      <c r="DH65" s="498"/>
      <c r="DI65" s="498"/>
      <c r="DJ65" s="498"/>
      <c r="DK65" s="498"/>
      <c r="DL65" s="498"/>
      <c r="DM65" s="498"/>
      <c r="DN65" s="498"/>
      <c r="DO65" s="498"/>
      <c r="DP65" s="498"/>
      <c r="DQ65" s="498"/>
      <c r="DR65" s="498"/>
      <c r="DS65" s="498"/>
      <c r="DT65" s="498"/>
      <c r="DU65" s="498"/>
      <c r="DV65" s="498"/>
      <c r="DW65" s="498"/>
      <c r="DX65" s="498"/>
      <c r="DY65" s="498"/>
      <c r="DZ65" s="498"/>
      <c r="EA65" s="498"/>
      <c r="EB65" s="498"/>
      <c r="EC65" s="498"/>
      <c r="ED65" s="498"/>
      <c r="EE65" s="498"/>
      <c r="EF65" s="498"/>
      <c r="EG65" s="498"/>
      <c r="EH65" s="498"/>
      <c r="EI65" s="498"/>
      <c r="EJ65" s="498"/>
      <c r="EK65" s="498"/>
      <c r="EL65" s="498"/>
      <c r="EM65" s="498"/>
      <c r="EN65" s="498"/>
      <c r="EO65" s="498"/>
      <c r="EP65" s="498"/>
      <c r="EQ65" s="498"/>
      <c r="ER65" s="498"/>
      <c r="ES65" s="498"/>
      <c r="ET65" s="498"/>
      <c r="EU65" s="498"/>
      <c r="EV65" s="498"/>
      <c r="EW65" s="498"/>
      <c r="EX65" s="498"/>
      <c r="EY65" s="498"/>
      <c r="EZ65" s="498"/>
      <c r="FA65" s="498"/>
      <c r="FB65" s="498"/>
      <c r="FC65" s="498"/>
      <c r="FD65" s="498"/>
      <c r="FE65" s="498"/>
      <c r="FF65" s="498"/>
      <c r="FG65" s="498"/>
      <c r="FH65" s="498"/>
      <c r="FI65" s="498"/>
      <c r="FJ65" s="498"/>
      <c r="FK65" s="498"/>
      <c r="FL65" s="498"/>
      <c r="FM65" s="498"/>
      <c r="FN65" s="498"/>
      <c r="FO65" s="498"/>
      <c r="FP65" s="498"/>
      <c r="FQ65" s="498"/>
      <c r="FR65" s="498"/>
      <c r="FS65" s="498"/>
      <c r="FT65" s="498"/>
      <c r="FU65" s="498"/>
      <c r="FV65" s="498"/>
      <c r="FW65" s="498"/>
      <c r="FX65" s="498"/>
      <c r="FY65" s="498"/>
      <c r="FZ65" s="498"/>
      <c r="GA65" s="498"/>
      <c r="GB65" s="498"/>
      <c r="GC65" s="498"/>
      <c r="GD65" s="498"/>
      <c r="GE65" s="498"/>
      <c r="GF65" s="498"/>
      <c r="GG65" s="498"/>
      <c r="GH65" s="498"/>
      <c r="GI65" s="498"/>
      <c r="GJ65" s="498"/>
      <c r="GK65" s="498"/>
      <c r="GL65" s="498"/>
      <c r="GM65" s="498"/>
      <c r="GN65" s="498"/>
      <c r="GO65" s="498"/>
      <c r="GP65" s="498"/>
      <c r="GQ65" s="498"/>
      <c r="GR65" s="498"/>
      <c r="GS65" s="498"/>
      <c r="GT65" s="498"/>
      <c r="GU65" s="498"/>
      <c r="GV65" s="498"/>
      <c r="GW65" s="498"/>
      <c r="GX65" s="498"/>
      <c r="GY65" s="498"/>
      <c r="GZ65" s="498"/>
      <c r="HA65" s="498"/>
      <c r="HB65" s="498"/>
      <c r="HC65" s="498"/>
      <c r="HD65" s="498"/>
      <c r="HE65" s="498"/>
      <c r="HF65" s="498"/>
      <c r="HG65" s="498"/>
      <c r="HH65" s="498"/>
      <c r="HI65" s="498"/>
      <c r="HJ65" s="498"/>
      <c r="HK65" s="498"/>
      <c r="HL65" s="498"/>
      <c r="HM65" s="498"/>
      <c r="HN65" s="498"/>
      <c r="HO65" s="498"/>
      <c r="HP65" s="498"/>
      <c r="HQ65" s="498"/>
      <c r="HR65" s="498"/>
      <c r="HS65" s="498"/>
      <c r="HT65" s="498"/>
      <c r="HU65" s="498"/>
      <c r="HV65" s="498"/>
      <c r="HW65" s="498"/>
      <c r="HX65" s="498"/>
      <c r="HY65" s="498"/>
      <c r="HZ65" s="498"/>
      <c r="IA65" s="498"/>
      <c r="IB65" s="498"/>
      <c r="IC65" s="498"/>
      <c r="ID65" s="498"/>
      <c r="IE65" s="498"/>
      <c r="IF65" s="498"/>
      <c r="IG65" s="498"/>
      <c r="IH65" s="498"/>
      <c r="II65" s="498"/>
      <c r="IJ65" s="498"/>
      <c r="IK65" s="498"/>
    </row>
    <row r="66" spans="1:245" s="18" customFormat="1" ht="24" customHeight="1">
      <c r="A66" s="498"/>
      <c r="B66" s="111" t="s">
        <v>227</v>
      </c>
      <c r="C66" s="73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5"/>
      <c r="O66" s="50">
        <v>367</v>
      </c>
      <c r="P66" s="30" t="s">
        <v>134</v>
      </c>
      <c r="Q66" s="53"/>
      <c r="R66" s="928"/>
      <c r="S66" s="835"/>
      <c r="T66" s="835"/>
      <c r="U66" s="836"/>
      <c r="V66" s="915" t="s">
        <v>140</v>
      </c>
      <c r="W66" s="916"/>
      <c r="X66" s="916"/>
      <c r="Y66" s="916"/>
      <c r="Z66" s="917"/>
      <c r="AA66" s="100">
        <v>7311</v>
      </c>
      <c r="AB66" s="30" t="s">
        <v>120</v>
      </c>
      <c r="AC66" s="58"/>
      <c r="AD66" s="100">
        <v>7312</v>
      </c>
      <c r="AE66" s="30" t="s">
        <v>120</v>
      </c>
      <c r="AF66" s="31"/>
      <c r="AG66" s="102">
        <v>7313</v>
      </c>
      <c r="AH66" s="30"/>
      <c r="AI66" s="289"/>
      <c r="AJ66" s="498"/>
      <c r="AK66" s="498"/>
      <c r="AL66" s="498"/>
      <c r="AM66" s="498"/>
      <c r="AN66" s="498"/>
      <c r="AO66" s="498"/>
      <c r="AP66" s="498"/>
      <c r="AQ66" s="498"/>
      <c r="AR66" s="498"/>
      <c r="AS66" s="498"/>
      <c r="AT66" s="498"/>
      <c r="AU66" s="498"/>
      <c r="AV66" s="498"/>
      <c r="AW66" s="498"/>
      <c r="AX66" s="498"/>
      <c r="AY66" s="498"/>
      <c r="AZ66" s="498"/>
      <c r="BA66" s="498"/>
      <c r="BB66" s="498"/>
      <c r="BC66" s="498"/>
      <c r="BD66" s="498"/>
      <c r="BE66" s="498"/>
      <c r="BF66" s="498"/>
      <c r="BG66" s="498"/>
      <c r="BH66" s="498"/>
      <c r="BI66" s="498"/>
      <c r="BJ66" s="498"/>
      <c r="BK66" s="498"/>
      <c r="BL66" s="498"/>
      <c r="BM66" s="498"/>
      <c r="BN66" s="498"/>
      <c r="BO66" s="498"/>
      <c r="BP66" s="498"/>
      <c r="BQ66" s="498"/>
      <c r="BR66" s="498"/>
      <c r="BS66" s="498"/>
      <c r="BT66" s="498"/>
      <c r="BU66" s="498"/>
      <c r="BV66" s="498"/>
      <c r="BW66" s="498"/>
      <c r="BX66" s="498"/>
      <c r="BY66" s="498"/>
      <c r="BZ66" s="498"/>
      <c r="CA66" s="498"/>
      <c r="CB66" s="498"/>
      <c r="CC66" s="498"/>
      <c r="CD66" s="498"/>
      <c r="CE66" s="498"/>
      <c r="CF66" s="498"/>
      <c r="CG66" s="498"/>
      <c r="CH66" s="498"/>
      <c r="CI66" s="498"/>
      <c r="CJ66" s="498"/>
      <c r="CK66" s="498"/>
      <c r="CL66" s="498"/>
      <c r="CM66" s="498"/>
      <c r="CN66" s="498"/>
      <c r="CO66" s="498"/>
      <c r="CP66" s="498"/>
      <c r="CQ66" s="498"/>
      <c r="CR66" s="498"/>
      <c r="CS66" s="498"/>
      <c r="CT66" s="498"/>
      <c r="CU66" s="498"/>
      <c r="CV66" s="498"/>
      <c r="CW66" s="498"/>
      <c r="CX66" s="498"/>
      <c r="CY66" s="498"/>
      <c r="CZ66" s="498"/>
      <c r="DA66" s="498"/>
      <c r="DB66" s="498"/>
      <c r="DC66" s="498"/>
      <c r="DD66" s="498"/>
      <c r="DE66" s="498"/>
      <c r="DF66" s="498"/>
      <c r="DG66" s="498"/>
      <c r="DH66" s="498"/>
      <c r="DI66" s="498"/>
      <c r="DJ66" s="498"/>
      <c r="DK66" s="498"/>
      <c r="DL66" s="498"/>
      <c r="DM66" s="498"/>
      <c r="DN66" s="498"/>
      <c r="DO66" s="498"/>
      <c r="DP66" s="498"/>
      <c r="DQ66" s="498"/>
      <c r="DR66" s="498"/>
      <c r="DS66" s="498"/>
      <c r="DT66" s="498"/>
      <c r="DU66" s="498"/>
      <c r="DV66" s="498"/>
      <c r="DW66" s="498"/>
      <c r="DX66" s="498"/>
      <c r="DY66" s="498"/>
      <c r="DZ66" s="498"/>
      <c r="EA66" s="498"/>
      <c r="EB66" s="498"/>
      <c r="EC66" s="498"/>
      <c r="ED66" s="498"/>
      <c r="EE66" s="498"/>
      <c r="EF66" s="498"/>
      <c r="EG66" s="498"/>
      <c r="EH66" s="498"/>
      <c r="EI66" s="498"/>
      <c r="EJ66" s="498"/>
      <c r="EK66" s="498"/>
      <c r="EL66" s="498"/>
      <c r="EM66" s="498"/>
      <c r="EN66" s="498"/>
      <c r="EO66" s="498"/>
      <c r="EP66" s="498"/>
      <c r="EQ66" s="498"/>
      <c r="ER66" s="498"/>
      <c r="ES66" s="498"/>
      <c r="ET66" s="498"/>
      <c r="EU66" s="498"/>
      <c r="EV66" s="498"/>
      <c r="EW66" s="498"/>
      <c r="EX66" s="498"/>
      <c r="EY66" s="498"/>
      <c r="EZ66" s="498"/>
      <c r="FA66" s="498"/>
      <c r="FB66" s="498"/>
      <c r="FC66" s="498"/>
      <c r="FD66" s="498"/>
      <c r="FE66" s="498"/>
      <c r="FF66" s="498"/>
      <c r="FG66" s="498"/>
      <c r="FH66" s="498"/>
      <c r="FI66" s="498"/>
      <c r="FJ66" s="498"/>
      <c r="FK66" s="498"/>
      <c r="FL66" s="498"/>
      <c r="FM66" s="498"/>
      <c r="FN66" s="498"/>
      <c r="FO66" s="498"/>
      <c r="FP66" s="498"/>
      <c r="FQ66" s="498"/>
      <c r="FR66" s="498"/>
      <c r="FS66" s="498"/>
      <c r="FT66" s="498"/>
      <c r="FU66" s="498"/>
      <c r="FV66" s="498"/>
      <c r="FW66" s="498"/>
      <c r="FX66" s="498"/>
      <c r="FY66" s="498"/>
      <c r="FZ66" s="498"/>
      <c r="GA66" s="498"/>
      <c r="GB66" s="498"/>
      <c r="GC66" s="498"/>
      <c r="GD66" s="498"/>
      <c r="GE66" s="498"/>
      <c r="GF66" s="498"/>
      <c r="GG66" s="498"/>
      <c r="GH66" s="498"/>
      <c r="GI66" s="498"/>
      <c r="GJ66" s="498"/>
      <c r="GK66" s="498"/>
      <c r="GL66" s="498"/>
      <c r="GM66" s="498"/>
      <c r="GN66" s="498"/>
      <c r="GO66" s="498"/>
      <c r="GP66" s="498"/>
      <c r="GQ66" s="498"/>
      <c r="GR66" s="498"/>
      <c r="GS66" s="498"/>
      <c r="GT66" s="498"/>
      <c r="GU66" s="498"/>
      <c r="GV66" s="498"/>
      <c r="GW66" s="498"/>
      <c r="GX66" s="498"/>
      <c r="GY66" s="498"/>
      <c r="GZ66" s="498"/>
      <c r="HA66" s="498"/>
      <c r="HB66" s="498"/>
      <c r="HC66" s="498"/>
      <c r="HD66" s="498"/>
      <c r="HE66" s="498"/>
      <c r="HF66" s="498"/>
      <c r="HG66" s="498"/>
      <c r="HH66" s="498"/>
      <c r="HI66" s="498"/>
      <c r="HJ66" s="498"/>
      <c r="HK66" s="498"/>
      <c r="HL66" s="498"/>
      <c r="HM66" s="498"/>
      <c r="HN66" s="498"/>
      <c r="HO66" s="498"/>
      <c r="HP66" s="498"/>
      <c r="HQ66" s="498"/>
      <c r="HR66" s="498"/>
      <c r="HS66" s="498"/>
      <c r="HT66" s="498"/>
      <c r="HU66" s="498"/>
      <c r="HV66" s="498"/>
      <c r="HW66" s="498"/>
      <c r="HX66" s="498"/>
      <c r="HY66" s="498"/>
      <c r="HZ66" s="498"/>
      <c r="IA66" s="498"/>
      <c r="IB66" s="498"/>
      <c r="IC66" s="498"/>
      <c r="ID66" s="498"/>
      <c r="IE66" s="498"/>
      <c r="IF66" s="498"/>
      <c r="IG66" s="498"/>
      <c r="IH66" s="498"/>
      <c r="II66" s="498"/>
      <c r="IJ66" s="498"/>
      <c r="IK66" s="498"/>
    </row>
    <row r="67" spans="1:245" s="18" customFormat="1" ht="24" customHeight="1">
      <c r="A67" s="498"/>
      <c r="B67" s="111" t="s">
        <v>17</v>
      </c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4"/>
      <c r="O67" s="50">
        <v>368</v>
      </c>
      <c r="P67" s="30" t="s">
        <v>120</v>
      </c>
      <c r="Q67" s="53"/>
      <c r="R67" s="922" t="s">
        <v>228</v>
      </c>
      <c r="S67" s="923"/>
      <c r="T67" s="923"/>
      <c r="U67" s="924"/>
      <c r="V67" s="915" t="s">
        <v>226</v>
      </c>
      <c r="W67" s="916"/>
      <c r="X67" s="916"/>
      <c r="Y67" s="916"/>
      <c r="Z67" s="917"/>
      <c r="AA67" s="96">
        <v>7321</v>
      </c>
      <c r="AB67" s="30" t="s">
        <v>120</v>
      </c>
      <c r="AC67" s="58"/>
      <c r="AD67" s="100">
        <v>7322</v>
      </c>
      <c r="AE67" s="30" t="s">
        <v>120</v>
      </c>
      <c r="AF67" s="31">
        <v>2768.37</v>
      </c>
      <c r="AG67" s="102">
        <v>7323</v>
      </c>
      <c r="AH67" s="30"/>
      <c r="AI67" s="289"/>
      <c r="AJ67" s="498"/>
      <c r="AK67" s="498"/>
      <c r="AL67" s="498"/>
      <c r="AM67" s="498"/>
      <c r="AN67" s="498"/>
      <c r="AO67" s="498"/>
      <c r="AP67" s="498"/>
      <c r="AQ67" s="498"/>
      <c r="AR67" s="498"/>
      <c r="AS67" s="498"/>
      <c r="AT67" s="498"/>
      <c r="AU67" s="498"/>
      <c r="AV67" s="498"/>
      <c r="AW67" s="498"/>
      <c r="AX67" s="498"/>
      <c r="AY67" s="498"/>
      <c r="AZ67" s="498"/>
      <c r="BA67" s="498"/>
      <c r="BB67" s="498"/>
      <c r="BC67" s="498"/>
      <c r="BD67" s="498"/>
      <c r="BE67" s="498"/>
      <c r="BF67" s="498"/>
      <c r="BG67" s="498"/>
      <c r="BH67" s="498"/>
      <c r="BI67" s="498"/>
      <c r="BJ67" s="498"/>
      <c r="BK67" s="498"/>
      <c r="BL67" s="498"/>
      <c r="BM67" s="498"/>
      <c r="BN67" s="498"/>
      <c r="BO67" s="498"/>
      <c r="BP67" s="498"/>
      <c r="BQ67" s="498"/>
      <c r="BR67" s="498"/>
      <c r="BS67" s="498"/>
      <c r="BT67" s="498"/>
      <c r="BU67" s="498"/>
      <c r="BV67" s="498"/>
      <c r="BW67" s="498"/>
      <c r="BX67" s="498"/>
      <c r="BY67" s="498"/>
      <c r="BZ67" s="498"/>
      <c r="CA67" s="498"/>
      <c r="CB67" s="498"/>
      <c r="CC67" s="498"/>
      <c r="CD67" s="498"/>
      <c r="CE67" s="498"/>
      <c r="CF67" s="498"/>
      <c r="CG67" s="498"/>
      <c r="CH67" s="498"/>
      <c r="CI67" s="498"/>
      <c r="CJ67" s="498"/>
      <c r="CK67" s="498"/>
      <c r="CL67" s="498"/>
      <c r="CM67" s="498"/>
      <c r="CN67" s="498"/>
      <c r="CO67" s="498"/>
      <c r="CP67" s="498"/>
      <c r="CQ67" s="498"/>
      <c r="CR67" s="498"/>
      <c r="CS67" s="498"/>
      <c r="CT67" s="498"/>
      <c r="CU67" s="498"/>
      <c r="CV67" s="498"/>
      <c r="CW67" s="498"/>
      <c r="CX67" s="498"/>
      <c r="CY67" s="498"/>
      <c r="CZ67" s="498"/>
      <c r="DA67" s="498"/>
      <c r="DB67" s="498"/>
      <c r="DC67" s="498"/>
      <c r="DD67" s="498"/>
      <c r="DE67" s="498"/>
      <c r="DF67" s="498"/>
      <c r="DG67" s="498"/>
      <c r="DH67" s="498"/>
      <c r="DI67" s="498"/>
      <c r="DJ67" s="498"/>
      <c r="DK67" s="498"/>
      <c r="DL67" s="498"/>
      <c r="DM67" s="498"/>
      <c r="DN67" s="498"/>
      <c r="DO67" s="498"/>
      <c r="DP67" s="498"/>
      <c r="DQ67" s="498"/>
      <c r="DR67" s="498"/>
      <c r="DS67" s="498"/>
      <c r="DT67" s="498"/>
      <c r="DU67" s="498"/>
      <c r="DV67" s="498"/>
      <c r="DW67" s="498"/>
      <c r="DX67" s="498"/>
      <c r="DY67" s="498"/>
      <c r="DZ67" s="498"/>
      <c r="EA67" s="498"/>
      <c r="EB67" s="498"/>
      <c r="EC67" s="498"/>
      <c r="ED67" s="498"/>
      <c r="EE67" s="498"/>
      <c r="EF67" s="498"/>
      <c r="EG67" s="498"/>
      <c r="EH67" s="498"/>
      <c r="EI67" s="498"/>
      <c r="EJ67" s="498"/>
      <c r="EK67" s="498"/>
      <c r="EL67" s="498"/>
      <c r="EM67" s="498"/>
      <c r="EN67" s="498"/>
      <c r="EO67" s="498"/>
      <c r="EP67" s="498"/>
      <c r="EQ67" s="498"/>
      <c r="ER67" s="498"/>
      <c r="ES67" s="498"/>
      <c r="ET67" s="498"/>
      <c r="EU67" s="498"/>
      <c r="EV67" s="498"/>
      <c r="EW67" s="498"/>
      <c r="EX67" s="498"/>
      <c r="EY67" s="498"/>
      <c r="EZ67" s="498"/>
      <c r="FA67" s="498"/>
      <c r="FB67" s="498"/>
      <c r="FC67" s="498"/>
      <c r="FD67" s="498"/>
      <c r="FE67" s="498"/>
      <c r="FF67" s="498"/>
      <c r="FG67" s="498"/>
      <c r="FH67" s="498"/>
      <c r="FI67" s="498"/>
      <c r="FJ67" s="498"/>
      <c r="FK67" s="498"/>
      <c r="FL67" s="498"/>
      <c r="FM67" s="498"/>
      <c r="FN67" s="498"/>
      <c r="FO67" s="498"/>
      <c r="FP67" s="498"/>
      <c r="FQ67" s="498"/>
      <c r="FR67" s="498"/>
      <c r="FS67" s="498"/>
      <c r="FT67" s="498"/>
      <c r="FU67" s="498"/>
      <c r="FV67" s="498"/>
      <c r="FW67" s="498"/>
      <c r="FX67" s="498"/>
      <c r="FY67" s="498"/>
      <c r="FZ67" s="498"/>
      <c r="GA67" s="498"/>
      <c r="GB67" s="498"/>
      <c r="GC67" s="498"/>
      <c r="GD67" s="498"/>
      <c r="GE67" s="498"/>
      <c r="GF67" s="498"/>
      <c r="GG67" s="498"/>
      <c r="GH67" s="498"/>
      <c r="GI67" s="498"/>
      <c r="GJ67" s="498"/>
      <c r="GK67" s="498"/>
      <c r="GL67" s="498"/>
      <c r="GM67" s="498"/>
      <c r="GN67" s="498"/>
      <c r="GO67" s="498"/>
      <c r="GP67" s="498"/>
      <c r="GQ67" s="498"/>
      <c r="GR67" s="498"/>
      <c r="GS67" s="498"/>
      <c r="GT67" s="498"/>
      <c r="GU67" s="498"/>
      <c r="GV67" s="498"/>
      <c r="GW67" s="498"/>
      <c r="GX67" s="498"/>
      <c r="GY67" s="498"/>
      <c r="GZ67" s="498"/>
      <c r="HA67" s="498"/>
      <c r="HB67" s="498"/>
      <c r="HC67" s="498"/>
      <c r="HD67" s="498"/>
      <c r="HE67" s="498"/>
      <c r="HF67" s="498"/>
      <c r="HG67" s="498"/>
      <c r="HH67" s="498"/>
      <c r="HI67" s="498"/>
      <c r="HJ67" s="498"/>
      <c r="HK67" s="498"/>
      <c r="HL67" s="498"/>
      <c r="HM67" s="498"/>
      <c r="HN67" s="498"/>
      <c r="HO67" s="498"/>
      <c r="HP67" s="498"/>
      <c r="HQ67" s="498"/>
      <c r="HR67" s="498"/>
      <c r="HS67" s="498"/>
      <c r="HT67" s="498"/>
      <c r="HU67" s="498"/>
      <c r="HV67" s="498"/>
      <c r="HW67" s="498"/>
      <c r="HX67" s="498"/>
      <c r="HY67" s="498"/>
      <c r="HZ67" s="498"/>
      <c r="IA67" s="498"/>
      <c r="IB67" s="498"/>
      <c r="IC67" s="498"/>
      <c r="ID67" s="498"/>
      <c r="IE67" s="498"/>
      <c r="IF67" s="498"/>
      <c r="IG67" s="498"/>
      <c r="IH67" s="498"/>
      <c r="II67" s="498"/>
      <c r="IJ67" s="498"/>
      <c r="IK67" s="498"/>
    </row>
    <row r="68" spans="1:245" s="18" customFormat="1" ht="24" customHeight="1">
      <c r="A68" s="498"/>
      <c r="B68" s="111" t="s">
        <v>229</v>
      </c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5"/>
      <c r="O68" s="50">
        <v>369</v>
      </c>
      <c r="P68" s="30" t="s">
        <v>134</v>
      </c>
      <c r="Q68" s="53"/>
      <c r="R68" s="925"/>
      <c r="S68" s="926"/>
      <c r="T68" s="926"/>
      <c r="U68" s="927"/>
      <c r="V68" s="915" t="s">
        <v>140</v>
      </c>
      <c r="W68" s="916"/>
      <c r="X68" s="916"/>
      <c r="Y68" s="916"/>
      <c r="Z68" s="917"/>
      <c r="AA68" s="96">
        <v>7331</v>
      </c>
      <c r="AB68" s="30" t="s">
        <v>120</v>
      </c>
      <c r="AC68" s="58"/>
      <c r="AD68" s="100">
        <v>7332</v>
      </c>
      <c r="AE68" s="30" t="s">
        <v>120</v>
      </c>
      <c r="AF68" s="31"/>
      <c r="AG68" s="102">
        <v>7333</v>
      </c>
      <c r="AH68" s="30"/>
      <c r="AI68" s="289"/>
      <c r="AJ68" s="498"/>
      <c r="AK68" s="498"/>
      <c r="AL68" s="498"/>
      <c r="AM68" s="498"/>
      <c r="AN68" s="498"/>
      <c r="AO68" s="498"/>
      <c r="AP68" s="498"/>
      <c r="AQ68" s="498"/>
      <c r="AR68" s="498"/>
      <c r="AS68" s="498"/>
      <c r="AT68" s="498"/>
      <c r="AU68" s="498"/>
      <c r="AV68" s="498"/>
      <c r="AW68" s="498"/>
      <c r="AX68" s="498"/>
      <c r="AY68" s="498"/>
      <c r="AZ68" s="498"/>
      <c r="BA68" s="498"/>
      <c r="BB68" s="498"/>
      <c r="BC68" s="498"/>
      <c r="BD68" s="498"/>
      <c r="BE68" s="498"/>
      <c r="BF68" s="498"/>
      <c r="BG68" s="498"/>
      <c r="BH68" s="498"/>
      <c r="BI68" s="498"/>
      <c r="BJ68" s="498"/>
      <c r="BK68" s="498"/>
      <c r="BL68" s="498"/>
      <c r="BM68" s="498"/>
      <c r="BN68" s="498"/>
      <c r="BO68" s="498"/>
      <c r="BP68" s="498"/>
      <c r="BQ68" s="498"/>
      <c r="BR68" s="498"/>
      <c r="BS68" s="498"/>
      <c r="BT68" s="498"/>
      <c r="BU68" s="498"/>
      <c r="BV68" s="498"/>
      <c r="BW68" s="498"/>
      <c r="BX68" s="498"/>
      <c r="BY68" s="498"/>
      <c r="BZ68" s="498"/>
      <c r="CA68" s="498"/>
      <c r="CB68" s="498"/>
      <c r="CC68" s="498"/>
      <c r="CD68" s="498"/>
      <c r="CE68" s="498"/>
      <c r="CF68" s="498"/>
      <c r="CG68" s="498"/>
      <c r="CH68" s="498"/>
      <c r="CI68" s="498"/>
      <c r="CJ68" s="498"/>
      <c r="CK68" s="498"/>
      <c r="CL68" s="498"/>
      <c r="CM68" s="498"/>
      <c r="CN68" s="498"/>
      <c r="CO68" s="498"/>
      <c r="CP68" s="498"/>
      <c r="CQ68" s="498"/>
      <c r="CR68" s="498"/>
      <c r="CS68" s="498"/>
      <c r="CT68" s="498"/>
      <c r="CU68" s="498"/>
      <c r="CV68" s="498"/>
      <c r="CW68" s="498"/>
      <c r="CX68" s="498"/>
      <c r="CY68" s="498"/>
      <c r="CZ68" s="498"/>
      <c r="DA68" s="498"/>
      <c r="DB68" s="498"/>
      <c r="DC68" s="498"/>
      <c r="DD68" s="498"/>
      <c r="DE68" s="498"/>
      <c r="DF68" s="498"/>
      <c r="DG68" s="498"/>
      <c r="DH68" s="498"/>
      <c r="DI68" s="498"/>
      <c r="DJ68" s="498"/>
      <c r="DK68" s="498"/>
      <c r="DL68" s="498"/>
      <c r="DM68" s="498"/>
      <c r="DN68" s="498"/>
      <c r="DO68" s="498"/>
      <c r="DP68" s="498"/>
      <c r="DQ68" s="498"/>
      <c r="DR68" s="498"/>
      <c r="DS68" s="498"/>
      <c r="DT68" s="498"/>
      <c r="DU68" s="498"/>
      <c r="DV68" s="498"/>
      <c r="DW68" s="498"/>
      <c r="DX68" s="498"/>
      <c r="DY68" s="498"/>
      <c r="DZ68" s="498"/>
      <c r="EA68" s="498"/>
      <c r="EB68" s="498"/>
      <c r="EC68" s="498"/>
      <c r="ED68" s="498"/>
      <c r="EE68" s="498"/>
      <c r="EF68" s="498"/>
      <c r="EG68" s="498"/>
      <c r="EH68" s="498"/>
      <c r="EI68" s="498"/>
      <c r="EJ68" s="498"/>
      <c r="EK68" s="498"/>
      <c r="EL68" s="498"/>
      <c r="EM68" s="498"/>
      <c r="EN68" s="498"/>
      <c r="EO68" s="498"/>
      <c r="EP68" s="498"/>
      <c r="EQ68" s="498"/>
      <c r="ER68" s="498"/>
      <c r="ES68" s="498"/>
      <c r="ET68" s="498"/>
      <c r="EU68" s="498"/>
      <c r="EV68" s="498"/>
      <c r="EW68" s="498"/>
      <c r="EX68" s="498"/>
      <c r="EY68" s="498"/>
      <c r="EZ68" s="498"/>
      <c r="FA68" s="498"/>
      <c r="FB68" s="498"/>
      <c r="FC68" s="498"/>
      <c r="FD68" s="498"/>
      <c r="FE68" s="498"/>
      <c r="FF68" s="498"/>
      <c r="FG68" s="498"/>
      <c r="FH68" s="498"/>
      <c r="FI68" s="498"/>
      <c r="FJ68" s="498"/>
      <c r="FK68" s="498"/>
      <c r="FL68" s="498"/>
      <c r="FM68" s="498"/>
      <c r="FN68" s="498"/>
      <c r="FO68" s="498"/>
      <c r="FP68" s="498"/>
      <c r="FQ68" s="498"/>
      <c r="FR68" s="498"/>
      <c r="FS68" s="498"/>
      <c r="FT68" s="498"/>
      <c r="FU68" s="498"/>
      <c r="FV68" s="498"/>
      <c r="FW68" s="498"/>
      <c r="FX68" s="498"/>
      <c r="FY68" s="498"/>
      <c r="FZ68" s="498"/>
      <c r="GA68" s="498"/>
      <c r="GB68" s="498"/>
      <c r="GC68" s="498"/>
      <c r="GD68" s="498"/>
      <c r="GE68" s="498"/>
      <c r="GF68" s="498"/>
      <c r="GG68" s="498"/>
      <c r="GH68" s="498"/>
      <c r="GI68" s="498"/>
      <c r="GJ68" s="498"/>
      <c r="GK68" s="498"/>
      <c r="GL68" s="498"/>
      <c r="GM68" s="498"/>
      <c r="GN68" s="498"/>
      <c r="GO68" s="498"/>
      <c r="GP68" s="498"/>
      <c r="GQ68" s="498"/>
      <c r="GR68" s="498"/>
      <c r="GS68" s="498"/>
      <c r="GT68" s="498"/>
      <c r="GU68" s="498"/>
      <c r="GV68" s="498"/>
      <c r="GW68" s="498"/>
      <c r="GX68" s="498"/>
      <c r="GY68" s="498"/>
      <c r="GZ68" s="498"/>
      <c r="HA68" s="498"/>
      <c r="HB68" s="498"/>
      <c r="HC68" s="498"/>
      <c r="HD68" s="498"/>
      <c r="HE68" s="498"/>
      <c r="HF68" s="498"/>
      <c r="HG68" s="498"/>
      <c r="HH68" s="498"/>
      <c r="HI68" s="498"/>
      <c r="HJ68" s="498"/>
      <c r="HK68" s="498"/>
      <c r="HL68" s="498"/>
      <c r="HM68" s="498"/>
      <c r="HN68" s="498"/>
      <c r="HO68" s="498"/>
      <c r="HP68" s="498"/>
      <c r="HQ68" s="498"/>
      <c r="HR68" s="498"/>
      <c r="HS68" s="498"/>
      <c r="HT68" s="498"/>
      <c r="HU68" s="498"/>
      <c r="HV68" s="498"/>
      <c r="HW68" s="498"/>
      <c r="HX68" s="498"/>
      <c r="HY68" s="498"/>
      <c r="HZ68" s="498"/>
      <c r="IA68" s="498"/>
      <c r="IB68" s="498"/>
      <c r="IC68" s="498"/>
      <c r="ID68" s="498"/>
      <c r="IE68" s="498"/>
      <c r="IF68" s="498"/>
      <c r="IG68" s="498"/>
      <c r="IH68" s="498"/>
      <c r="II68" s="498"/>
      <c r="IJ68" s="498"/>
      <c r="IK68" s="498"/>
    </row>
    <row r="69" spans="1:245" s="18" customFormat="1" ht="24" customHeight="1" thickBot="1">
      <c r="A69" s="498"/>
      <c r="B69" s="159" t="s">
        <v>230</v>
      </c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1"/>
      <c r="O69" s="50">
        <v>370</v>
      </c>
      <c r="P69" s="30" t="s">
        <v>134</v>
      </c>
      <c r="Q69" s="53"/>
      <c r="R69" s="922" t="s">
        <v>231</v>
      </c>
      <c r="S69" s="923"/>
      <c r="T69" s="923"/>
      <c r="U69" s="924"/>
      <c r="V69" s="915" t="s">
        <v>226</v>
      </c>
      <c r="W69" s="916"/>
      <c r="X69" s="916"/>
      <c r="Y69" s="916"/>
      <c r="Z69" s="917"/>
      <c r="AA69" s="100">
        <v>7341</v>
      </c>
      <c r="AB69" s="30" t="s">
        <v>120</v>
      </c>
      <c r="AC69" s="58"/>
      <c r="AD69" s="100">
        <v>7342</v>
      </c>
      <c r="AE69" s="30" t="s">
        <v>120</v>
      </c>
      <c r="AF69" s="31"/>
      <c r="AG69" s="102">
        <v>7343</v>
      </c>
      <c r="AH69" s="30"/>
      <c r="AI69" s="289"/>
      <c r="AJ69" s="498"/>
      <c r="AK69" s="498"/>
      <c r="AL69" s="498"/>
      <c r="AM69" s="498"/>
      <c r="AN69" s="498"/>
      <c r="AO69" s="498"/>
      <c r="AP69" s="498"/>
      <c r="AQ69" s="498"/>
      <c r="AR69" s="498"/>
      <c r="AS69" s="498"/>
      <c r="AT69" s="498"/>
      <c r="AU69" s="498"/>
      <c r="AV69" s="498"/>
      <c r="AW69" s="498"/>
      <c r="AX69" s="498"/>
      <c r="AY69" s="498"/>
      <c r="AZ69" s="498"/>
      <c r="BA69" s="498"/>
      <c r="BB69" s="498"/>
      <c r="BC69" s="498"/>
      <c r="BD69" s="498"/>
      <c r="BE69" s="498"/>
      <c r="BF69" s="498"/>
      <c r="BG69" s="498"/>
      <c r="BH69" s="498"/>
      <c r="BI69" s="498"/>
      <c r="BJ69" s="498"/>
      <c r="BK69" s="498"/>
      <c r="BL69" s="498"/>
      <c r="BM69" s="498"/>
      <c r="BN69" s="498"/>
      <c r="BO69" s="498"/>
      <c r="BP69" s="498"/>
      <c r="BQ69" s="498"/>
      <c r="BR69" s="498"/>
      <c r="BS69" s="498"/>
      <c r="BT69" s="498"/>
      <c r="BU69" s="498"/>
      <c r="BV69" s="498"/>
      <c r="BW69" s="498"/>
      <c r="BX69" s="498"/>
      <c r="BY69" s="498"/>
      <c r="BZ69" s="498"/>
      <c r="CA69" s="498"/>
      <c r="CB69" s="498"/>
      <c r="CC69" s="498"/>
      <c r="CD69" s="498"/>
      <c r="CE69" s="498"/>
      <c r="CF69" s="498"/>
      <c r="CG69" s="498"/>
      <c r="CH69" s="498"/>
      <c r="CI69" s="498"/>
      <c r="CJ69" s="498"/>
      <c r="CK69" s="498"/>
      <c r="CL69" s="498"/>
      <c r="CM69" s="498"/>
      <c r="CN69" s="498"/>
      <c r="CO69" s="498"/>
      <c r="CP69" s="498"/>
      <c r="CQ69" s="498"/>
      <c r="CR69" s="498"/>
      <c r="CS69" s="498"/>
      <c r="CT69" s="498"/>
      <c r="CU69" s="498"/>
      <c r="CV69" s="498"/>
      <c r="CW69" s="498"/>
      <c r="CX69" s="498"/>
      <c r="CY69" s="498"/>
      <c r="CZ69" s="498"/>
      <c r="DA69" s="498"/>
      <c r="DB69" s="498"/>
      <c r="DC69" s="498"/>
      <c r="DD69" s="498"/>
      <c r="DE69" s="498"/>
      <c r="DF69" s="498"/>
      <c r="DG69" s="498"/>
      <c r="DH69" s="498"/>
      <c r="DI69" s="498"/>
      <c r="DJ69" s="498"/>
      <c r="DK69" s="498"/>
      <c r="DL69" s="498"/>
      <c r="DM69" s="498"/>
      <c r="DN69" s="498"/>
      <c r="DO69" s="498"/>
      <c r="DP69" s="498"/>
      <c r="DQ69" s="498"/>
      <c r="DR69" s="498"/>
      <c r="DS69" s="498"/>
      <c r="DT69" s="498"/>
      <c r="DU69" s="498"/>
      <c r="DV69" s="498"/>
      <c r="DW69" s="498"/>
      <c r="DX69" s="498"/>
      <c r="DY69" s="498"/>
      <c r="DZ69" s="498"/>
      <c r="EA69" s="498"/>
      <c r="EB69" s="498"/>
      <c r="EC69" s="498"/>
      <c r="ED69" s="498"/>
      <c r="EE69" s="498"/>
      <c r="EF69" s="498"/>
      <c r="EG69" s="498"/>
      <c r="EH69" s="498"/>
      <c r="EI69" s="498"/>
      <c r="EJ69" s="498"/>
      <c r="EK69" s="498"/>
      <c r="EL69" s="498"/>
      <c r="EM69" s="498"/>
      <c r="EN69" s="498"/>
      <c r="EO69" s="498"/>
      <c r="EP69" s="498"/>
      <c r="EQ69" s="498"/>
      <c r="ER69" s="498"/>
      <c r="ES69" s="498"/>
      <c r="ET69" s="498"/>
      <c r="EU69" s="498"/>
      <c r="EV69" s="498"/>
      <c r="EW69" s="498"/>
      <c r="EX69" s="498"/>
      <c r="EY69" s="498"/>
      <c r="EZ69" s="498"/>
      <c r="FA69" s="498"/>
      <c r="FB69" s="498"/>
      <c r="FC69" s="498"/>
      <c r="FD69" s="498"/>
      <c r="FE69" s="498"/>
      <c r="FF69" s="498"/>
      <c r="FG69" s="498"/>
      <c r="FH69" s="498"/>
      <c r="FI69" s="498"/>
      <c r="FJ69" s="498"/>
      <c r="FK69" s="498"/>
      <c r="FL69" s="498"/>
      <c r="FM69" s="498"/>
      <c r="FN69" s="498"/>
      <c r="FO69" s="498"/>
      <c r="FP69" s="498"/>
      <c r="FQ69" s="498"/>
      <c r="FR69" s="498"/>
      <c r="FS69" s="498"/>
      <c r="FT69" s="498"/>
      <c r="FU69" s="498"/>
      <c r="FV69" s="498"/>
      <c r="FW69" s="498"/>
      <c r="FX69" s="498"/>
      <c r="FY69" s="498"/>
      <c r="FZ69" s="498"/>
      <c r="GA69" s="498"/>
      <c r="GB69" s="498"/>
      <c r="GC69" s="498"/>
      <c r="GD69" s="498"/>
      <c r="GE69" s="498"/>
      <c r="GF69" s="498"/>
      <c r="GG69" s="498"/>
      <c r="GH69" s="498"/>
      <c r="GI69" s="498"/>
      <c r="GJ69" s="498"/>
      <c r="GK69" s="498"/>
      <c r="GL69" s="498"/>
      <c r="GM69" s="498"/>
      <c r="GN69" s="498"/>
      <c r="GO69" s="498"/>
      <c r="GP69" s="498"/>
      <c r="GQ69" s="498"/>
      <c r="GR69" s="498"/>
      <c r="GS69" s="498"/>
      <c r="GT69" s="498"/>
      <c r="GU69" s="498"/>
      <c r="GV69" s="498"/>
      <c r="GW69" s="498"/>
      <c r="GX69" s="498"/>
      <c r="GY69" s="498"/>
      <c r="GZ69" s="498"/>
      <c r="HA69" s="498"/>
      <c r="HB69" s="498"/>
      <c r="HC69" s="498"/>
      <c r="HD69" s="498"/>
      <c r="HE69" s="498"/>
      <c r="HF69" s="498"/>
      <c r="HG69" s="498"/>
      <c r="HH69" s="498"/>
      <c r="HI69" s="498"/>
      <c r="HJ69" s="498"/>
      <c r="HK69" s="498"/>
      <c r="HL69" s="498"/>
      <c r="HM69" s="498"/>
      <c r="HN69" s="498"/>
      <c r="HO69" s="498"/>
      <c r="HP69" s="498"/>
      <c r="HQ69" s="498"/>
      <c r="HR69" s="498"/>
      <c r="HS69" s="498"/>
      <c r="HT69" s="498"/>
      <c r="HU69" s="498"/>
      <c r="HV69" s="498"/>
      <c r="HW69" s="498"/>
      <c r="HX69" s="498"/>
      <c r="HY69" s="498"/>
      <c r="HZ69" s="498"/>
      <c r="IA69" s="498"/>
      <c r="IB69" s="498"/>
      <c r="IC69" s="498"/>
      <c r="ID69" s="498"/>
      <c r="IE69" s="498"/>
      <c r="IF69" s="498"/>
      <c r="IG69" s="498"/>
      <c r="IH69" s="498"/>
      <c r="II69" s="498"/>
      <c r="IJ69" s="498"/>
      <c r="IK69" s="498"/>
    </row>
    <row r="70" spans="1:245" s="18" customFormat="1" ht="27.75" customHeight="1" thickBot="1">
      <c r="A70" s="498"/>
      <c r="B70" s="919" t="s">
        <v>232</v>
      </c>
      <c r="C70" s="920"/>
      <c r="D70" s="920"/>
      <c r="E70" s="920"/>
      <c r="F70" s="920"/>
      <c r="G70" s="920"/>
      <c r="H70" s="920"/>
      <c r="I70" s="920"/>
      <c r="J70" s="920"/>
      <c r="K70" s="920"/>
      <c r="L70" s="920"/>
      <c r="M70" s="920"/>
      <c r="N70" s="921"/>
      <c r="O70" s="301">
        <v>379</v>
      </c>
      <c r="P70" s="299" t="s">
        <v>126</v>
      </c>
      <c r="Q70" s="296">
        <f>Q49+Q50+Q51+Q52+Q53+Q54+Q55+Q56+Q57+Q58-Q59-Q60+Q61-Q62-Q63+Q64-Q65-Q66+Q67-Q68-Q69</f>
        <v>315098.06999999995</v>
      </c>
      <c r="R70" s="925"/>
      <c r="S70" s="926"/>
      <c r="T70" s="926"/>
      <c r="U70" s="927"/>
      <c r="V70" s="915" t="s">
        <v>140</v>
      </c>
      <c r="W70" s="916"/>
      <c r="X70" s="916"/>
      <c r="Y70" s="916"/>
      <c r="Z70" s="917"/>
      <c r="AA70" s="100">
        <v>7351</v>
      </c>
      <c r="AB70" s="30" t="s">
        <v>120</v>
      </c>
      <c r="AC70" s="58"/>
      <c r="AD70" s="100">
        <v>7352</v>
      </c>
      <c r="AE70" s="30" t="s">
        <v>120</v>
      </c>
      <c r="AF70" s="31"/>
      <c r="AG70" s="102">
        <v>7353</v>
      </c>
      <c r="AH70" s="30"/>
      <c r="AI70" s="289"/>
      <c r="AJ70" s="498"/>
      <c r="AK70" s="498"/>
      <c r="AL70" s="498"/>
      <c r="AM70" s="498"/>
      <c r="AN70" s="498"/>
      <c r="AO70" s="498"/>
      <c r="AP70" s="498"/>
      <c r="AQ70" s="498"/>
      <c r="AR70" s="498"/>
      <c r="AS70" s="498"/>
      <c r="AT70" s="498"/>
      <c r="AU70" s="498"/>
      <c r="AV70" s="498"/>
      <c r="AW70" s="498"/>
      <c r="AX70" s="498"/>
      <c r="AY70" s="498"/>
      <c r="AZ70" s="498"/>
      <c r="BA70" s="498"/>
      <c r="BB70" s="498"/>
      <c r="BC70" s="498"/>
      <c r="BD70" s="498"/>
      <c r="BE70" s="498"/>
      <c r="BF70" s="498"/>
      <c r="BG70" s="498"/>
      <c r="BH70" s="498"/>
      <c r="BI70" s="498"/>
      <c r="BJ70" s="498"/>
      <c r="BK70" s="498"/>
      <c r="BL70" s="498"/>
      <c r="BM70" s="498"/>
      <c r="BN70" s="498"/>
      <c r="BO70" s="498"/>
      <c r="BP70" s="498"/>
      <c r="BQ70" s="498"/>
      <c r="BR70" s="498"/>
      <c r="BS70" s="498"/>
      <c r="BT70" s="498"/>
      <c r="BU70" s="498"/>
      <c r="BV70" s="498"/>
      <c r="BW70" s="498"/>
      <c r="BX70" s="498"/>
      <c r="BY70" s="498"/>
      <c r="BZ70" s="498"/>
      <c r="CA70" s="498"/>
      <c r="CB70" s="498"/>
      <c r="CC70" s="498"/>
      <c r="CD70" s="498"/>
      <c r="CE70" s="498"/>
      <c r="CF70" s="498"/>
      <c r="CG70" s="498"/>
      <c r="CH70" s="498"/>
      <c r="CI70" s="498"/>
      <c r="CJ70" s="498"/>
      <c r="CK70" s="498"/>
      <c r="CL70" s="498"/>
      <c r="CM70" s="498"/>
      <c r="CN70" s="498"/>
      <c r="CO70" s="498"/>
      <c r="CP70" s="498"/>
      <c r="CQ70" s="498"/>
      <c r="CR70" s="498"/>
      <c r="CS70" s="498"/>
      <c r="CT70" s="498"/>
      <c r="CU70" s="498"/>
      <c r="CV70" s="498"/>
      <c r="CW70" s="498"/>
      <c r="CX70" s="498"/>
      <c r="CY70" s="498"/>
      <c r="CZ70" s="498"/>
      <c r="DA70" s="498"/>
      <c r="DB70" s="498"/>
      <c r="DC70" s="498"/>
      <c r="DD70" s="498"/>
      <c r="DE70" s="498"/>
      <c r="DF70" s="498"/>
      <c r="DG70" s="498"/>
      <c r="DH70" s="498"/>
      <c r="DI70" s="498"/>
      <c r="DJ70" s="498"/>
      <c r="DK70" s="498"/>
      <c r="DL70" s="498"/>
      <c r="DM70" s="498"/>
      <c r="DN70" s="498"/>
      <c r="DO70" s="498"/>
      <c r="DP70" s="498"/>
      <c r="DQ70" s="498"/>
      <c r="DR70" s="498"/>
      <c r="DS70" s="498"/>
      <c r="DT70" s="498"/>
      <c r="DU70" s="498"/>
      <c r="DV70" s="498"/>
      <c r="DW70" s="498"/>
      <c r="DX70" s="498"/>
      <c r="DY70" s="498"/>
      <c r="DZ70" s="498"/>
      <c r="EA70" s="498"/>
      <c r="EB70" s="498"/>
      <c r="EC70" s="498"/>
      <c r="ED70" s="498"/>
      <c r="EE70" s="498"/>
      <c r="EF70" s="498"/>
      <c r="EG70" s="498"/>
      <c r="EH70" s="498"/>
      <c r="EI70" s="498"/>
      <c r="EJ70" s="498"/>
      <c r="EK70" s="498"/>
      <c r="EL70" s="498"/>
      <c r="EM70" s="498"/>
      <c r="EN70" s="498"/>
      <c r="EO70" s="498"/>
      <c r="EP70" s="498"/>
      <c r="EQ70" s="498"/>
      <c r="ER70" s="498"/>
      <c r="ES70" s="498"/>
      <c r="ET70" s="498"/>
      <c r="EU70" s="498"/>
      <c r="EV70" s="498"/>
      <c r="EW70" s="498"/>
      <c r="EX70" s="498"/>
      <c r="EY70" s="498"/>
      <c r="EZ70" s="498"/>
      <c r="FA70" s="498"/>
      <c r="FB70" s="498"/>
      <c r="FC70" s="498"/>
      <c r="FD70" s="498"/>
      <c r="FE70" s="498"/>
      <c r="FF70" s="498"/>
      <c r="FG70" s="498"/>
      <c r="FH70" s="498"/>
      <c r="FI70" s="498"/>
      <c r="FJ70" s="498"/>
      <c r="FK70" s="498"/>
      <c r="FL70" s="498"/>
      <c r="FM70" s="498"/>
      <c r="FN70" s="498"/>
      <c r="FO70" s="498"/>
      <c r="FP70" s="498"/>
      <c r="FQ70" s="498"/>
      <c r="FR70" s="498"/>
      <c r="FS70" s="498"/>
      <c r="FT70" s="498"/>
      <c r="FU70" s="498"/>
      <c r="FV70" s="498"/>
      <c r="FW70" s="498"/>
      <c r="FX70" s="498"/>
      <c r="FY70" s="498"/>
      <c r="FZ70" s="498"/>
      <c r="GA70" s="498"/>
      <c r="GB70" s="498"/>
      <c r="GC70" s="498"/>
      <c r="GD70" s="498"/>
      <c r="GE70" s="498"/>
      <c r="GF70" s="498"/>
      <c r="GG70" s="498"/>
      <c r="GH70" s="498"/>
      <c r="GI70" s="498"/>
      <c r="GJ70" s="498"/>
      <c r="GK70" s="498"/>
      <c r="GL70" s="498"/>
      <c r="GM70" s="498"/>
      <c r="GN70" s="498"/>
      <c r="GO70" s="498"/>
      <c r="GP70" s="498"/>
      <c r="GQ70" s="498"/>
      <c r="GR70" s="498"/>
      <c r="GS70" s="498"/>
      <c r="GT70" s="498"/>
      <c r="GU70" s="498"/>
      <c r="GV70" s="498"/>
      <c r="GW70" s="498"/>
      <c r="GX70" s="498"/>
      <c r="GY70" s="498"/>
      <c r="GZ70" s="498"/>
      <c r="HA70" s="498"/>
      <c r="HB70" s="498"/>
      <c r="HC70" s="498"/>
      <c r="HD70" s="498"/>
      <c r="HE70" s="498"/>
      <c r="HF70" s="498"/>
      <c r="HG70" s="498"/>
      <c r="HH70" s="498"/>
      <c r="HI70" s="498"/>
      <c r="HJ70" s="498"/>
      <c r="HK70" s="498"/>
      <c r="HL70" s="498"/>
      <c r="HM70" s="498"/>
      <c r="HN70" s="498"/>
      <c r="HO70" s="498"/>
      <c r="HP70" s="498"/>
      <c r="HQ70" s="498"/>
      <c r="HR70" s="498"/>
      <c r="HS70" s="498"/>
      <c r="HT70" s="498"/>
      <c r="HU70" s="498"/>
      <c r="HV70" s="498"/>
      <c r="HW70" s="498"/>
      <c r="HX70" s="498"/>
      <c r="HY70" s="498"/>
      <c r="HZ70" s="498"/>
      <c r="IA70" s="498"/>
      <c r="IB70" s="498"/>
      <c r="IC70" s="498"/>
      <c r="ID70" s="498"/>
      <c r="IE70" s="498"/>
      <c r="IF70" s="498"/>
      <c r="IG70" s="498"/>
      <c r="IH70" s="498"/>
      <c r="II70" s="498"/>
      <c r="IJ70" s="498"/>
      <c r="IK70" s="498"/>
    </row>
    <row r="71" spans="1:245" s="18" customFormat="1" ht="24" customHeight="1">
      <c r="A71" s="498"/>
      <c r="B71" s="302" t="s">
        <v>20</v>
      </c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122"/>
      <c r="O71" s="303"/>
      <c r="P71" s="304"/>
      <c r="Q71" s="304"/>
      <c r="R71" s="840" t="s">
        <v>26</v>
      </c>
      <c r="S71" s="831"/>
      <c r="T71" s="843" t="s">
        <v>137</v>
      </c>
      <c r="U71" s="845"/>
      <c r="V71" s="915" t="s">
        <v>226</v>
      </c>
      <c r="W71" s="916"/>
      <c r="X71" s="916"/>
      <c r="Y71" s="916"/>
      <c r="Z71" s="917"/>
      <c r="AA71" s="96">
        <v>7361</v>
      </c>
      <c r="AB71" s="30" t="s">
        <v>120</v>
      </c>
      <c r="AC71" s="58"/>
      <c r="AD71" s="100">
        <v>7362</v>
      </c>
      <c r="AE71" s="30" t="s">
        <v>120</v>
      </c>
      <c r="AF71" s="31"/>
      <c r="AG71" s="102">
        <v>7363</v>
      </c>
      <c r="AH71" s="30"/>
      <c r="AI71" s="289"/>
      <c r="AJ71" s="498"/>
      <c r="AK71" s="498"/>
      <c r="AL71" s="498"/>
      <c r="AM71" s="498"/>
      <c r="AN71" s="498"/>
      <c r="AO71" s="498"/>
      <c r="AP71" s="498"/>
      <c r="AQ71" s="498"/>
      <c r="AR71" s="498"/>
      <c r="AS71" s="498"/>
      <c r="AT71" s="498"/>
      <c r="AU71" s="498"/>
      <c r="AV71" s="498"/>
      <c r="AW71" s="498"/>
      <c r="AX71" s="498"/>
      <c r="AY71" s="498"/>
      <c r="AZ71" s="498"/>
      <c r="BA71" s="498"/>
      <c r="BB71" s="498"/>
      <c r="BC71" s="498"/>
      <c r="BD71" s="498"/>
      <c r="BE71" s="498"/>
      <c r="BF71" s="498"/>
      <c r="BG71" s="498"/>
      <c r="BH71" s="498"/>
      <c r="BI71" s="498"/>
      <c r="BJ71" s="498"/>
      <c r="BK71" s="498"/>
      <c r="BL71" s="498"/>
      <c r="BM71" s="498"/>
      <c r="BN71" s="498"/>
      <c r="BO71" s="498"/>
      <c r="BP71" s="498"/>
      <c r="BQ71" s="498"/>
      <c r="BR71" s="498"/>
      <c r="BS71" s="498"/>
      <c r="BT71" s="498"/>
      <c r="BU71" s="498"/>
      <c r="BV71" s="498"/>
      <c r="BW71" s="498"/>
      <c r="BX71" s="498"/>
      <c r="BY71" s="498"/>
      <c r="BZ71" s="498"/>
      <c r="CA71" s="498"/>
      <c r="CB71" s="498"/>
      <c r="CC71" s="498"/>
      <c r="CD71" s="498"/>
      <c r="CE71" s="498"/>
      <c r="CF71" s="498"/>
      <c r="CG71" s="498"/>
      <c r="CH71" s="498"/>
      <c r="CI71" s="498"/>
      <c r="CJ71" s="498"/>
      <c r="CK71" s="498"/>
      <c r="CL71" s="498"/>
      <c r="CM71" s="498"/>
      <c r="CN71" s="498"/>
      <c r="CO71" s="498"/>
      <c r="CP71" s="498"/>
      <c r="CQ71" s="498"/>
      <c r="CR71" s="498"/>
      <c r="CS71" s="498"/>
      <c r="CT71" s="498"/>
      <c r="CU71" s="498"/>
      <c r="CV71" s="498"/>
      <c r="CW71" s="498"/>
      <c r="CX71" s="498"/>
      <c r="CY71" s="498"/>
      <c r="CZ71" s="498"/>
      <c r="DA71" s="498"/>
      <c r="DB71" s="498"/>
      <c r="DC71" s="498"/>
      <c r="DD71" s="498"/>
      <c r="DE71" s="498"/>
      <c r="DF71" s="498"/>
      <c r="DG71" s="498"/>
      <c r="DH71" s="498"/>
      <c r="DI71" s="498"/>
      <c r="DJ71" s="498"/>
      <c r="DK71" s="498"/>
      <c r="DL71" s="498"/>
      <c r="DM71" s="498"/>
      <c r="DN71" s="498"/>
      <c r="DO71" s="498"/>
      <c r="DP71" s="498"/>
      <c r="DQ71" s="498"/>
      <c r="DR71" s="498"/>
      <c r="DS71" s="498"/>
      <c r="DT71" s="498"/>
      <c r="DU71" s="498"/>
      <c r="DV71" s="498"/>
      <c r="DW71" s="498"/>
      <c r="DX71" s="498"/>
      <c r="DY71" s="498"/>
      <c r="DZ71" s="498"/>
      <c r="EA71" s="498"/>
      <c r="EB71" s="498"/>
      <c r="EC71" s="498"/>
      <c r="ED71" s="498"/>
      <c r="EE71" s="498"/>
      <c r="EF71" s="498"/>
      <c r="EG71" s="498"/>
      <c r="EH71" s="498"/>
      <c r="EI71" s="498"/>
      <c r="EJ71" s="498"/>
      <c r="EK71" s="498"/>
      <c r="EL71" s="498"/>
      <c r="EM71" s="498"/>
      <c r="EN71" s="498"/>
      <c r="EO71" s="498"/>
      <c r="EP71" s="498"/>
      <c r="EQ71" s="498"/>
      <c r="ER71" s="498"/>
      <c r="ES71" s="498"/>
      <c r="ET71" s="498"/>
      <c r="EU71" s="498"/>
      <c r="EV71" s="498"/>
      <c r="EW71" s="498"/>
      <c r="EX71" s="498"/>
      <c r="EY71" s="498"/>
      <c r="EZ71" s="498"/>
      <c r="FA71" s="498"/>
      <c r="FB71" s="498"/>
      <c r="FC71" s="498"/>
      <c r="FD71" s="498"/>
      <c r="FE71" s="498"/>
      <c r="FF71" s="498"/>
      <c r="FG71" s="498"/>
      <c r="FH71" s="498"/>
      <c r="FI71" s="498"/>
      <c r="FJ71" s="498"/>
      <c r="FK71" s="498"/>
      <c r="FL71" s="498"/>
      <c r="FM71" s="498"/>
      <c r="FN71" s="498"/>
      <c r="FO71" s="498"/>
      <c r="FP71" s="498"/>
      <c r="FQ71" s="498"/>
      <c r="FR71" s="498"/>
      <c r="FS71" s="498"/>
      <c r="FT71" s="498"/>
      <c r="FU71" s="498"/>
      <c r="FV71" s="498"/>
      <c r="FW71" s="498"/>
      <c r="FX71" s="498"/>
      <c r="FY71" s="498"/>
      <c r="FZ71" s="498"/>
      <c r="GA71" s="498"/>
      <c r="GB71" s="498"/>
      <c r="GC71" s="498"/>
      <c r="GD71" s="498"/>
      <c r="GE71" s="498"/>
      <c r="GF71" s="498"/>
      <c r="GG71" s="498"/>
      <c r="GH71" s="498"/>
      <c r="GI71" s="498"/>
      <c r="GJ71" s="498"/>
      <c r="GK71" s="498"/>
      <c r="GL71" s="498"/>
      <c r="GM71" s="498"/>
      <c r="GN71" s="498"/>
      <c r="GO71" s="498"/>
      <c r="GP71" s="498"/>
      <c r="GQ71" s="498"/>
      <c r="GR71" s="498"/>
      <c r="GS71" s="498"/>
      <c r="GT71" s="498"/>
      <c r="GU71" s="498"/>
      <c r="GV71" s="498"/>
      <c r="GW71" s="498"/>
      <c r="GX71" s="498"/>
      <c r="GY71" s="498"/>
      <c r="GZ71" s="498"/>
      <c r="HA71" s="498"/>
      <c r="HB71" s="498"/>
      <c r="HC71" s="498"/>
      <c r="HD71" s="498"/>
      <c r="HE71" s="498"/>
      <c r="HF71" s="498"/>
      <c r="HG71" s="498"/>
      <c r="HH71" s="498"/>
      <c r="HI71" s="498"/>
      <c r="HJ71" s="498"/>
      <c r="HK71" s="498"/>
      <c r="HL71" s="498"/>
      <c r="HM71" s="498"/>
      <c r="HN71" s="498"/>
      <c r="HO71" s="498"/>
      <c r="HP71" s="498"/>
      <c r="HQ71" s="498"/>
      <c r="HR71" s="498"/>
      <c r="HS71" s="498"/>
      <c r="HT71" s="498"/>
      <c r="HU71" s="498"/>
      <c r="HV71" s="498"/>
      <c r="HW71" s="498"/>
      <c r="HX71" s="498"/>
      <c r="HY71" s="498"/>
      <c r="HZ71" s="498"/>
      <c r="IA71" s="498"/>
      <c r="IB71" s="498"/>
      <c r="IC71" s="498"/>
      <c r="ID71" s="498"/>
      <c r="IE71" s="498"/>
      <c r="IF71" s="498"/>
      <c r="IG71" s="498"/>
      <c r="IH71" s="498"/>
      <c r="II71" s="498"/>
      <c r="IJ71" s="498"/>
      <c r="IK71" s="498"/>
    </row>
    <row r="72" spans="1:245" s="18" customFormat="1" ht="24" customHeight="1">
      <c r="A72" s="498"/>
      <c r="B72" s="305" t="s">
        <v>233</v>
      </c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122"/>
      <c r="O72" s="55">
        <v>381</v>
      </c>
      <c r="P72" s="30" t="s">
        <v>120</v>
      </c>
      <c r="Q72" s="53"/>
      <c r="R72" s="826"/>
      <c r="S72" s="827"/>
      <c r="T72" s="929"/>
      <c r="U72" s="930"/>
      <c r="V72" s="915" t="s">
        <v>140</v>
      </c>
      <c r="W72" s="916"/>
      <c r="X72" s="916"/>
      <c r="Y72" s="916"/>
      <c r="Z72" s="917"/>
      <c r="AA72" s="96">
        <v>7371</v>
      </c>
      <c r="AB72" s="30" t="s">
        <v>120</v>
      </c>
      <c r="AC72" s="58"/>
      <c r="AD72" s="100">
        <v>7372</v>
      </c>
      <c r="AE72" s="30" t="s">
        <v>120</v>
      </c>
      <c r="AF72" s="31"/>
      <c r="AG72" s="102">
        <v>7373</v>
      </c>
      <c r="AH72" s="30"/>
      <c r="AI72" s="289"/>
      <c r="AJ72" s="498"/>
      <c r="AK72" s="498"/>
      <c r="AL72" s="498"/>
      <c r="AM72" s="498"/>
      <c r="AN72" s="498"/>
      <c r="AO72" s="498"/>
      <c r="AP72" s="498"/>
      <c r="AQ72" s="498"/>
      <c r="AR72" s="498"/>
      <c r="AS72" s="498"/>
      <c r="AT72" s="498"/>
      <c r="AU72" s="498"/>
      <c r="AV72" s="498"/>
      <c r="AW72" s="498"/>
      <c r="AX72" s="498"/>
      <c r="AY72" s="498"/>
      <c r="AZ72" s="498"/>
      <c r="BA72" s="498"/>
      <c r="BB72" s="498"/>
      <c r="BC72" s="498"/>
      <c r="BD72" s="498"/>
      <c r="BE72" s="498"/>
      <c r="BF72" s="498"/>
      <c r="BG72" s="498"/>
      <c r="BH72" s="498"/>
      <c r="BI72" s="498"/>
      <c r="BJ72" s="498"/>
      <c r="BK72" s="498"/>
      <c r="BL72" s="498"/>
      <c r="BM72" s="498"/>
      <c r="BN72" s="498"/>
      <c r="BO72" s="498"/>
      <c r="BP72" s="498"/>
      <c r="BQ72" s="498"/>
      <c r="BR72" s="498"/>
      <c r="BS72" s="498"/>
      <c r="BT72" s="498"/>
      <c r="BU72" s="498"/>
      <c r="BV72" s="498"/>
      <c r="BW72" s="498"/>
      <c r="BX72" s="498"/>
      <c r="BY72" s="498"/>
      <c r="BZ72" s="498"/>
      <c r="CA72" s="498"/>
      <c r="CB72" s="498"/>
      <c r="CC72" s="498"/>
      <c r="CD72" s="498"/>
      <c r="CE72" s="498"/>
      <c r="CF72" s="498"/>
      <c r="CG72" s="498"/>
      <c r="CH72" s="498"/>
      <c r="CI72" s="498"/>
      <c r="CJ72" s="498"/>
      <c r="CK72" s="498"/>
      <c r="CL72" s="498"/>
      <c r="CM72" s="498"/>
      <c r="CN72" s="498"/>
      <c r="CO72" s="498"/>
      <c r="CP72" s="498"/>
      <c r="CQ72" s="498"/>
      <c r="CR72" s="498"/>
      <c r="CS72" s="498"/>
      <c r="CT72" s="498"/>
      <c r="CU72" s="498"/>
      <c r="CV72" s="498"/>
      <c r="CW72" s="498"/>
      <c r="CX72" s="498"/>
      <c r="CY72" s="498"/>
      <c r="CZ72" s="498"/>
      <c r="DA72" s="498"/>
      <c r="DB72" s="498"/>
      <c r="DC72" s="498"/>
      <c r="DD72" s="498"/>
      <c r="DE72" s="498"/>
      <c r="DF72" s="498"/>
      <c r="DG72" s="498"/>
      <c r="DH72" s="498"/>
      <c r="DI72" s="498"/>
      <c r="DJ72" s="498"/>
      <c r="DK72" s="498"/>
      <c r="DL72" s="498"/>
      <c r="DM72" s="498"/>
      <c r="DN72" s="498"/>
      <c r="DO72" s="498"/>
      <c r="DP72" s="498"/>
      <c r="DQ72" s="498"/>
      <c r="DR72" s="498"/>
      <c r="DS72" s="498"/>
      <c r="DT72" s="498"/>
      <c r="DU72" s="498"/>
      <c r="DV72" s="498"/>
      <c r="DW72" s="498"/>
      <c r="DX72" s="498"/>
      <c r="DY72" s="498"/>
      <c r="DZ72" s="498"/>
      <c r="EA72" s="498"/>
      <c r="EB72" s="498"/>
      <c r="EC72" s="498"/>
      <c r="ED72" s="498"/>
      <c r="EE72" s="498"/>
      <c r="EF72" s="498"/>
      <c r="EG72" s="498"/>
      <c r="EH72" s="498"/>
      <c r="EI72" s="498"/>
      <c r="EJ72" s="498"/>
      <c r="EK72" s="498"/>
      <c r="EL72" s="498"/>
      <c r="EM72" s="498"/>
      <c r="EN72" s="498"/>
      <c r="EO72" s="498"/>
      <c r="EP72" s="498"/>
      <c r="EQ72" s="498"/>
      <c r="ER72" s="498"/>
      <c r="ES72" s="498"/>
      <c r="ET72" s="498"/>
      <c r="EU72" s="498"/>
      <c r="EV72" s="498"/>
      <c r="EW72" s="498"/>
      <c r="EX72" s="498"/>
      <c r="EY72" s="498"/>
      <c r="EZ72" s="498"/>
      <c r="FA72" s="498"/>
      <c r="FB72" s="498"/>
      <c r="FC72" s="498"/>
      <c r="FD72" s="498"/>
      <c r="FE72" s="498"/>
      <c r="FF72" s="498"/>
      <c r="FG72" s="498"/>
      <c r="FH72" s="498"/>
      <c r="FI72" s="498"/>
      <c r="FJ72" s="498"/>
      <c r="FK72" s="498"/>
      <c r="FL72" s="498"/>
      <c r="FM72" s="498"/>
      <c r="FN72" s="498"/>
      <c r="FO72" s="498"/>
      <c r="FP72" s="498"/>
      <c r="FQ72" s="498"/>
      <c r="FR72" s="498"/>
      <c r="FS72" s="498"/>
      <c r="FT72" s="498"/>
      <c r="FU72" s="498"/>
      <c r="FV72" s="498"/>
      <c r="FW72" s="498"/>
      <c r="FX72" s="498"/>
      <c r="FY72" s="498"/>
      <c r="FZ72" s="498"/>
      <c r="GA72" s="498"/>
      <c r="GB72" s="498"/>
      <c r="GC72" s="498"/>
      <c r="GD72" s="498"/>
      <c r="GE72" s="498"/>
      <c r="GF72" s="498"/>
      <c r="GG72" s="498"/>
      <c r="GH72" s="498"/>
      <c r="GI72" s="498"/>
      <c r="GJ72" s="498"/>
      <c r="GK72" s="498"/>
      <c r="GL72" s="498"/>
      <c r="GM72" s="498"/>
      <c r="GN72" s="498"/>
      <c r="GO72" s="498"/>
      <c r="GP72" s="498"/>
      <c r="GQ72" s="498"/>
      <c r="GR72" s="498"/>
      <c r="GS72" s="498"/>
      <c r="GT72" s="498"/>
      <c r="GU72" s="498"/>
      <c r="GV72" s="498"/>
      <c r="GW72" s="498"/>
      <c r="GX72" s="498"/>
      <c r="GY72" s="498"/>
      <c r="GZ72" s="498"/>
      <c r="HA72" s="498"/>
      <c r="HB72" s="498"/>
      <c r="HC72" s="498"/>
      <c r="HD72" s="498"/>
      <c r="HE72" s="498"/>
      <c r="HF72" s="498"/>
      <c r="HG72" s="498"/>
      <c r="HH72" s="498"/>
      <c r="HI72" s="498"/>
      <c r="HJ72" s="498"/>
      <c r="HK72" s="498"/>
      <c r="HL72" s="498"/>
      <c r="HM72" s="498"/>
      <c r="HN72" s="498"/>
      <c r="HO72" s="498"/>
      <c r="HP72" s="498"/>
      <c r="HQ72" s="498"/>
      <c r="HR72" s="498"/>
      <c r="HS72" s="498"/>
      <c r="HT72" s="498"/>
      <c r="HU72" s="498"/>
      <c r="HV72" s="498"/>
      <c r="HW72" s="498"/>
      <c r="HX72" s="498"/>
      <c r="HY72" s="498"/>
      <c r="HZ72" s="498"/>
      <c r="IA72" s="498"/>
      <c r="IB72" s="498"/>
      <c r="IC72" s="498"/>
      <c r="ID72" s="498"/>
      <c r="IE72" s="498"/>
      <c r="IF72" s="498"/>
      <c r="IG72" s="498"/>
      <c r="IH72" s="498"/>
      <c r="II72" s="498"/>
      <c r="IJ72" s="498"/>
      <c r="IK72" s="498"/>
    </row>
    <row r="73" spans="1:245" s="18" customFormat="1" ht="24" customHeight="1">
      <c r="A73" s="498"/>
      <c r="B73" s="110" t="s">
        <v>234</v>
      </c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4"/>
      <c r="O73" s="55">
        <v>382</v>
      </c>
      <c r="P73" s="30" t="s">
        <v>120</v>
      </c>
      <c r="Q73" s="53"/>
      <c r="R73" s="826"/>
      <c r="S73" s="827"/>
      <c r="T73" s="843" t="s">
        <v>235</v>
      </c>
      <c r="U73" s="845"/>
      <c r="V73" s="915" t="s">
        <v>226</v>
      </c>
      <c r="W73" s="916"/>
      <c r="X73" s="916"/>
      <c r="Y73" s="916"/>
      <c r="Z73" s="917"/>
      <c r="AA73" s="100">
        <v>7381</v>
      </c>
      <c r="AB73" s="30" t="s">
        <v>120</v>
      </c>
      <c r="AC73" s="58"/>
      <c r="AD73" s="100">
        <v>7382</v>
      </c>
      <c r="AE73" s="30" t="s">
        <v>120</v>
      </c>
      <c r="AF73" s="31">
        <v>21196.04</v>
      </c>
      <c r="AG73" s="102">
        <v>7383</v>
      </c>
      <c r="AH73" s="30"/>
      <c r="AI73" s="289"/>
      <c r="AJ73" s="498"/>
      <c r="AK73" s="498"/>
      <c r="AL73" s="498"/>
      <c r="AM73" s="498"/>
      <c r="AN73" s="498"/>
      <c r="AO73" s="498"/>
      <c r="AP73" s="498"/>
      <c r="AQ73" s="498"/>
      <c r="AR73" s="498"/>
      <c r="AS73" s="498"/>
      <c r="AT73" s="498"/>
      <c r="AU73" s="498"/>
      <c r="AV73" s="498"/>
      <c r="AW73" s="498"/>
      <c r="AX73" s="498"/>
      <c r="AY73" s="498"/>
      <c r="AZ73" s="498"/>
      <c r="BA73" s="498"/>
      <c r="BB73" s="498"/>
      <c r="BC73" s="498"/>
      <c r="BD73" s="498"/>
      <c r="BE73" s="498"/>
      <c r="BF73" s="498"/>
      <c r="BG73" s="498"/>
      <c r="BH73" s="498"/>
      <c r="BI73" s="498"/>
      <c r="BJ73" s="498"/>
      <c r="BK73" s="498"/>
      <c r="BL73" s="498"/>
      <c r="BM73" s="498"/>
      <c r="BN73" s="498"/>
      <c r="BO73" s="498"/>
      <c r="BP73" s="498"/>
      <c r="BQ73" s="498"/>
      <c r="BR73" s="498"/>
      <c r="BS73" s="498"/>
      <c r="BT73" s="498"/>
      <c r="BU73" s="498"/>
      <c r="BV73" s="498"/>
      <c r="BW73" s="498"/>
      <c r="BX73" s="498"/>
      <c r="BY73" s="498"/>
      <c r="BZ73" s="498"/>
      <c r="CA73" s="498"/>
      <c r="CB73" s="498"/>
      <c r="CC73" s="498"/>
      <c r="CD73" s="498"/>
      <c r="CE73" s="498"/>
      <c r="CF73" s="498"/>
      <c r="CG73" s="498"/>
      <c r="CH73" s="498"/>
      <c r="CI73" s="498"/>
      <c r="CJ73" s="498"/>
      <c r="CK73" s="498"/>
      <c r="CL73" s="498"/>
      <c r="CM73" s="498"/>
      <c r="CN73" s="498"/>
      <c r="CO73" s="498"/>
      <c r="CP73" s="498"/>
      <c r="CQ73" s="498"/>
      <c r="CR73" s="498"/>
      <c r="CS73" s="498"/>
      <c r="CT73" s="498"/>
      <c r="CU73" s="498"/>
      <c r="CV73" s="498"/>
      <c r="CW73" s="498"/>
      <c r="CX73" s="498"/>
      <c r="CY73" s="498"/>
      <c r="CZ73" s="498"/>
      <c r="DA73" s="498"/>
      <c r="DB73" s="498"/>
      <c r="DC73" s="498"/>
      <c r="DD73" s="498"/>
      <c r="DE73" s="498"/>
      <c r="DF73" s="498"/>
      <c r="DG73" s="498"/>
      <c r="DH73" s="498"/>
      <c r="DI73" s="498"/>
      <c r="DJ73" s="498"/>
      <c r="DK73" s="498"/>
      <c r="DL73" s="498"/>
      <c r="DM73" s="498"/>
      <c r="DN73" s="498"/>
      <c r="DO73" s="498"/>
      <c r="DP73" s="498"/>
      <c r="DQ73" s="498"/>
      <c r="DR73" s="498"/>
      <c r="DS73" s="498"/>
      <c r="DT73" s="498"/>
      <c r="DU73" s="498"/>
      <c r="DV73" s="498"/>
      <c r="DW73" s="498"/>
      <c r="DX73" s="498"/>
      <c r="DY73" s="498"/>
      <c r="DZ73" s="498"/>
      <c r="EA73" s="498"/>
      <c r="EB73" s="498"/>
      <c r="EC73" s="498"/>
      <c r="ED73" s="498"/>
      <c r="EE73" s="498"/>
      <c r="EF73" s="498"/>
      <c r="EG73" s="498"/>
      <c r="EH73" s="498"/>
      <c r="EI73" s="498"/>
      <c r="EJ73" s="498"/>
      <c r="EK73" s="498"/>
      <c r="EL73" s="498"/>
      <c r="EM73" s="498"/>
      <c r="EN73" s="498"/>
      <c r="EO73" s="498"/>
      <c r="EP73" s="498"/>
      <c r="EQ73" s="498"/>
      <c r="ER73" s="498"/>
      <c r="ES73" s="498"/>
      <c r="ET73" s="498"/>
      <c r="EU73" s="498"/>
      <c r="EV73" s="498"/>
      <c r="EW73" s="498"/>
      <c r="EX73" s="498"/>
      <c r="EY73" s="498"/>
      <c r="EZ73" s="498"/>
      <c r="FA73" s="498"/>
      <c r="FB73" s="498"/>
      <c r="FC73" s="498"/>
      <c r="FD73" s="498"/>
      <c r="FE73" s="498"/>
      <c r="FF73" s="498"/>
      <c r="FG73" s="498"/>
      <c r="FH73" s="498"/>
      <c r="FI73" s="498"/>
      <c r="FJ73" s="498"/>
      <c r="FK73" s="498"/>
      <c r="FL73" s="498"/>
      <c r="FM73" s="498"/>
      <c r="FN73" s="498"/>
      <c r="FO73" s="498"/>
      <c r="FP73" s="498"/>
      <c r="FQ73" s="498"/>
      <c r="FR73" s="498"/>
      <c r="FS73" s="498"/>
      <c r="FT73" s="498"/>
      <c r="FU73" s="498"/>
      <c r="FV73" s="498"/>
      <c r="FW73" s="498"/>
      <c r="FX73" s="498"/>
      <c r="FY73" s="498"/>
      <c r="FZ73" s="498"/>
      <c r="GA73" s="498"/>
      <c r="GB73" s="498"/>
      <c r="GC73" s="498"/>
      <c r="GD73" s="498"/>
      <c r="GE73" s="498"/>
      <c r="GF73" s="498"/>
      <c r="GG73" s="498"/>
      <c r="GH73" s="498"/>
      <c r="GI73" s="498"/>
      <c r="GJ73" s="498"/>
      <c r="GK73" s="498"/>
      <c r="GL73" s="498"/>
      <c r="GM73" s="498"/>
      <c r="GN73" s="498"/>
      <c r="GO73" s="498"/>
      <c r="GP73" s="498"/>
      <c r="GQ73" s="498"/>
      <c r="GR73" s="498"/>
      <c r="GS73" s="498"/>
      <c r="GT73" s="498"/>
      <c r="GU73" s="498"/>
      <c r="GV73" s="498"/>
      <c r="GW73" s="498"/>
      <c r="GX73" s="498"/>
      <c r="GY73" s="498"/>
      <c r="GZ73" s="498"/>
      <c r="HA73" s="498"/>
      <c r="HB73" s="498"/>
      <c r="HC73" s="498"/>
      <c r="HD73" s="498"/>
      <c r="HE73" s="498"/>
      <c r="HF73" s="498"/>
      <c r="HG73" s="498"/>
      <c r="HH73" s="498"/>
      <c r="HI73" s="498"/>
      <c r="HJ73" s="498"/>
      <c r="HK73" s="498"/>
      <c r="HL73" s="498"/>
      <c r="HM73" s="498"/>
      <c r="HN73" s="498"/>
      <c r="HO73" s="498"/>
      <c r="HP73" s="498"/>
      <c r="HQ73" s="498"/>
      <c r="HR73" s="498"/>
      <c r="HS73" s="498"/>
      <c r="HT73" s="498"/>
      <c r="HU73" s="498"/>
      <c r="HV73" s="498"/>
      <c r="HW73" s="498"/>
      <c r="HX73" s="498"/>
      <c r="HY73" s="498"/>
      <c r="HZ73" s="498"/>
      <c r="IA73" s="498"/>
      <c r="IB73" s="498"/>
      <c r="IC73" s="498"/>
      <c r="ID73" s="498"/>
      <c r="IE73" s="498"/>
      <c r="IF73" s="498"/>
      <c r="IG73" s="498"/>
      <c r="IH73" s="498"/>
      <c r="II73" s="498"/>
      <c r="IJ73" s="498"/>
      <c r="IK73" s="498"/>
    </row>
    <row r="74" spans="1:245" s="18" customFormat="1" ht="24" customHeight="1">
      <c r="A74" s="498"/>
      <c r="B74" s="110" t="s">
        <v>217</v>
      </c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4"/>
      <c r="O74" s="55">
        <v>383</v>
      </c>
      <c r="P74" s="30" t="s">
        <v>120</v>
      </c>
      <c r="Q74" s="53"/>
      <c r="R74" s="928"/>
      <c r="S74" s="836"/>
      <c r="T74" s="929"/>
      <c r="U74" s="930"/>
      <c r="V74" s="118" t="s">
        <v>140</v>
      </c>
      <c r="W74" s="61"/>
      <c r="X74" s="61"/>
      <c r="Y74" s="61"/>
      <c r="Z74" s="112"/>
      <c r="AA74" s="100">
        <v>7391</v>
      </c>
      <c r="AB74" s="30" t="s">
        <v>120</v>
      </c>
      <c r="AC74" s="58"/>
      <c r="AD74" s="100">
        <v>7392</v>
      </c>
      <c r="AE74" s="30" t="s">
        <v>120</v>
      </c>
      <c r="AF74" s="58"/>
      <c r="AG74" s="102">
        <v>7393</v>
      </c>
      <c r="AH74" s="30"/>
      <c r="AI74" s="289"/>
      <c r="AJ74" s="498"/>
      <c r="AK74" s="498"/>
      <c r="AL74" s="498"/>
      <c r="AM74" s="498"/>
      <c r="AN74" s="498"/>
      <c r="AO74" s="498"/>
      <c r="AP74" s="498"/>
      <c r="AQ74" s="498"/>
      <c r="AR74" s="498"/>
      <c r="AS74" s="498"/>
      <c r="AT74" s="498"/>
      <c r="AU74" s="498"/>
      <c r="AV74" s="498"/>
      <c r="AW74" s="498"/>
      <c r="AX74" s="498"/>
      <c r="AY74" s="498"/>
      <c r="AZ74" s="498"/>
      <c r="BA74" s="498"/>
      <c r="BB74" s="498"/>
      <c r="BC74" s="498"/>
      <c r="BD74" s="498"/>
      <c r="BE74" s="498"/>
      <c r="BF74" s="498"/>
      <c r="BG74" s="498"/>
      <c r="BH74" s="498"/>
      <c r="BI74" s="498"/>
      <c r="BJ74" s="498"/>
      <c r="BK74" s="498"/>
      <c r="BL74" s="498"/>
      <c r="BM74" s="498"/>
      <c r="BN74" s="498"/>
      <c r="BO74" s="498"/>
      <c r="BP74" s="498"/>
      <c r="BQ74" s="498"/>
      <c r="BR74" s="498"/>
      <c r="BS74" s="498"/>
      <c r="BT74" s="498"/>
      <c r="BU74" s="498"/>
      <c r="BV74" s="498"/>
      <c r="BW74" s="498"/>
      <c r="BX74" s="498"/>
      <c r="BY74" s="498"/>
      <c r="BZ74" s="498"/>
      <c r="CA74" s="498"/>
      <c r="CB74" s="498"/>
      <c r="CC74" s="498"/>
      <c r="CD74" s="498"/>
      <c r="CE74" s="498"/>
      <c r="CF74" s="498"/>
      <c r="CG74" s="498"/>
      <c r="CH74" s="498"/>
      <c r="CI74" s="498"/>
      <c r="CJ74" s="498"/>
      <c r="CK74" s="498"/>
      <c r="CL74" s="498"/>
      <c r="CM74" s="498"/>
      <c r="CN74" s="498"/>
      <c r="CO74" s="498"/>
      <c r="CP74" s="498"/>
      <c r="CQ74" s="498"/>
      <c r="CR74" s="498"/>
      <c r="CS74" s="498"/>
      <c r="CT74" s="498"/>
      <c r="CU74" s="498"/>
      <c r="CV74" s="498"/>
      <c r="CW74" s="498"/>
      <c r="CX74" s="498"/>
      <c r="CY74" s="498"/>
      <c r="CZ74" s="498"/>
      <c r="DA74" s="498"/>
      <c r="DB74" s="498"/>
      <c r="DC74" s="498"/>
      <c r="DD74" s="498"/>
      <c r="DE74" s="498"/>
      <c r="DF74" s="498"/>
      <c r="DG74" s="498"/>
      <c r="DH74" s="498"/>
      <c r="DI74" s="498"/>
      <c r="DJ74" s="498"/>
      <c r="DK74" s="498"/>
      <c r="DL74" s="498"/>
      <c r="DM74" s="498"/>
      <c r="DN74" s="498"/>
      <c r="DO74" s="498"/>
      <c r="DP74" s="498"/>
      <c r="DQ74" s="498"/>
      <c r="DR74" s="498"/>
      <c r="DS74" s="498"/>
      <c r="DT74" s="498"/>
      <c r="DU74" s="498"/>
      <c r="DV74" s="498"/>
      <c r="DW74" s="498"/>
      <c r="DX74" s="498"/>
      <c r="DY74" s="498"/>
      <c r="DZ74" s="498"/>
      <c r="EA74" s="498"/>
      <c r="EB74" s="498"/>
      <c r="EC74" s="498"/>
      <c r="ED74" s="498"/>
      <c r="EE74" s="498"/>
      <c r="EF74" s="498"/>
      <c r="EG74" s="498"/>
      <c r="EH74" s="498"/>
      <c r="EI74" s="498"/>
      <c r="EJ74" s="498"/>
      <c r="EK74" s="498"/>
      <c r="EL74" s="498"/>
      <c r="EM74" s="498"/>
      <c r="EN74" s="498"/>
      <c r="EO74" s="498"/>
      <c r="EP74" s="498"/>
      <c r="EQ74" s="498"/>
      <c r="ER74" s="498"/>
      <c r="ES74" s="498"/>
      <c r="ET74" s="498"/>
      <c r="EU74" s="498"/>
      <c r="EV74" s="498"/>
      <c r="EW74" s="498"/>
      <c r="EX74" s="498"/>
      <c r="EY74" s="498"/>
      <c r="EZ74" s="498"/>
      <c r="FA74" s="498"/>
      <c r="FB74" s="498"/>
      <c r="FC74" s="498"/>
      <c r="FD74" s="498"/>
      <c r="FE74" s="498"/>
      <c r="FF74" s="498"/>
      <c r="FG74" s="498"/>
      <c r="FH74" s="498"/>
      <c r="FI74" s="498"/>
      <c r="FJ74" s="498"/>
      <c r="FK74" s="498"/>
      <c r="FL74" s="498"/>
      <c r="FM74" s="498"/>
      <c r="FN74" s="498"/>
      <c r="FO74" s="498"/>
      <c r="FP74" s="498"/>
      <c r="FQ74" s="498"/>
      <c r="FR74" s="498"/>
      <c r="FS74" s="498"/>
      <c r="FT74" s="498"/>
      <c r="FU74" s="498"/>
      <c r="FV74" s="498"/>
      <c r="FW74" s="498"/>
      <c r="FX74" s="498"/>
      <c r="FY74" s="498"/>
      <c r="FZ74" s="498"/>
      <c r="GA74" s="498"/>
      <c r="GB74" s="498"/>
      <c r="GC74" s="498"/>
      <c r="GD74" s="498"/>
      <c r="GE74" s="498"/>
      <c r="GF74" s="498"/>
      <c r="GG74" s="498"/>
      <c r="GH74" s="498"/>
      <c r="GI74" s="498"/>
      <c r="GJ74" s="498"/>
      <c r="GK74" s="498"/>
      <c r="GL74" s="498"/>
      <c r="GM74" s="498"/>
      <c r="GN74" s="498"/>
      <c r="GO74" s="498"/>
      <c r="GP74" s="498"/>
      <c r="GQ74" s="498"/>
      <c r="GR74" s="498"/>
      <c r="GS74" s="498"/>
      <c r="GT74" s="498"/>
      <c r="GU74" s="498"/>
      <c r="GV74" s="498"/>
      <c r="GW74" s="498"/>
      <c r="GX74" s="498"/>
      <c r="GY74" s="498"/>
      <c r="GZ74" s="498"/>
      <c r="HA74" s="498"/>
      <c r="HB74" s="498"/>
      <c r="HC74" s="498"/>
      <c r="HD74" s="498"/>
      <c r="HE74" s="498"/>
      <c r="HF74" s="498"/>
      <c r="HG74" s="498"/>
      <c r="HH74" s="498"/>
      <c r="HI74" s="498"/>
      <c r="HJ74" s="498"/>
      <c r="HK74" s="498"/>
      <c r="HL74" s="498"/>
      <c r="HM74" s="498"/>
      <c r="HN74" s="498"/>
      <c r="HO74" s="498"/>
      <c r="HP74" s="498"/>
      <c r="HQ74" s="498"/>
      <c r="HR74" s="498"/>
      <c r="HS74" s="498"/>
      <c r="HT74" s="498"/>
      <c r="HU74" s="498"/>
      <c r="HV74" s="498"/>
      <c r="HW74" s="498"/>
      <c r="HX74" s="498"/>
      <c r="HY74" s="498"/>
      <c r="HZ74" s="498"/>
      <c r="IA74" s="498"/>
      <c r="IB74" s="498"/>
      <c r="IC74" s="498"/>
      <c r="ID74" s="498"/>
      <c r="IE74" s="498"/>
      <c r="IF74" s="498"/>
      <c r="IG74" s="498"/>
      <c r="IH74" s="498"/>
      <c r="II74" s="498"/>
      <c r="IJ74" s="498"/>
      <c r="IK74" s="498"/>
    </row>
    <row r="75" spans="1:245" s="18" customFormat="1" ht="42" customHeight="1">
      <c r="A75" s="498"/>
      <c r="B75" s="110" t="s">
        <v>236</v>
      </c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4"/>
      <c r="O75" s="55">
        <v>384</v>
      </c>
      <c r="P75" s="30" t="s">
        <v>120</v>
      </c>
      <c r="Q75" s="53"/>
      <c r="R75" s="840" t="s">
        <v>237</v>
      </c>
      <c r="S75" s="830"/>
      <c r="T75" s="830"/>
      <c r="U75" s="831"/>
      <c r="V75" s="118" t="s">
        <v>7</v>
      </c>
      <c r="W75" s="61"/>
      <c r="X75" s="61"/>
      <c r="Y75" s="61"/>
      <c r="Z75" s="112"/>
      <c r="AA75" s="96">
        <v>7401</v>
      </c>
      <c r="AB75" s="30" t="s">
        <v>120</v>
      </c>
      <c r="AC75" s="58"/>
      <c r="AD75" s="100">
        <v>7402</v>
      </c>
      <c r="AE75" s="30" t="s">
        <v>120</v>
      </c>
      <c r="AF75" s="58"/>
      <c r="AG75" s="102">
        <v>7403</v>
      </c>
      <c r="AH75" s="30"/>
      <c r="AI75" s="289"/>
      <c r="AJ75" s="498"/>
      <c r="AK75" s="498"/>
      <c r="AL75" s="498"/>
      <c r="AM75" s="498"/>
      <c r="AN75" s="498"/>
      <c r="AO75" s="498"/>
      <c r="AP75" s="498"/>
      <c r="AQ75" s="498"/>
      <c r="AR75" s="498"/>
      <c r="AS75" s="498"/>
      <c r="AT75" s="498"/>
      <c r="AU75" s="498"/>
      <c r="AV75" s="498"/>
      <c r="AW75" s="498"/>
      <c r="AX75" s="498"/>
      <c r="AY75" s="498"/>
      <c r="AZ75" s="498"/>
      <c r="BA75" s="498"/>
      <c r="BB75" s="498"/>
      <c r="BC75" s="498"/>
      <c r="BD75" s="498"/>
      <c r="BE75" s="498"/>
      <c r="BF75" s="498"/>
      <c r="BG75" s="498"/>
      <c r="BH75" s="498"/>
      <c r="BI75" s="498"/>
      <c r="BJ75" s="498"/>
      <c r="BK75" s="498"/>
      <c r="BL75" s="498"/>
      <c r="BM75" s="498"/>
      <c r="BN75" s="498"/>
      <c r="BO75" s="498"/>
      <c r="BP75" s="498"/>
      <c r="BQ75" s="498"/>
      <c r="BR75" s="498"/>
      <c r="BS75" s="498"/>
      <c r="BT75" s="498"/>
      <c r="BU75" s="498"/>
      <c r="BV75" s="498"/>
      <c r="BW75" s="498"/>
      <c r="BX75" s="498"/>
      <c r="BY75" s="498"/>
      <c r="BZ75" s="498"/>
      <c r="CA75" s="498"/>
      <c r="CB75" s="498"/>
      <c r="CC75" s="498"/>
      <c r="CD75" s="498"/>
      <c r="CE75" s="498"/>
      <c r="CF75" s="498"/>
      <c r="CG75" s="498"/>
      <c r="CH75" s="498"/>
      <c r="CI75" s="498"/>
      <c r="CJ75" s="498"/>
      <c r="CK75" s="498"/>
      <c r="CL75" s="498"/>
      <c r="CM75" s="498"/>
      <c r="CN75" s="498"/>
      <c r="CO75" s="498"/>
      <c r="CP75" s="498"/>
      <c r="CQ75" s="498"/>
      <c r="CR75" s="498"/>
      <c r="CS75" s="498"/>
      <c r="CT75" s="498"/>
      <c r="CU75" s="498"/>
      <c r="CV75" s="498"/>
      <c r="CW75" s="498"/>
      <c r="CX75" s="498"/>
      <c r="CY75" s="498"/>
      <c r="CZ75" s="498"/>
      <c r="DA75" s="498"/>
      <c r="DB75" s="498"/>
      <c r="DC75" s="498"/>
      <c r="DD75" s="498"/>
      <c r="DE75" s="498"/>
      <c r="DF75" s="498"/>
      <c r="DG75" s="498"/>
      <c r="DH75" s="498"/>
      <c r="DI75" s="498"/>
      <c r="DJ75" s="498"/>
      <c r="DK75" s="498"/>
      <c r="DL75" s="498"/>
      <c r="DM75" s="498"/>
      <c r="DN75" s="498"/>
      <c r="DO75" s="498"/>
      <c r="DP75" s="498"/>
      <c r="DQ75" s="498"/>
      <c r="DR75" s="498"/>
      <c r="DS75" s="498"/>
      <c r="DT75" s="498"/>
      <c r="DU75" s="498"/>
      <c r="DV75" s="498"/>
      <c r="DW75" s="498"/>
      <c r="DX75" s="498"/>
      <c r="DY75" s="498"/>
      <c r="DZ75" s="498"/>
      <c r="EA75" s="498"/>
      <c r="EB75" s="498"/>
      <c r="EC75" s="498"/>
      <c r="ED75" s="498"/>
      <c r="EE75" s="498"/>
      <c r="EF75" s="498"/>
      <c r="EG75" s="498"/>
      <c r="EH75" s="498"/>
      <c r="EI75" s="498"/>
      <c r="EJ75" s="498"/>
      <c r="EK75" s="498"/>
      <c r="EL75" s="498"/>
      <c r="EM75" s="498"/>
      <c r="EN75" s="498"/>
      <c r="EO75" s="498"/>
      <c r="EP75" s="498"/>
      <c r="EQ75" s="498"/>
      <c r="ER75" s="498"/>
      <c r="ES75" s="498"/>
      <c r="ET75" s="498"/>
      <c r="EU75" s="498"/>
      <c r="EV75" s="498"/>
      <c r="EW75" s="498"/>
      <c r="EX75" s="498"/>
      <c r="EY75" s="498"/>
      <c r="EZ75" s="498"/>
      <c r="FA75" s="498"/>
      <c r="FB75" s="498"/>
      <c r="FC75" s="498"/>
      <c r="FD75" s="498"/>
      <c r="FE75" s="498"/>
      <c r="FF75" s="498"/>
      <c r="FG75" s="498"/>
      <c r="FH75" s="498"/>
      <c r="FI75" s="498"/>
      <c r="FJ75" s="498"/>
      <c r="FK75" s="498"/>
      <c r="FL75" s="498"/>
      <c r="FM75" s="498"/>
      <c r="FN75" s="498"/>
      <c r="FO75" s="498"/>
      <c r="FP75" s="498"/>
      <c r="FQ75" s="498"/>
      <c r="FR75" s="498"/>
      <c r="FS75" s="498"/>
      <c r="FT75" s="498"/>
      <c r="FU75" s="498"/>
      <c r="FV75" s="498"/>
      <c r="FW75" s="498"/>
      <c r="FX75" s="498"/>
      <c r="FY75" s="498"/>
      <c r="FZ75" s="498"/>
      <c r="GA75" s="498"/>
      <c r="GB75" s="498"/>
      <c r="GC75" s="498"/>
      <c r="GD75" s="498"/>
      <c r="GE75" s="498"/>
      <c r="GF75" s="498"/>
      <c r="GG75" s="498"/>
      <c r="GH75" s="498"/>
      <c r="GI75" s="498"/>
      <c r="GJ75" s="498"/>
      <c r="GK75" s="498"/>
      <c r="GL75" s="498"/>
      <c r="GM75" s="498"/>
      <c r="GN75" s="498"/>
      <c r="GO75" s="498"/>
      <c r="GP75" s="498"/>
      <c r="GQ75" s="498"/>
      <c r="GR75" s="498"/>
      <c r="GS75" s="498"/>
      <c r="GT75" s="498"/>
      <c r="GU75" s="498"/>
      <c r="GV75" s="498"/>
      <c r="GW75" s="498"/>
      <c r="GX75" s="498"/>
      <c r="GY75" s="498"/>
      <c r="GZ75" s="498"/>
      <c r="HA75" s="498"/>
      <c r="HB75" s="498"/>
      <c r="HC75" s="498"/>
      <c r="HD75" s="498"/>
      <c r="HE75" s="498"/>
      <c r="HF75" s="498"/>
      <c r="HG75" s="498"/>
      <c r="HH75" s="498"/>
      <c r="HI75" s="498"/>
      <c r="HJ75" s="498"/>
      <c r="HK75" s="498"/>
      <c r="HL75" s="498"/>
      <c r="HM75" s="498"/>
      <c r="HN75" s="498"/>
      <c r="HO75" s="498"/>
      <c r="HP75" s="498"/>
      <c r="HQ75" s="498"/>
      <c r="HR75" s="498"/>
      <c r="HS75" s="498"/>
      <c r="HT75" s="498"/>
      <c r="HU75" s="498"/>
      <c r="HV75" s="498"/>
      <c r="HW75" s="498"/>
      <c r="HX75" s="498"/>
      <c r="HY75" s="498"/>
      <c r="HZ75" s="498"/>
      <c r="IA75" s="498"/>
      <c r="IB75" s="498"/>
      <c r="IC75" s="498"/>
      <c r="ID75" s="498"/>
      <c r="IE75" s="498"/>
      <c r="IF75" s="498"/>
      <c r="IG75" s="498"/>
      <c r="IH75" s="498"/>
      <c r="II75" s="498"/>
      <c r="IJ75" s="498"/>
      <c r="IK75" s="498"/>
    </row>
    <row r="76" spans="1:245" s="18" customFormat="1" ht="42" customHeight="1">
      <c r="A76" s="498"/>
      <c r="B76" s="113" t="s">
        <v>238</v>
      </c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109"/>
      <c r="O76" s="55">
        <v>385</v>
      </c>
      <c r="P76" s="72" t="s">
        <v>134</v>
      </c>
      <c r="Q76" s="59"/>
      <c r="R76" s="928"/>
      <c r="S76" s="835"/>
      <c r="T76" s="835"/>
      <c r="U76" s="836"/>
      <c r="V76" s="118" t="s">
        <v>18</v>
      </c>
      <c r="W76" s="61"/>
      <c r="X76" s="61"/>
      <c r="Y76" s="61"/>
      <c r="Z76" s="112"/>
      <c r="AA76" s="96">
        <v>7411</v>
      </c>
      <c r="AB76" s="30" t="s">
        <v>120</v>
      </c>
      <c r="AC76" s="58"/>
      <c r="AD76" s="100">
        <v>7412</v>
      </c>
      <c r="AE76" s="30" t="s">
        <v>120</v>
      </c>
      <c r="AF76" s="58"/>
      <c r="AG76" s="102">
        <v>7413</v>
      </c>
      <c r="AH76" s="30"/>
      <c r="AI76" s="289"/>
      <c r="AJ76" s="498"/>
      <c r="AK76" s="498"/>
      <c r="AL76" s="498"/>
      <c r="AM76" s="498"/>
      <c r="AN76" s="498"/>
      <c r="AO76" s="498"/>
      <c r="AP76" s="498"/>
      <c r="AQ76" s="498"/>
      <c r="AR76" s="498"/>
      <c r="AS76" s="498"/>
      <c r="AT76" s="498"/>
      <c r="AU76" s="498"/>
      <c r="AV76" s="498"/>
      <c r="AW76" s="498"/>
      <c r="AX76" s="498"/>
      <c r="AY76" s="498"/>
      <c r="AZ76" s="498"/>
      <c r="BA76" s="498"/>
      <c r="BB76" s="498"/>
      <c r="BC76" s="498"/>
      <c r="BD76" s="498"/>
      <c r="BE76" s="498"/>
      <c r="BF76" s="498"/>
      <c r="BG76" s="498"/>
      <c r="BH76" s="498"/>
      <c r="BI76" s="498"/>
      <c r="BJ76" s="498"/>
      <c r="BK76" s="498"/>
      <c r="BL76" s="498"/>
      <c r="BM76" s="498"/>
      <c r="BN76" s="498"/>
      <c r="BO76" s="498"/>
      <c r="BP76" s="498"/>
      <c r="BQ76" s="498"/>
      <c r="BR76" s="498"/>
      <c r="BS76" s="498"/>
      <c r="BT76" s="498"/>
      <c r="BU76" s="498"/>
      <c r="BV76" s="498"/>
      <c r="BW76" s="498"/>
      <c r="BX76" s="498"/>
      <c r="BY76" s="498"/>
      <c r="BZ76" s="498"/>
      <c r="CA76" s="498"/>
      <c r="CB76" s="498"/>
      <c r="CC76" s="498"/>
      <c r="CD76" s="498"/>
      <c r="CE76" s="498"/>
      <c r="CF76" s="498"/>
      <c r="CG76" s="498"/>
      <c r="CH76" s="498"/>
      <c r="CI76" s="498"/>
      <c r="CJ76" s="498"/>
      <c r="CK76" s="498"/>
      <c r="CL76" s="498"/>
      <c r="CM76" s="498"/>
      <c r="CN76" s="498"/>
      <c r="CO76" s="498"/>
      <c r="CP76" s="498"/>
      <c r="CQ76" s="498"/>
      <c r="CR76" s="498"/>
      <c r="CS76" s="498"/>
      <c r="CT76" s="498"/>
      <c r="CU76" s="498"/>
      <c r="CV76" s="498"/>
      <c r="CW76" s="498"/>
      <c r="CX76" s="498"/>
      <c r="CY76" s="498"/>
      <c r="CZ76" s="498"/>
      <c r="DA76" s="498"/>
      <c r="DB76" s="498"/>
      <c r="DC76" s="498"/>
      <c r="DD76" s="498"/>
      <c r="DE76" s="498"/>
      <c r="DF76" s="498"/>
      <c r="DG76" s="498"/>
      <c r="DH76" s="498"/>
      <c r="DI76" s="498"/>
      <c r="DJ76" s="498"/>
      <c r="DK76" s="498"/>
      <c r="DL76" s="498"/>
      <c r="DM76" s="498"/>
      <c r="DN76" s="498"/>
      <c r="DO76" s="498"/>
      <c r="DP76" s="498"/>
      <c r="DQ76" s="498"/>
      <c r="DR76" s="498"/>
      <c r="DS76" s="498"/>
      <c r="DT76" s="498"/>
      <c r="DU76" s="498"/>
      <c r="DV76" s="498"/>
      <c r="DW76" s="498"/>
      <c r="DX76" s="498"/>
      <c r="DY76" s="498"/>
      <c r="DZ76" s="498"/>
      <c r="EA76" s="498"/>
      <c r="EB76" s="498"/>
      <c r="EC76" s="498"/>
      <c r="ED76" s="498"/>
      <c r="EE76" s="498"/>
      <c r="EF76" s="498"/>
      <c r="EG76" s="498"/>
      <c r="EH76" s="498"/>
      <c r="EI76" s="498"/>
      <c r="EJ76" s="498"/>
      <c r="EK76" s="498"/>
      <c r="EL76" s="498"/>
      <c r="EM76" s="498"/>
      <c r="EN76" s="498"/>
      <c r="EO76" s="498"/>
      <c r="EP76" s="498"/>
      <c r="EQ76" s="498"/>
      <c r="ER76" s="498"/>
      <c r="ES76" s="498"/>
      <c r="ET76" s="498"/>
      <c r="EU76" s="498"/>
      <c r="EV76" s="498"/>
      <c r="EW76" s="498"/>
      <c r="EX76" s="498"/>
      <c r="EY76" s="498"/>
      <c r="EZ76" s="498"/>
      <c r="FA76" s="498"/>
      <c r="FB76" s="498"/>
      <c r="FC76" s="498"/>
      <c r="FD76" s="498"/>
      <c r="FE76" s="498"/>
      <c r="FF76" s="498"/>
      <c r="FG76" s="498"/>
      <c r="FH76" s="498"/>
      <c r="FI76" s="498"/>
      <c r="FJ76" s="498"/>
      <c r="FK76" s="498"/>
      <c r="FL76" s="498"/>
      <c r="FM76" s="498"/>
      <c r="FN76" s="498"/>
      <c r="FO76" s="498"/>
      <c r="FP76" s="498"/>
      <c r="FQ76" s="498"/>
      <c r="FR76" s="498"/>
      <c r="FS76" s="498"/>
      <c r="FT76" s="498"/>
      <c r="FU76" s="498"/>
      <c r="FV76" s="498"/>
      <c r="FW76" s="498"/>
      <c r="FX76" s="498"/>
      <c r="FY76" s="498"/>
      <c r="FZ76" s="498"/>
      <c r="GA76" s="498"/>
      <c r="GB76" s="498"/>
      <c r="GC76" s="498"/>
      <c r="GD76" s="498"/>
      <c r="GE76" s="498"/>
      <c r="GF76" s="498"/>
      <c r="GG76" s="498"/>
      <c r="GH76" s="498"/>
      <c r="GI76" s="498"/>
      <c r="GJ76" s="498"/>
      <c r="GK76" s="498"/>
      <c r="GL76" s="498"/>
      <c r="GM76" s="498"/>
      <c r="GN76" s="498"/>
      <c r="GO76" s="498"/>
      <c r="GP76" s="498"/>
      <c r="GQ76" s="498"/>
      <c r="GR76" s="498"/>
      <c r="GS76" s="498"/>
      <c r="GT76" s="498"/>
      <c r="GU76" s="498"/>
      <c r="GV76" s="498"/>
      <c r="GW76" s="498"/>
      <c r="GX76" s="498"/>
      <c r="GY76" s="498"/>
      <c r="GZ76" s="498"/>
      <c r="HA76" s="498"/>
      <c r="HB76" s="498"/>
      <c r="HC76" s="498"/>
      <c r="HD76" s="498"/>
      <c r="HE76" s="498"/>
      <c r="HF76" s="498"/>
      <c r="HG76" s="498"/>
      <c r="HH76" s="498"/>
      <c r="HI76" s="498"/>
      <c r="HJ76" s="498"/>
      <c r="HK76" s="498"/>
      <c r="HL76" s="498"/>
      <c r="HM76" s="498"/>
      <c r="HN76" s="498"/>
      <c r="HO76" s="498"/>
      <c r="HP76" s="498"/>
      <c r="HQ76" s="498"/>
      <c r="HR76" s="498"/>
      <c r="HS76" s="498"/>
      <c r="HT76" s="498"/>
      <c r="HU76" s="498"/>
      <c r="HV76" s="498"/>
      <c r="HW76" s="498"/>
      <c r="HX76" s="498"/>
      <c r="HY76" s="498"/>
      <c r="HZ76" s="498"/>
      <c r="IA76" s="498"/>
      <c r="IB76" s="498"/>
      <c r="IC76" s="498"/>
      <c r="ID76" s="498"/>
      <c r="IE76" s="498"/>
      <c r="IF76" s="498"/>
      <c r="IG76" s="498"/>
      <c r="IH76" s="498"/>
      <c r="II76" s="498"/>
      <c r="IJ76" s="498"/>
      <c r="IK76" s="498"/>
    </row>
    <row r="77" spans="1:245" s="18" customFormat="1" ht="24" customHeight="1" thickBot="1">
      <c r="A77" s="498"/>
      <c r="B77" s="294" t="s">
        <v>239</v>
      </c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8"/>
      <c r="O77" s="123">
        <v>386</v>
      </c>
      <c r="P77" s="72" t="s">
        <v>134</v>
      </c>
      <c r="Q77" s="59"/>
      <c r="R77" s="105" t="s">
        <v>240</v>
      </c>
      <c r="S77" s="63"/>
      <c r="T77" s="63"/>
      <c r="U77" s="63"/>
      <c r="V77" s="63"/>
      <c r="W77" s="63"/>
      <c r="X77" s="63"/>
      <c r="Y77" s="63"/>
      <c r="Z77" s="106"/>
      <c r="AA77" s="100">
        <v>7421</v>
      </c>
      <c r="AB77" s="30" t="s">
        <v>120</v>
      </c>
      <c r="AC77" s="58"/>
      <c r="AD77" s="100">
        <v>7422</v>
      </c>
      <c r="AE77" s="30" t="s">
        <v>120</v>
      </c>
      <c r="AF77" s="58"/>
      <c r="AG77" s="102">
        <v>7423</v>
      </c>
      <c r="AH77" s="30"/>
      <c r="AI77" s="289"/>
      <c r="AJ77" s="498"/>
      <c r="AK77" s="498"/>
      <c r="AL77" s="498"/>
      <c r="AM77" s="498"/>
      <c r="AN77" s="498"/>
      <c r="AO77" s="498"/>
      <c r="AP77" s="498"/>
      <c r="AQ77" s="498"/>
      <c r="AR77" s="498"/>
      <c r="AS77" s="498"/>
      <c r="AT77" s="498"/>
      <c r="AU77" s="498"/>
      <c r="AV77" s="498"/>
      <c r="AW77" s="498"/>
      <c r="AX77" s="498"/>
      <c r="AY77" s="498"/>
      <c r="AZ77" s="498"/>
      <c r="BA77" s="498"/>
      <c r="BB77" s="498"/>
      <c r="BC77" s="498"/>
      <c r="BD77" s="498"/>
      <c r="BE77" s="498"/>
      <c r="BF77" s="498"/>
      <c r="BG77" s="498"/>
      <c r="BH77" s="498"/>
      <c r="BI77" s="498"/>
      <c r="BJ77" s="498"/>
      <c r="BK77" s="498"/>
      <c r="BL77" s="498"/>
      <c r="BM77" s="498"/>
      <c r="BN77" s="498"/>
      <c r="BO77" s="498"/>
      <c r="BP77" s="498"/>
      <c r="BQ77" s="498"/>
      <c r="BR77" s="498"/>
      <c r="BS77" s="498"/>
      <c r="BT77" s="498"/>
      <c r="BU77" s="498"/>
      <c r="BV77" s="498"/>
      <c r="BW77" s="498"/>
      <c r="BX77" s="498"/>
      <c r="BY77" s="498"/>
      <c r="BZ77" s="498"/>
      <c r="CA77" s="498"/>
      <c r="CB77" s="498"/>
      <c r="CC77" s="498"/>
      <c r="CD77" s="498"/>
      <c r="CE77" s="498"/>
      <c r="CF77" s="498"/>
      <c r="CG77" s="498"/>
      <c r="CH77" s="498"/>
      <c r="CI77" s="498"/>
      <c r="CJ77" s="498"/>
      <c r="CK77" s="498"/>
      <c r="CL77" s="498"/>
      <c r="CM77" s="498"/>
      <c r="CN77" s="498"/>
      <c r="CO77" s="498"/>
      <c r="CP77" s="498"/>
      <c r="CQ77" s="498"/>
      <c r="CR77" s="498"/>
      <c r="CS77" s="498"/>
      <c r="CT77" s="498"/>
      <c r="CU77" s="498"/>
      <c r="CV77" s="498"/>
      <c r="CW77" s="498"/>
      <c r="CX77" s="498"/>
      <c r="CY77" s="498"/>
      <c r="CZ77" s="498"/>
      <c r="DA77" s="498"/>
      <c r="DB77" s="498"/>
      <c r="DC77" s="498"/>
      <c r="DD77" s="498"/>
      <c r="DE77" s="498"/>
      <c r="DF77" s="498"/>
      <c r="DG77" s="498"/>
      <c r="DH77" s="498"/>
      <c r="DI77" s="498"/>
      <c r="DJ77" s="498"/>
      <c r="DK77" s="498"/>
      <c r="DL77" s="498"/>
      <c r="DM77" s="498"/>
      <c r="DN77" s="498"/>
      <c r="DO77" s="498"/>
      <c r="DP77" s="498"/>
      <c r="DQ77" s="498"/>
      <c r="DR77" s="498"/>
      <c r="DS77" s="498"/>
      <c r="DT77" s="498"/>
      <c r="DU77" s="498"/>
      <c r="DV77" s="498"/>
      <c r="DW77" s="498"/>
      <c r="DX77" s="498"/>
      <c r="DY77" s="498"/>
      <c r="DZ77" s="498"/>
      <c r="EA77" s="498"/>
      <c r="EB77" s="498"/>
      <c r="EC77" s="498"/>
      <c r="ED77" s="498"/>
      <c r="EE77" s="498"/>
      <c r="EF77" s="498"/>
      <c r="EG77" s="498"/>
      <c r="EH77" s="498"/>
      <c r="EI77" s="498"/>
      <c r="EJ77" s="498"/>
      <c r="EK77" s="498"/>
      <c r="EL77" s="498"/>
      <c r="EM77" s="498"/>
      <c r="EN77" s="498"/>
      <c r="EO77" s="498"/>
      <c r="EP77" s="498"/>
      <c r="EQ77" s="498"/>
      <c r="ER77" s="498"/>
      <c r="ES77" s="498"/>
      <c r="ET77" s="498"/>
      <c r="EU77" s="498"/>
      <c r="EV77" s="498"/>
      <c r="EW77" s="498"/>
      <c r="EX77" s="498"/>
      <c r="EY77" s="498"/>
      <c r="EZ77" s="498"/>
      <c r="FA77" s="498"/>
      <c r="FB77" s="498"/>
      <c r="FC77" s="498"/>
      <c r="FD77" s="498"/>
      <c r="FE77" s="498"/>
      <c r="FF77" s="498"/>
      <c r="FG77" s="498"/>
      <c r="FH77" s="498"/>
      <c r="FI77" s="498"/>
      <c r="FJ77" s="498"/>
      <c r="FK77" s="498"/>
      <c r="FL77" s="498"/>
      <c r="FM77" s="498"/>
      <c r="FN77" s="498"/>
      <c r="FO77" s="498"/>
      <c r="FP77" s="498"/>
      <c r="FQ77" s="498"/>
      <c r="FR77" s="498"/>
      <c r="FS77" s="498"/>
      <c r="FT77" s="498"/>
      <c r="FU77" s="498"/>
      <c r="FV77" s="498"/>
      <c r="FW77" s="498"/>
      <c r="FX77" s="498"/>
      <c r="FY77" s="498"/>
      <c r="FZ77" s="498"/>
      <c r="GA77" s="498"/>
      <c r="GB77" s="498"/>
      <c r="GC77" s="498"/>
      <c r="GD77" s="498"/>
      <c r="GE77" s="498"/>
      <c r="GF77" s="498"/>
      <c r="GG77" s="498"/>
      <c r="GH77" s="498"/>
      <c r="GI77" s="498"/>
      <c r="GJ77" s="498"/>
      <c r="GK77" s="498"/>
      <c r="GL77" s="498"/>
      <c r="GM77" s="498"/>
      <c r="GN77" s="498"/>
      <c r="GO77" s="498"/>
      <c r="GP77" s="498"/>
      <c r="GQ77" s="498"/>
      <c r="GR77" s="498"/>
      <c r="GS77" s="498"/>
      <c r="GT77" s="498"/>
      <c r="GU77" s="498"/>
      <c r="GV77" s="498"/>
      <c r="GW77" s="498"/>
      <c r="GX77" s="498"/>
      <c r="GY77" s="498"/>
      <c r="GZ77" s="498"/>
      <c r="HA77" s="498"/>
      <c r="HB77" s="498"/>
      <c r="HC77" s="498"/>
      <c r="HD77" s="498"/>
      <c r="HE77" s="498"/>
      <c r="HF77" s="498"/>
      <c r="HG77" s="498"/>
      <c r="HH77" s="498"/>
      <c r="HI77" s="498"/>
      <c r="HJ77" s="498"/>
      <c r="HK77" s="498"/>
      <c r="HL77" s="498"/>
      <c r="HM77" s="498"/>
      <c r="HN77" s="498"/>
      <c r="HO77" s="498"/>
      <c r="HP77" s="498"/>
      <c r="HQ77" s="498"/>
      <c r="HR77" s="498"/>
      <c r="HS77" s="498"/>
      <c r="HT77" s="498"/>
      <c r="HU77" s="498"/>
      <c r="HV77" s="498"/>
      <c r="HW77" s="498"/>
      <c r="HX77" s="498"/>
      <c r="HY77" s="498"/>
      <c r="HZ77" s="498"/>
      <c r="IA77" s="498"/>
      <c r="IB77" s="498"/>
      <c r="IC77" s="498"/>
      <c r="ID77" s="498"/>
      <c r="IE77" s="498"/>
      <c r="IF77" s="498"/>
      <c r="IG77" s="498"/>
      <c r="IH77" s="498"/>
      <c r="II77" s="498"/>
      <c r="IJ77" s="498"/>
      <c r="IK77" s="498"/>
    </row>
    <row r="78" spans="1:245" s="18" customFormat="1" ht="24" customHeight="1" thickBot="1">
      <c r="A78" s="498"/>
      <c r="B78" s="124" t="s">
        <v>241</v>
      </c>
      <c r="C78" s="125"/>
      <c r="D78" s="125"/>
      <c r="E78" s="125"/>
      <c r="F78" s="125"/>
      <c r="G78" s="125"/>
      <c r="H78" s="125"/>
      <c r="I78" s="125"/>
      <c r="J78" s="125"/>
      <c r="K78" s="125"/>
      <c r="L78" s="125"/>
      <c r="M78" s="125"/>
      <c r="N78" s="126"/>
      <c r="O78" s="127">
        <v>389</v>
      </c>
      <c r="P78" s="128" t="s">
        <v>126</v>
      </c>
      <c r="Q78" s="125">
        <f>Q72+Q73+Q74+Q75-Q76-Q77</f>
        <v>0</v>
      </c>
      <c r="R78" s="105" t="s">
        <v>242</v>
      </c>
      <c r="S78" s="63"/>
      <c r="T78" s="63"/>
      <c r="U78" s="63"/>
      <c r="V78" s="63"/>
      <c r="W78" s="63"/>
      <c r="X78" s="63"/>
      <c r="Y78" s="63"/>
      <c r="Z78" s="106"/>
      <c r="AA78" s="100">
        <v>7431</v>
      </c>
      <c r="AB78" s="30" t="s">
        <v>120</v>
      </c>
      <c r="AC78" s="58"/>
      <c r="AD78" s="100">
        <v>7432</v>
      </c>
      <c r="AE78" s="30" t="s">
        <v>120</v>
      </c>
      <c r="AF78" s="58"/>
      <c r="AG78" s="102">
        <v>7433</v>
      </c>
      <c r="AH78" s="30"/>
      <c r="AI78" s="289"/>
      <c r="AJ78" s="498"/>
      <c r="AK78" s="498"/>
      <c r="AL78" s="498"/>
      <c r="AM78" s="498"/>
      <c r="AN78" s="498"/>
      <c r="AO78" s="498"/>
      <c r="AP78" s="498"/>
      <c r="AQ78" s="498"/>
      <c r="AR78" s="498"/>
      <c r="AS78" s="498"/>
      <c r="AT78" s="498"/>
      <c r="AU78" s="498"/>
      <c r="AV78" s="498"/>
      <c r="AW78" s="498"/>
      <c r="AX78" s="498"/>
      <c r="AY78" s="498"/>
      <c r="AZ78" s="498"/>
      <c r="BA78" s="498"/>
      <c r="BB78" s="498"/>
      <c r="BC78" s="498"/>
      <c r="BD78" s="498"/>
      <c r="BE78" s="498"/>
      <c r="BF78" s="498"/>
      <c r="BG78" s="498"/>
      <c r="BH78" s="498"/>
      <c r="BI78" s="498"/>
      <c r="BJ78" s="498"/>
      <c r="BK78" s="498"/>
      <c r="BL78" s="498"/>
      <c r="BM78" s="498"/>
      <c r="BN78" s="498"/>
      <c r="BO78" s="498"/>
      <c r="BP78" s="498"/>
      <c r="BQ78" s="498"/>
      <c r="BR78" s="498"/>
      <c r="BS78" s="498"/>
      <c r="BT78" s="498"/>
      <c r="BU78" s="498"/>
      <c r="BV78" s="498"/>
      <c r="BW78" s="498"/>
      <c r="BX78" s="498"/>
      <c r="BY78" s="498"/>
      <c r="BZ78" s="498"/>
      <c r="CA78" s="498"/>
      <c r="CB78" s="498"/>
      <c r="CC78" s="498"/>
      <c r="CD78" s="498"/>
      <c r="CE78" s="498"/>
      <c r="CF78" s="498"/>
      <c r="CG78" s="498"/>
      <c r="CH78" s="498"/>
      <c r="CI78" s="498"/>
      <c r="CJ78" s="498"/>
      <c r="CK78" s="498"/>
      <c r="CL78" s="498"/>
      <c r="CM78" s="498"/>
      <c r="CN78" s="498"/>
      <c r="CO78" s="498"/>
      <c r="CP78" s="498"/>
      <c r="CQ78" s="498"/>
      <c r="CR78" s="498"/>
      <c r="CS78" s="498"/>
      <c r="CT78" s="498"/>
      <c r="CU78" s="498"/>
      <c r="CV78" s="498"/>
      <c r="CW78" s="498"/>
      <c r="CX78" s="498"/>
      <c r="CY78" s="498"/>
      <c r="CZ78" s="498"/>
      <c r="DA78" s="498"/>
      <c r="DB78" s="498"/>
      <c r="DC78" s="498"/>
      <c r="DD78" s="498"/>
      <c r="DE78" s="498"/>
      <c r="DF78" s="498"/>
      <c r="DG78" s="498"/>
      <c r="DH78" s="498"/>
      <c r="DI78" s="498"/>
      <c r="DJ78" s="498"/>
      <c r="DK78" s="498"/>
      <c r="DL78" s="498"/>
      <c r="DM78" s="498"/>
      <c r="DN78" s="498"/>
      <c r="DO78" s="498"/>
      <c r="DP78" s="498"/>
      <c r="DQ78" s="498"/>
      <c r="DR78" s="498"/>
      <c r="DS78" s="498"/>
      <c r="DT78" s="498"/>
      <c r="DU78" s="498"/>
      <c r="DV78" s="498"/>
      <c r="DW78" s="498"/>
      <c r="DX78" s="498"/>
      <c r="DY78" s="498"/>
      <c r="DZ78" s="498"/>
      <c r="EA78" s="498"/>
      <c r="EB78" s="498"/>
      <c r="EC78" s="498"/>
      <c r="ED78" s="498"/>
      <c r="EE78" s="498"/>
      <c r="EF78" s="498"/>
      <c r="EG78" s="498"/>
      <c r="EH78" s="498"/>
      <c r="EI78" s="498"/>
      <c r="EJ78" s="498"/>
      <c r="EK78" s="498"/>
      <c r="EL78" s="498"/>
      <c r="EM78" s="498"/>
      <c r="EN78" s="498"/>
      <c r="EO78" s="498"/>
      <c r="EP78" s="498"/>
      <c r="EQ78" s="498"/>
      <c r="ER78" s="498"/>
      <c r="ES78" s="498"/>
      <c r="ET78" s="498"/>
      <c r="EU78" s="498"/>
      <c r="EV78" s="498"/>
      <c r="EW78" s="498"/>
      <c r="EX78" s="498"/>
      <c r="EY78" s="498"/>
      <c r="EZ78" s="498"/>
      <c r="FA78" s="498"/>
      <c r="FB78" s="498"/>
      <c r="FC78" s="498"/>
      <c r="FD78" s="498"/>
      <c r="FE78" s="498"/>
      <c r="FF78" s="498"/>
      <c r="FG78" s="498"/>
      <c r="FH78" s="498"/>
      <c r="FI78" s="498"/>
      <c r="FJ78" s="498"/>
      <c r="FK78" s="498"/>
      <c r="FL78" s="498"/>
      <c r="FM78" s="498"/>
      <c r="FN78" s="498"/>
      <c r="FO78" s="498"/>
      <c r="FP78" s="498"/>
      <c r="FQ78" s="498"/>
      <c r="FR78" s="498"/>
      <c r="FS78" s="498"/>
      <c r="FT78" s="498"/>
      <c r="FU78" s="498"/>
      <c r="FV78" s="498"/>
      <c r="FW78" s="498"/>
      <c r="FX78" s="498"/>
      <c r="FY78" s="498"/>
      <c r="FZ78" s="498"/>
      <c r="GA78" s="498"/>
      <c r="GB78" s="498"/>
      <c r="GC78" s="498"/>
      <c r="GD78" s="498"/>
      <c r="GE78" s="498"/>
      <c r="GF78" s="498"/>
      <c r="GG78" s="498"/>
      <c r="GH78" s="498"/>
      <c r="GI78" s="498"/>
      <c r="GJ78" s="498"/>
      <c r="GK78" s="498"/>
      <c r="GL78" s="498"/>
      <c r="GM78" s="498"/>
      <c r="GN78" s="498"/>
      <c r="GO78" s="498"/>
      <c r="GP78" s="498"/>
      <c r="GQ78" s="498"/>
      <c r="GR78" s="498"/>
      <c r="GS78" s="498"/>
      <c r="GT78" s="498"/>
      <c r="GU78" s="498"/>
      <c r="GV78" s="498"/>
      <c r="GW78" s="498"/>
      <c r="GX78" s="498"/>
      <c r="GY78" s="498"/>
      <c r="GZ78" s="498"/>
      <c r="HA78" s="498"/>
      <c r="HB78" s="498"/>
      <c r="HC78" s="498"/>
      <c r="HD78" s="498"/>
      <c r="HE78" s="498"/>
      <c r="HF78" s="498"/>
      <c r="HG78" s="498"/>
      <c r="HH78" s="498"/>
      <c r="HI78" s="498"/>
      <c r="HJ78" s="498"/>
      <c r="HK78" s="498"/>
      <c r="HL78" s="498"/>
      <c r="HM78" s="498"/>
      <c r="HN78" s="498"/>
      <c r="HO78" s="498"/>
      <c r="HP78" s="498"/>
      <c r="HQ78" s="498"/>
      <c r="HR78" s="498"/>
      <c r="HS78" s="498"/>
      <c r="HT78" s="498"/>
      <c r="HU78" s="498"/>
      <c r="HV78" s="498"/>
      <c r="HW78" s="498"/>
      <c r="HX78" s="498"/>
      <c r="HY78" s="498"/>
      <c r="HZ78" s="498"/>
      <c r="IA78" s="498"/>
      <c r="IB78" s="498"/>
      <c r="IC78" s="498"/>
      <c r="ID78" s="498"/>
      <c r="IE78" s="498"/>
      <c r="IF78" s="498"/>
      <c r="IG78" s="498"/>
      <c r="IH78" s="498"/>
      <c r="II78" s="498"/>
      <c r="IJ78" s="498"/>
      <c r="IK78" s="498"/>
    </row>
    <row r="79" spans="1:245" s="18" customFormat="1" ht="24" customHeight="1">
      <c r="A79" s="498"/>
      <c r="B79" s="302" t="s">
        <v>243</v>
      </c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122"/>
      <c r="O79" s="45"/>
      <c r="P79" s="46"/>
      <c r="Q79" s="46"/>
      <c r="R79" s="111" t="s">
        <v>244</v>
      </c>
      <c r="S79" s="61"/>
      <c r="T79" s="61"/>
      <c r="U79" s="61"/>
      <c r="V79" s="61"/>
      <c r="W79" s="61"/>
      <c r="X79" s="61"/>
      <c r="Y79" s="61"/>
      <c r="Z79" s="112"/>
      <c r="AA79" s="96">
        <v>7441</v>
      </c>
      <c r="AB79" s="30" t="s">
        <v>120</v>
      </c>
      <c r="AC79" s="58"/>
      <c r="AD79" s="100">
        <v>7442</v>
      </c>
      <c r="AE79" s="30" t="s">
        <v>120</v>
      </c>
      <c r="AF79" s="58">
        <v>4699.6400000000003</v>
      </c>
      <c r="AG79" s="102">
        <v>7443</v>
      </c>
      <c r="AH79" s="30"/>
      <c r="AI79" s="289"/>
      <c r="AJ79" s="498"/>
      <c r="AK79" s="498"/>
      <c r="AL79" s="498"/>
      <c r="AM79" s="498"/>
      <c r="AN79" s="498"/>
      <c r="AO79" s="498"/>
      <c r="AP79" s="498"/>
      <c r="AQ79" s="498"/>
      <c r="AR79" s="498"/>
      <c r="AS79" s="498"/>
      <c r="AT79" s="498"/>
      <c r="AU79" s="498"/>
      <c r="AV79" s="498"/>
      <c r="AW79" s="498"/>
      <c r="AX79" s="498"/>
      <c r="AY79" s="498"/>
      <c r="AZ79" s="498"/>
      <c r="BA79" s="498"/>
      <c r="BB79" s="498"/>
      <c r="BC79" s="498"/>
      <c r="BD79" s="498"/>
      <c r="BE79" s="498"/>
      <c r="BF79" s="498"/>
      <c r="BG79" s="498"/>
      <c r="BH79" s="498"/>
      <c r="BI79" s="498"/>
      <c r="BJ79" s="498"/>
      <c r="BK79" s="498"/>
      <c r="BL79" s="498"/>
      <c r="BM79" s="498"/>
      <c r="BN79" s="498"/>
      <c r="BO79" s="498"/>
      <c r="BP79" s="498"/>
      <c r="BQ79" s="498"/>
      <c r="BR79" s="498"/>
      <c r="BS79" s="498"/>
      <c r="BT79" s="498"/>
      <c r="BU79" s="498"/>
      <c r="BV79" s="498"/>
      <c r="BW79" s="498"/>
      <c r="BX79" s="498"/>
      <c r="BY79" s="498"/>
      <c r="BZ79" s="498"/>
      <c r="CA79" s="498"/>
      <c r="CB79" s="498"/>
      <c r="CC79" s="498"/>
      <c r="CD79" s="498"/>
      <c r="CE79" s="498"/>
      <c r="CF79" s="498"/>
      <c r="CG79" s="498"/>
      <c r="CH79" s="498"/>
      <c r="CI79" s="498"/>
      <c r="CJ79" s="498"/>
      <c r="CK79" s="498"/>
      <c r="CL79" s="498"/>
      <c r="CM79" s="498"/>
      <c r="CN79" s="498"/>
      <c r="CO79" s="498"/>
      <c r="CP79" s="498"/>
      <c r="CQ79" s="498"/>
      <c r="CR79" s="498"/>
      <c r="CS79" s="498"/>
      <c r="CT79" s="498"/>
      <c r="CU79" s="498"/>
      <c r="CV79" s="498"/>
      <c r="CW79" s="498"/>
      <c r="CX79" s="498"/>
      <c r="CY79" s="498"/>
      <c r="CZ79" s="498"/>
      <c r="DA79" s="498"/>
      <c r="DB79" s="498"/>
      <c r="DC79" s="498"/>
      <c r="DD79" s="498"/>
      <c r="DE79" s="498"/>
      <c r="DF79" s="498"/>
      <c r="DG79" s="498"/>
      <c r="DH79" s="498"/>
      <c r="DI79" s="498"/>
      <c r="DJ79" s="498"/>
      <c r="DK79" s="498"/>
      <c r="DL79" s="498"/>
      <c r="DM79" s="498"/>
      <c r="DN79" s="498"/>
      <c r="DO79" s="498"/>
      <c r="DP79" s="498"/>
      <c r="DQ79" s="498"/>
      <c r="DR79" s="498"/>
      <c r="DS79" s="498"/>
      <c r="DT79" s="498"/>
      <c r="DU79" s="498"/>
      <c r="DV79" s="498"/>
      <c r="DW79" s="498"/>
      <c r="DX79" s="498"/>
      <c r="DY79" s="498"/>
      <c r="DZ79" s="498"/>
      <c r="EA79" s="498"/>
      <c r="EB79" s="498"/>
      <c r="EC79" s="498"/>
      <c r="ED79" s="498"/>
      <c r="EE79" s="498"/>
      <c r="EF79" s="498"/>
      <c r="EG79" s="498"/>
      <c r="EH79" s="498"/>
      <c r="EI79" s="498"/>
      <c r="EJ79" s="498"/>
      <c r="EK79" s="498"/>
      <c r="EL79" s="498"/>
      <c r="EM79" s="498"/>
      <c r="EN79" s="498"/>
      <c r="EO79" s="498"/>
      <c r="EP79" s="498"/>
      <c r="EQ79" s="498"/>
      <c r="ER79" s="498"/>
      <c r="ES79" s="498"/>
      <c r="ET79" s="498"/>
      <c r="EU79" s="498"/>
      <c r="EV79" s="498"/>
      <c r="EW79" s="498"/>
      <c r="EX79" s="498"/>
      <c r="EY79" s="498"/>
      <c r="EZ79" s="498"/>
      <c r="FA79" s="498"/>
      <c r="FB79" s="498"/>
      <c r="FC79" s="498"/>
      <c r="FD79" s="498"/>
      <c r="FE79" s="498"/>
      <c r="FF79" s="498"/>
      <c r="FG79" s="498"/>
      <c r="FH79" s="498"/>
      <c r="FI79" s="498"/>
      <c r="FJ79" s="498"/>
      <c r="FK79" s="498"/>
      <c r="FL79" s="498"/>
      <c r="FM79" s="498"/>
      <c r="FN79" s="498"/>
      <c r="FO79" s="498"/>
      <c r="FP79" s="498"/>
      <c r="FQ79" s="498"/>
      <c r="FR79" s="498"/>
      <c r="FS79" s="498"/>
      <c r="FT79" s="498"/>
      <c r="FU79" s="498"/>
      <c r="FV79" s="498"/>
      <c r="FW79" s="498"/>
      <c r="FX79" s="498"/>
      <c r="FY79" s="498"/>
      <c r="FZ79" s="498"/>
      <c r="GA79" s="498"/>
      <c r="GB79" s="498"/>
      <c r="GC79" s="498"/>
      <c r="GD79" s="498"/>
      <c r="GE79" s="498"/>
      <c r="GF79" s="498"/>
      <c r="GG79" s="498"/>
      <c r="GH79" s="498"/>
      <c r="GI79" s="498"/>
      <c r="GJ79" s="498"/>
      <c r="GK79" s="498"/>
      <c r="GL79" s="498"/>
      <c r="GM79" s="498"/>
      <c r="GN79" s="498"/>
      <c r="GO79" s="498"/>
      <c r="GP79" s="498"/>
      <c r="GQ79" s="498"/>
      <c r="GR79" s="498"/>
      <c r="GS79" s="498"/>
      <c r="GT79" s="498"/>
      <c r="GU79" s="498"/>
      <c r="GV79" s="498"/>
      <c r="GW79" s="498"/>
      <c r="GX79" s="498"/>
      <c r="GY79" s="498"/>
      <c r="GZ79" s="498"/>
      <c r="HA79" s="498"/>
      <c r="HB79" s="498"/>
      <c r="HC79" s="498"/>
      <c r="HD79" s="498"/>
      <c r="HE79" s="498"/>
      <c r="HF79" s="498"/>
      <c r="HG79" s="498"/>
      <c r="HH79" s="498"/>
      <c r="HI79" s="498"/>
      <c r="HJ79" s="498"/>
      <c r="HK79" s="498"/>
      <c r="HL79" s="498"/>
      <c r="HM79" s="498"/>
      <c r="HN79" s="498"/>
      <c r="HO79" s="498"/>
      <c r="HP79" s="498"/>
      <c r="HQ79" s="498"/>
      <c r="HR79" s="498"/>
      <c r="HS79" s="498"/>
      <c r="HT79" s="498"/>
      <c r="HU79" s="498"/>
      <c r="HV79" s="498"/>
      <c r="HW79" s="498"/>
      <c r="HX79" s="498"/>
      <c r="HY79" s="498"/>
      <c r="HZ79" s="498"/>
      <c r="IA79" s="498"/>
      <c r="IB79" s="498"/>
      <c r="IC79" s="498"/>
      <c r="ID79" s="498"/>
      <c r="IE79" s="498"/>
      <c r="IF79" s="498"/>
      <c r="IG79" s="498"/>
      <c r="IH79" s="498"/>
      <c r="II79" s="498"/>
      <c r="IJ79" s="498"/>
      <c r="IK79" s="498"/>
    </row>
    <row r="80" spans="1:245" s="18" customFormat="1" ht="24" customHeight="1">
      <c r="A80" s="498"/>
      <c r="B80" s="840" t="s">
        <v>245</v>
      </c>
      <c r="C80" s="831"/>
      <c r="D80" s="64" t="s">
        <v>246</v>
      </c>
      <c r="E80" s="53"/>
      <c r="F80" s="53"/>
      <c r="G80" s="53"/>
      <c r="H80" s="53"/>
      <c r="I80" s="53"/>
      <c r="J80" s="53"/>
      <c r="K80" s="53"/>
      <c r="L80" s="53"/>
      <c r="M80" s="53"/>
      <c r="N80" s="54"/>
      <c r="O80" s="45">
        <v>411</v>
      </c>
      <c r="P80" s="30" t="s">
        <v>120</v>
      </c>
      <c r="Q80" s="51"/>
      <c r="R80" s="852" t="s">
        <v>247</v>
      </c>
      <c r="S80" s="853"/>
      <c r="T80" s="853"/>
      <c r="U80" s="853"/>
      <c r="V80" s="853"/>
      <c r="W80" s="853"/>
      <c r="X80" s="853"/>
      <c r="Y80" s="853"/>
      <c r="Z80" s="854"/>
      <c r="AA80" s="96">
        <v>7451</v>
      </c>
      <c r="AB80" s="72" t="s">
        <v>120</v>
      </c>
      <c r="AC80" s="58"/>
      <c r="AD80" s="100">
        <v>7452</v>
      </c>
      <c r="AE80" s="30" t="s">
        <v>120</v>
      </c>
      <c r="AG80" s="102">
        <v>7453</v>
      </c>
      <c r="AH80" s="30"/>
      <c r="AI80" s="289"/>
      <c r="AJ80" s="498"/>
      <c r="AK80" s="498"/>
      <c r="AL80" s="498"/>
      <c r="AM80" s="498"/>
      <c r="AN80" s="498"/>
      <c r="AO80" s="498"/>
      <c r="AP80" s="498"/>
      <c r="AQ80" s="498"/>
      <c r="AR80" s="498"/>
      <c r="AS80" s="498"/>
      <c r="AT80" s="498"/>
      <c r="AU80" s="498"/>
      <c r="AV80" s="498"/>
      <c r="AW80" s="498"/>
      <c r="AX80" s="498"/>
      <c r="AY80" s="498"/>
      <c r="AZ80" s="498"/>
      <c r="BA80" s="498"/>
      <c r="BB80" s="498"/>
      <c r="BC80" s="498"/>
      <c r="BD80" s="498"/>
      <c r="BE80" s="498"/>
      <c r="BF80" s="498"/>
      <c r="BG80" s="498"/>
      <c r="BH80" s="498"/>
      <c r="BI80" s="498"/>
      <c r="BJ80" s="498"/>
      <c r="BK80" s="498"/>
      <c r="BL80" s="498"/>
      <c r="BM80" s="498"/>
      <c r="BN80" s="498"/>
      <c r="BO80" s="498"/>
      <c r="BP80" s="498"/>
      <c r="BQ80" s="498"/>
      <c r="BR80" s="498"/>
      <c r="BS80" s="498"/>
      <c r="BT80" s="498"/>
      <c r="BU80" s="498"/>
      <c r="BV80" s="498"/>
      <c r="BW80" s="498"/>
      <c r="BX80" s="498"/>
      <c r="BY80" s="498"/>
      <c r="BZ80" s="498"/>
      <c r="CA80" s="498"/>
      <c r="CB80" s="498"/>
      <c r="CC80" s="498"/>
      <c r="CD80" s="498"/>
      <c r="CE80" s="498"/>
      <c r="CF80" s="498"/>
      <c r="CG80" s="498"/>
      <c r="CH80" s="498"/>
      <c r="CI80" s="498"/>
      <c r="CJ80" s="498"/>
      <c r="CK80" s="498"/>
      <c r="CL80" s="498"/>
      <c r="CM80" s="498"/>
      <c r="CN80" s="498"/>
      <c r="CO80" s="498"/>
      <c r="CP80" s="498"/>
      <c r="CQ80" s="498"/>
      <c r="CR80" s="498"/>
      <c r="CS80" s="498"/>
      <c r="CT80" s="498"/>
      <c r="CU80" s="498"/>
      <c r="CV80" s="498"/>
      <c r="CW80" s="498"/>
      <c r="CX80" s="498"/>
      <c r="CY80" s="498"/>
      <c r="CZ80" s="498"/>
      <c r="DA80" s="498"/>
      <c r="DB80" s="498"/>
      <c r="DC80" s="498"/>
      <c r="DD80" s="498"/>
      <c r="DE80" s="498"/>
      <c r="DF80" s="498"/>
      <c r="DG80" s="498"/>
      <c r="DH80" s="498"/>
      <c r="DI80" s="498"/>
      <c r="DJ80" s="498"/>
      <c r="DK80" s="498"/>
      <c r="DL80" s="498"/>
      <c r="DM80" s="498"/>
      <c r="DN80" s="498"/>
      <c r="DO80" s="498"/>
      <c r="DP80" s="498"/>
      <c r="DQ80" s="498"/>
      <c r="DR80" s="498"/>
      <c r="DS80" s="498"/>
      <c r="DT80" s="498"/>
      <c r="DU80" s="498"/>
      <c r="DV80" s="498"/>
      <c r="DW80" s="498"/>
      <c r="DX80" s="498"/>
      <c r="DY80" s="498"/>
      <c r="DZ80" s="498"/>
      <c r="EA80" s="498"/>
      <c r="EB80" s="498"/>
      <c r="EC80" s="498"/>
      <c r="ED80" s="498"/>
      <c r="EE80" s="498"/>
      <c r="EF80" s="498"/>
      <c r="EG80" s="498"/>
      <c r="EH80" s="498"/>
      <c r="EI80" s="498"/>
      <c r="EJ80" s="498"/>
      <c r="EK80" s="498"/>
      <c r="EL80" s="498"/>
      <c r="EM80" s="498"/>
      <c r="EN80" s="498"/>
      <c r="EO80" s="498"/>
      <c r="EP80" s="498"/>
      <c r="EQ80" s="498"/>
      <c r="ER80" s="498"/>
      <c r="ES80" s="498"/>
      <c r="ET80" s="498"/>
      <c r="EU80" s="498"/>
      <c r="EV80" s="498"/>
      <c r="EW80" s="498"/>
      <c r="EX80" s="498"/>
      <c r="EY80" s="498"/>
      <c r="EZ80" s="498"/>
      <c r="FA80" s="498"/>
      <c r="FB80" s="498"/>
      <c r="FC80" s="498"/>
      <c r="FD80" s="498"/>
      <c r="FE80" s="498"/>
      <c r="FF80" s="498"/>
      <c r="FG80" s="498"/>
      <c r="FH80" s="498"/>
      <c r="FI80" s="498"/>
      <c r="FJ80" s="498"/>
      <c r="FK80" s="498"/>
      <c r="FL80" s="498"/>
      <c r="FM80" s="498"/>
      <c r="FN80" s="498"/>
      <c r="FO80" s="498"/>
      <c r="FP80" s="498"/>
      <c r="FQ80" s="498"/>
      <c r="FR80" s="498"/>
      <c r="FS80" s="498"/>
      <c r="FT80" s="498"/>
      <c r="FU80" s="498"/>
      <c r="FV80" s="498"/>
      <c r="FW80" s="498"/>
      <c r="FX80" s="498"/>
      <c r="FY80" s="498"/>
      <c r="FZ80" s="498"/>
      <c r="GA80" s="498"/>
      <c r="GB80" s="498"/>
      <c r="GC80" s="498"/>
      <c r="GD80" s="498"/>
      <c r="GE80" s="498"/>
      <c r="GF80" s="498"/>
      <c r="GG80" s="498"/>
      <c r="GH80" s="498"/>
      <c r="GI80" s="498"/>
      <c r="GJ80" s="498"/>
      <c r="GK80" s="498"/>
      <c r="GL80" s="498"/>
      <c r="GM80" s="498"/>
      <c r="GN80" s="498"/>
      <c r="GO80" s="498"/>
      <c r="GP80" s="498"/>
      <c r="GQ80" s="498"/>
      <c r="GR80" s="498"/>
      <c r="GS80" s="498"/>
      <c r="GT80" s="498"/>
      <c r="GU80" s="498"/>
      <c r="GV80" s="498"/>
      <c r="GW80" s="498"/>
      <c r="GX80" s="498"/>
      <c r="GY80" s="498"/>
      <c r="GZ80" s="498"/>
      <c r="HA80" s="498"/>
      <c r="HB80" s="498"/>
      <c r="HC80" s="498"/>
      <c r="HD80" s="498"/>
      <c r="HE80" s="498"/>
      <c r="HF80" s="498"/>
      <c r="HG80" s="498"/>
      <c r="HH80" s="498"/>
      <c r="HI80" s="498"/>
      <c r="HJ80" s="498"/>
      <c r="HK80" s="498"/>
      <c r="HL80" s="498"/>
      <c r="HM80" s="498"/>
      <c r="HN80" s="498"/>
      <c r="HO80" s="498"/>
      <c r="HP80" s="498"/>
      <c r="HQ80" s="498"/>
      <c r="HR80" s="498"/>
      <c r="HS80" s="498"/>
      <c r="HT80" s="498"/>
      <c r="HU80" s="498"/>
      <c r="HV80" s="498"/>
      <c r="HW80" s="498"/>
      <c r="HX80" s="498"/>
      <c r="HY80" s="498"/>
      <c r="HZ80" s="498"/>
      <c r="IA80" s="498"/>
      <c r="IB80" s="498"/>
      <c r="IC80" s="498"/>
      <c r="ID80" s="498"/>
      <c r="IE80" s="498"/>
      <c r="IF80" s="498"/>
      <c r="IG80" s="498"/>
      <c r="IH80" s="498"/>
      <c r="II80" s="498"/>
      <c r="IJ80" s="498"/>
      <c r="IK80" s="498"/>
    </row>
    <row r="81" spans="1:245" s="18" customFormat="1" ht="24" customHeight="1">
      <c r="A81" s="498"/>
      <c r="B81" s="826"/>
      <c r="C81" s="827"/>
      <c r="D81" s="64" t="s">
        <v>88</v>
      </c>
      <c r="E81" s="53"/>
      <c r="F81" s="53"/>
      <c r="G81" s="53"/>
      <c r="H81" s="53"/>
      <c r="I81" s="53"/>
      <c r="J81" s="53"/>
      <c r="K81" s="53"/>
      <c r="L81" s="53"/>
      <c r="M81" s="53"/>
      <c r="N81" s="54"/>
      <c r="O81" s="55">
        <v>412</v>
      </c>
      <c r="P81" s="30" t="s">
        <v>120</v>
      </c>
      <c r="Q81" s="53"/>
      <c r="R81" s="111" t="s">
        <v>248</v>
      </c>
      <c r="S81" s="61"/>
      <c r="T81" s="61"/>
      <c r="U81" s="61"/>
      <c r="V81" s="61"/>
      <c r="W81" s="61"/>
      <c r="X81" s="61"/>
      <c r="Y81" s="61"/>
      <c r="Z81" s="112"/>
      <c r="AA81" s="129"/>
      <c r="AB81" s="101"/>
      <c r="AC81" s="101"/>
      <c r="AD81" s="100">
        <v>7462</v>
      </c>
      <c r="AE81" s="30" t="s">
        <v>120</v>
      </c>
      <c r="AF81" s="58"/>
      <c r="AG81" s="102">
        <v>7463</v>
      </c>
      <c r="AH81" s="30"/>
      <c r="AI81" s="289"/>
      <c r="AJ81" s="498"/>
      <c r="AK81" s="498"/>
      <c r="AL81" s="498"/>
      <c r="AM81" s="498"/>
      <c r="AN81" s="498"/>
      <c r="AO81" s="498"/>
      <c r="AP81" s="498"/>
      <c r="AQ81" s="498"/>
      <c r="AR81" s="498"/>
      <c r="AS81" s="498"/>
      <c r="AT81" s="498"/>
      <c r="AU81" s="498"/>
      <c r="AV81" s="498"/>
      <c r="AW81" s="498"/>
      <c r="AX81" s="498"/>
      <c r="AY81" s="498"/>
      <c r="AZ81" s="498"/>
      <c r="BA81" s="498"/>
      <c r="BB81" s="498"/>
      <c r="BC81" s="498"/>
      <c r="BD81" s="498"/>
      <c r="BE81" s="498"/>
      <c r="BF81" s="498"/>
      <c r="BG81" s="498"/>
      <c r="BH81" s="498"/>
      <c r="BI81" s="498"/>
      <c r="BJ81" s="498"/>
      <c r="BK81" s="498"/>
      <c r="BL81" s="498"/>
      <c r="BM81" s="498"/>
      <c r="BN81" s="498"/>
      <c r="BO81" s="498"/>
      <c r="BP81" s="498"/>
      <c r="BQ81" s="498"/>
      <c r="BR81" s="498"/>
      <c r="BS81" s="498"/>
      <c r="BT81" s="498"/>
      <c r="BU81" s="498"/>
      <c r="BV81" s="498"/>
      <c r="BW81" s="498"/>
      <c r="BX81" s="498"/>
      <c r="BY81" s="498"/>
      <c r="BZ81" s="498"/>
      <c r="CA81" s="498"/>
      <c r="CB81" s="498"/>
      <c r="CC81" s="498"/>
      <c r="CD81" s="498"/>
      <c r="CE81" s="498"/>
      <c r="CF81" s="498"/>
      <c r="CG81" s="498"/>
      <c r="CH81" s="498"/>
      <c r="CI81" s="498"/>
      <c r="CJ81" s="498"/>
      <c r="CK81" s="498"/>
      <c r="CL81" s="498"/>
      <c r="CM81" s="498"/>
      <c r="CN81" s="498"/>
      <c r="CO81" s="498"/>
      <c r="CP81" s="498"/>
      <c r="CQ81" s="498"/>
      <c r="CR81" s="498"/>
      <c r="CS81" s="498"/>
      <c r="CT81" s="498"/>
      <c r="CU81" s="498"/>
      <c r="CV81" s="498"/>
      <c r="CW81" s="498"/>
      <c r="CX81" s="498"/>
      <c r="CY81" s="498"/>
      <c r="CZ81" s="498"/>
      <c r="DA81" s="498"/>
      <c r="DB81" s="498"/>
      <c r="DC81" s="498"/>
      <c r="DD81" s="498"/>
      <c r="DE81" s="498"/>
      <c r="DF81" s="498"/>
      <c r="DG81" s="498"/>
      <c r="DH81" s="498"/>
      <c r="DI81" s="498"/>
      <c r="DJ81" s="498"/>
      <c r="DK81" s="498"/>
      <c r="DL81" s="498"/>
      <c r="DM81" s="498"/>
      <c r="DN81" s="498"/>
      <c r="DO81" s="498"/>
      <c r="DP81" s="498"/>
      <c r="DQ81" s="498"/>
      <c r="DR81" s="498"/>
      <c r="DS81" s="498"/>
      <c r="DT81" s="498"/>
      <c r="DU81" s="498"/>
      <c r="DV81" s="498"/>
      <c r="DW81" s="498"/>
      <c r="DX81" s="498"/>
      <c r="DY81" s="498"/>
      <c r="DZ81" s="498"/>
      <c r="EA81" s="498"/>
      <c r="EB81" s="498"/>
      <c r="EC81" s="498"/>
      <c r="ED81" s="498"/>
      <c r="EE81" s="498"/>
      <c r="EF81" s="498"/>
      <c r="EG81" s="498"/>
      <c r="EH81" s="498"/>
      <c r="EI81" s="498"/>
      <c r="EJ81" s="498"/>
      <c r="EK81" s="498"/>
      <c r="EL81" s="498"/>
      <c r="EM81" s="498"/>
      <c r="EN81" s="498"/>
      <c r="EO81" s="498"/>
      <c r="EP81" s="498"/>
      <c r="EQ81" s="498"/>
      <c r="ER81" s="498"/>
      <c r="ES81" s="498"/>
      <c r="ET81" s="498"/>
      <c r="EU81" s="498"/>
      <c r="EV81" s="498"/>
      <c r="EW81" s="498"/>
      <c r="EX81" s="498"/>
      <c r="EY81" s="498"/>
      <c r="EZ81" s="498"/>
      <c r="FA81" s="498"/>
      <c r="FB81" s="498"/>
      <c r="FC81" s="498"/>
      <c r="FD81" s="498"/>
      <c r="FE81" s="498"/>
      <c r="FF81" s="498"/>
      <c r="FG81" s="498"/>
      <c r="FH81" s="498"/>
      <c r="FI81" s="498"/>
      <c r="FJ81" s="498"/>
      <c r="FK81" s="498"/>
      <c r="FL81" s="498"/>
      <c r="FM81" s="498"/>
      <c r="FN81" s="498"/>
      <c r="FO81" s="498"/>
      <c r="FP81" s="498"/>
      <c r="FQ81" s="498"/>
      <c r="FR81" s="498"/>
      <c r="FS81" s="498"/>
      <c r="FT81" s="498"/>
      <c r="FU81" s="498"/>
      <c r="FV81" s="498"/>
      <c r="FW81" s="498"/>
      <c r="FX81" s="498"/>
      <c r="FY81" s="498"/>
      <c r="FZ81" s="498"/>
      <c r="GA81" s="498"/>
      <c r="GB81" s="498"/>
      <c r="GC81" s="498"/>
      <c r="GD81" s="498"/>
      <c r="GE81" s="498"/>
      <c r="GF81" s="498"/>
      <c r="GG81" s="498"/>
      <c r="GH81" s="498"/>
      <c r="GI81" s="498"/>
      <c r="GJ81" s="498"/>
      <c r="GK81" s="498"/>
      <c r="GL81" s="498"/>
      <c r="GM81" s="498"/>
      <c r="GN81" s="498"/>
      <c r="GO81" s="498"/>
      <c r="GP81" s="498"/>
      <c r="GQ81" s="498"/>
      <c r="GR81" s="498"/>
      <c r="GS81" s="498"/>
      <c r="GT81" s="498"/>
      <c r="GU81" s="498"/>
      <c r="GV81" s="498"/>
      <c r="GW81" s="498"/>
      <c r="GX81" s="498"/>
      <c r="GY81" s="498"/>
      <c r="GZ81" s="498"/>
      <c r="HA81" s="498"/>
      <c r="HB81" s="498"/>
      <c r="HC81" s="498"/>
      <c r="HD81" s="498"/>
      <c r="HE81" s="498"/>
      <c r="HF81" s="498"/>
      <c r="HG81" s="498"/>
      <c r="HH81" s="498"/>
      <c r="HI81" s="498"/>
      <c r="HJ81" s="498"/>
      <c r="HK81" s="498"/>
      <c r="HL81" s="498"/>
      <c r="HM81" s="498"/>
      <c r="HN81" s="498"/>
      <c r="HO81" s="498"/>
      <c r="HP81" s="498"/>
      <c r="HQ81" s="498"/>
      <c r="HR81" s="498"/>
      <c r="HS81" s="498"/>
      <c r="HT81" s="498"/>
      <c r="HU81" s="498"/>
      <c r="HV81" s="498"/>
      <c r="HW81" s="498"/>
      <c r="HX81" s="498"/>
      <c r="HY81" s="498"/>
      <c r="HZ81" s="498"/>
      <c r="IA81" s="498"/>
      <c r="IB81" s="498"/>
      <c r="IC81" s="498"/>
      <c r="ID81" s="498"/>
      <c r="IE81" s="498"/>
      <c r="IF81" s="498"/>
      <c r="IG81" s="498"/>
      <c r="IH81" s="498"/>
      <c r="II81" s="498"/>
      <c r="IJ81" s="498"/>
      <c r="IK81" s="498"/>
    </row>
    <row r="82" spans="1:245" s="18" customFormat="1" ht="24" customHeight="1">
      <c r="A82" s="498"/>
      <c r="B82" s="928"/>
      <c r="C82" s="836"/>
      <c r="D82" s="64" t="s">
        <v>249</v>
      </c>
      <c r="E82" s="59"/>
      <c r="F82" s="59"/>
      <c r="G82" s="53"/>
      <c r="H82" s="53"/>
      <c r="I82" s="53"/>
      <c r="J82" s="53"/>
      <c r="K82" s="53"/>
      <c r="L82" s="53"/>
      <c r="M82" s="53"/>
      <c r="N82" s="54"/>
      <c r="O82" s="45">
        <v>413</v>
      </c>
      <c r="P82" s="30" t="s">
        <v>120</v>
      </c>
      <c r="Q82" s="53"/>
      <c r="R82" s="111" t="s">
        <v>250</v>
      </c>
      <c r="S82" s="61"/>
      <c r="T82" s="61"/>
      <c r="U82" s="61"/>
      <c r="V82" s="61"/>
      <c r="W82" s="61"/>
      <c r="X82" s="61"/>
      <c r="Y82" s="61"/>
      <c r="Z82" s="112"/>
      <c r="AA82" s="129"/>
      <c r="AB82" s="101"/>
      <c r="AC82" s="101"/>
      <c r="AD82" s="100">
        <v>7472</v>
      </c>
      <c r="AE82" s="30" t="s">
        <v>120</v>
      </c>
      <c r="AF82" s="58"/>
      <c r="AG82" s="102">
        <v>7473</v>
      </c>
      <c r="AH82" s="30"/>
      <c r="AI82" s="289"/>
      <c r="AJ82" s="498"/>
      <c r="AK82" s="498"/>
      <c r="AL82" s="498"/>
      <c r="AM82" s="498"/>
      <c r="AN82" s="498"/>
      <c r="AO82" s="498"/>
      <c r="AP82" s="498"/>
      <c r="AQ82" s="498"/>
      <c r="AR82" s="498"/>
      <c r="AS82" s="498"/>
      <c r="AT82" s="498"/>
      <c r="AU82" s="498"/>
      <c r="AV82" s="498"/>
      <c r="AW82" s="498"/>
      <c r="AX82" s="498"/>
      <c r="AY82" s="498"/>
      <c r="AZ82" s="498"/>
      <c r="BA82" s="498"/>
      <c r="BB82" s="498"/>
      <c r="BC82" s="498"/>
      <c r="BD82" s="498"/>
      <c r="BE82" s="498"/>
      <c r="BF82" s="498"/>
      <c r="BG82" s="498"/>
      <c r="BH82" s="498"/>
      <c r="BI82" s="498"/>
      <c r="BJ82" s="498"/>
      <c r="BK82" s="498"/>
      <c r="BL82" s="498"/>
      <c r="BM82" s="498"/>
      <c r="BN82" s="498"/>
      <c r="BO82" s="498"/>
      <c r="BP82" s="498"/>
      <c r="BQ82" s="498"/>
      <c r="BR82" s="498"/>
      <c r="BS82" s="498"/>
      <c r="BT82" s="498"/>
      <c r="BU82" s="498"/>
      <c r="BV82" s="498"/>
      <c r="BW82" s="498"/>
      <c r="BX82" s="498"/>
      <c r="BY82" s="498"/>
      <c r="BZ82" s="498"/>
      <c r="CA82" s="498"/>
      <c r="CB82" s="498"/>
      <c r="CC82" s="498"/>
      <c r="CD82" s="498"/>
      <c r="CE82" s="498"/>
      <c r="CF82" s="498"/>
      <c r="CG82" s="498"/>
      <c r="CH82" s="498"/>
      <c r="CI82" s="498"/>
      <c r="CJ82" s="498"/>
      <c r="CK82" s="498"/>
      <c r="CL82" s="498"/>
      <c r="CM82" s="498"/>
      <c r="CN82" s="498"/>
      <c r="CO82" s="498"/>
      <c r="CP82" s="498"/>
      <c r="CQ82" s="498"/>
      <c r="CR82" s="498"/>
      <c r="CS82" s="498"/>
      <c r="CT82" s="498"/>
      <c r="CU82" s="498"/>
      <c r="CV82" s="498"/>
      <c r="CW82" s="498"/>
      <c r="CX82" s="498"/>
      <c r="CY82" s="498"/>
      <c r="CZ82" s="498"/>
      <c r="DA82" s="498"/>
      <c r="DB82" s="498"/>
      <c r="DC82" s="498"/>
      <c r="DD82" s="498"/>
      <c r="DE82" s="498"/>
      <c r="DF82" s="498"/>
      <c r="DG82" s="498"/>
      <c r="DH82" s="498"/>
      <c r="DI82" s="498"/>
      <c r="DJ82" s="498"/>
      <c r="DK82" s="498"/>
      <c r="DL82" s="498"/>
      <c r="DM82" s="498"/>
      <c r="DN82" s="498"/>
      <c r="DO82" s="498"/>
      <c r="DP82" s="498"/>
      <c r="DQ82" s="498"/>
      <c r="DR82" s="498"/>
      <c r="DS82" s="498"/>
      <c r="DT82" s="498"/>
      <c r="DU82" s="498"/>
      <c r="DV82" s="498"/>
      <c r="DW82" s="498"/>
      <c r="DX82" s="498"/>
      <c r="DY82" s="498"/>
      <c r="DZ82" s="498"/>
      <c r="EA82" s="498"/>
      <c r="EB82" s="498"/>
      <c r="EC82" s="498"/>
      <c r="ED82" s="498"/>
      <c r="EE82" s="498"/>
      <c r="EF82" s="498"/>
      <c r="EG82" s="498"/>
      <c r="EH82" s="498"/>
      <c r="EI82" s="498"/>
      <c r="EJ82" s="498"/>
      <c r="EK82" s="498"/>
      <c r="EL82" s="498"/>
      <c r="EM82" s="498"/>
      <c r="EN82" s="498"/>
      <c r="EO82" s="498"/>
      <c r="EP82" s="498"/>
      <c r="EQ82" s="498"/>
      <c r="ER82" s="498"/>
      <c r="ES82" s="498"/>
      <c r="ET82" s="498"/>
      <c r="EU82" s="498"/>
      <c r="EV82" s="498"/>
      <c r="EW82" s="498"/>
      <c r="EX82" s="498"/>
      <c r="EY82" s="498"/>
      <c r="EZ82" s="498"/>
      <c r="FA82" s="498"/>
      <c r="FB82" s="498"/>
      <c r="FC82" s="498"/>
      <c r="FD82" s="498"/>
      <c r="FE82" s="498"/>
      <c r="FF82" s="498"/>
      <c r="FG82" s="498"/>
      <c r="FH82" s="498"/>
      <c r="FI82" s="498"/>
      <c r="FJ82" s="498"/>
      <c r="FK82" s="498"/>
      <c r="FL82" s="498"/>
      <c r="FM82" s="498"/>
      <c r="FN82" s="498"/>
      <c r="FO82" s="498"/>
      <c r="FP82" s="498"/>
      <c r="FQ82" s="498"/>
      <c r="FR82" s="498"/>
      <c r="FS82" s="498"/>
      <c r="FT82" s="498"/>
      <c r="FU82" s="498"/>
      <c r="FV82" s="498"/>
      <c r="FW82" s="498"/>
      <c r="FX82" s="498"/>
      <c r="FY82" s="498"/>
      <c r="FZ82" s="498"/>
      <c r="GA82" s="498"/>
      <c r="GB82" s="498"/>
      <c r="GC82" s="498"/>
      <c r="GD82" s="498"/>
      <c r="GE82" s="498"/>
      <c r="GF82" s="498"/>
      <c r="GG82" s="498"/>
      <c r="GH82" s="498"/>
      <c r="GI82" s="498"/>
      <c r="GJ82" s="498"/>
      <c r="GK82" s="498"/>
      <c r="GL82" s="498"/>
      <c r="GM82" s="498"/>
      <c r="GN82" s="498"/>
      <c r="GO82" s="498"/>
      <c r="GP82" s="498"/>
      <c r="GQ82" s="498"/>
      <c r="GR82" s="498"/>
      <c r="GS82" s="498"/>
      <c r="GT82" s="498"/>
      <c r="GU82" s="498"/>
      <c r="GV82" s="498"/>
      <c r="GW82" s="498"/>
      <c r="GX82" s="498"/>
      <c r="GY82" s="498"/>
      <c r="GZ82" s="498"/>
      <c r="HA82" s="498"/>
      <c r="HB82" s="498"/>
      <c r="HC82" s="498"/>
      <c r="HD82" s="498"/>
      <c r="HE82" s="498"/>
      <c r="HF82" s="498"/>
      <c r="HG82" s="498"/>
      <c r="HH82" s="498"/>
      <c r="HI82" s="498"/>
      <c r="HJ82" s="498"/>
      <c r="HK82" s="498"/>
      <c r="HL82" s="498"/>
      <c r="HM82" s="498"/>
      <c r="HN82" s="498"/>
      <c r="HO82" s="498"/>
      <c r="HP82" s="498"/>
      <c r="HQ82" s="498"/>
      <c r="HR82" s="498"/>
      <c r="HS82" s="498"/>
      <c r="HT82" s="498"/>
      <c r="HU82" s="498"/>
      <c r="HV82" s="498"/>
      <c r="HW82" s="498"/>
      <c r="HX82" s="498"/>
      <c r="HY82" s="498"/>
      <c r="HZ82" s="498"/>
      <c r="IA82" s="498"/>
      <c r="IB82" s="498"/>
      <c r="IC82" s="498"/>
      <c r="ID82" s="498"/>
      <c r="IE82" s="498"/>
      <c r="IF82" s="498"/>
      <c r="IG82" s="498"/>
      <c r="IH82" s="498"/>
      <c r="II82" s="498"/>
      <c r="IJ82" s="498"/>
      <c r="IK82" s="498"/>
    </row>
    <row r="83" spans="1:245" s="18" customFormat="1" ht="24" customHeight="1">
      <c r="A83" s="498"/>
      <c r="B83" s="840" t="s">
        <v>251</v>
      </c>
      <c r="C83" s="831"/>
      <c r="D83" s="931" t="s">
        <v>137</v>
      </c>
      <c r="E83" s="932"/>
      <c r="F83" s="933"/>
      <c r="G83" s="53" t="s">
        <v>138</v>
      </c>
      <c r="H83" s="53"/>
      <c r="I83" s="53"/>
      <c r="J83" s="53"/>
      <c r="K83" s="53"/>
      <c r="L83" s="53"/>
      <c r="M83" s="53"/>
      <c r="N83" s="54"/>
      <c r="O83" s="55">
        <v>414</v>
      </c>
      <c r="P83" s="30" t="s">
        <v>120</v>
      </c>
      <c r="Q83" s="53"/>
      <c r="R83" s="111" t="s">
        <v>252</v>
      </c>
      <c r="S83" s="61"/>
      <c r="T83" s="61"/>
      <c r="U83" s="61"/>
      <c r="V83" s="61"/>
      <c r="W83" s="61"/>
      <c r="X83" s="61"/>
      <c r="Y83" s="61"/>
      <c r="Z83" s="112"/>
      <c r="AA83" s="100">
        <v>7481</v>
      </c>
      <c r="AB83" s="30" t="s">
        <v>120</v>
      </c>
      <c r="AC83" s="58"/>
      <c r="AD83" s="100">
        <v>7482</v>
      </c>
      <c r="AE83" s="30" t="s">
        <v>120</v>
      </c>
      <c r="AF83" s="58"/>
      <c r="AG83" s="102">
        <v>7483</v>
      </c>
      <c r="AH83" s="30"/>
      <c r="AI83" s="289"/>
      <c r="AJ83" s="498"/>
      <c r="AK83" s="498"/>
      <c r="AL83" s="498"/>
      <c r="AM83" s="498"/>
      <c r="AN83" s="498"/>
      <c r="AO83" s="498"/>
      <c r="AP83" s="498"/>
      <c r="AQ83" s="498"/>
      <c r="AR83" s="498"/>
      <c r="AS83" s="498"/>
      <c r="AT83" s="498"/>
      <c r="AU83" s="498"/>
      <c r="AV83" s="498"/>
      <c r="AW83" s="498"/>
      <c r="AX83" s="498"/>
      <c r="AY83" s="498"/>
      <c r="AZ83" s="498"/>
      <c r="BA83" s="498"/>
      <c r="BB83" s="498"/>
      <c r="BC83" s="498"/>
      <c r="BD83" s="498"/>
      <c r="BE83" s="498"/>
      <c r="BF83" s="498"/>
      <c r="BG83" s="498"/>
      <c r="BH83" s="498"/>
      <c r="BI83" s="498"/>
      <c r="BJ83" s="498"/>
      <c r="BK83" s="498"/>
      <c r="BL83" s="498"/>
      <c r="BM83" s="498"/>
      <c r="BN83" s="498"/>
      <c r="BO83" s="498"/>
      <c r="BP83" s="498"/>
      <c r="BQ83" s="498"/>
      <c r="BR83" s="498"/>
      <c r="BS83" s="498"/>
      <c r="BT83" s="498"/>
      <c r="BU83" s="498"/>
      <c r="BV83" s="498"/>
      <c r="BW83" s="498"/>
      <c r="BX83" s="498"/>
      <c r="BY83" s="498"/>
      <c r="BZ83" s="498"/>
      <c r="CA83" s="498"/>
      <c r="CB83" s="498"/>
      <c r="CC83" s="498"/>
      <c r="CD83" s="498"/>
      <c r="CE83" s="498"/>
      <c r="CF83" s="498"/>
      <c r="CG83" s="498"/>
      <c r="CH83" s="498"/>
      <c r="CI83" s="498"/>
      <c r="CJ83" s="498"/>
      <c r="CK83" s="498"/>
      <c r="CL83" s="498"/>
      <c r="CM83" s="498"/>
      <c r="CN83" s="498"/>
      <c r="CO83" s="498"/>
      <c r="CP83" s="498"/>
      <c r="CQ83" s="498"/>
      <c r="CR83" s="498"/>
      <c r="CS83" s="498"/>
      <c r="CT83" s="498"/>
      <c r="CU83" s="498"/>
      <c r="CV83" s="498"/>
      <c r="CW83" s="498"/>
      <c r="CX83" s="498"/>
      <c r="CY83" s="498"/>
      <c r="CZ83" s="498"/>
      <c r="DA83" s="498"/>
      <c r="DB83" s="498"/>
      <c r="DC83" s="498"/>
      <c r="DD83" s="498"/>
      <c r="DE83" s="498"/>
      <c r="DF83" s="498"/>
      <c r="DG83" s="498"/>
      <c r="DH83" s="498"/>
      <c r="DI83" s="498"/>
      <c r="DJ83" s="498"/>
      <c r="DK83" s="498"/>
      <c r="DL83" s="498"/>
      <c r="DM83" s="498"/>
      <c r="DN83" s="498"/>
      <c r="DO83" s="498"/>
      <c r="DP83" s="498"/>
      <c r="DQ83" s="498"/>
      <c r="DR83" s="498"/>
      <c r="DS83" s="498"/>
      <c r="DT83" s="498"/>
      <c r="DU83" s="498"/>
      <c r="DV83" s="498"/>
      <c r="DW83" s="498"/>
      <c r="DX83" s="498"/>
      <c r="DY83" s="498"/>
      <c r="DZ83" s="498"/>
      <c r="EA83" s="498"/>
      <c r="EB83" s="498"/>
      <c r="EC83" s="498"/>
      <c r="ED83" s="498"/>
      <c r="EE83" s="498"/>
      <c r="EF83" s="498"/>
      <c r="EG83" s="498"/>
      <c r="EH83" s="498"/>
      <c r="EI83" s="498"/>
      <c r="EJ83" s="498"/>
      <c r="EK83" s="498"/>
      <c r="EL83" s="498"/>
      <c r="EM83" s="498"/>
      <c r="EN83" s="498"/>
      <c r="EO83" s="498"/>
      <c r="EP83" s="498"/>
      <c r="EQ83" s="498"/>
      <c r="ER83" s="498"/>
      <c r="ES83" s="498"/>
      <c r="ET83" s="498"/>
      <c r="EU83" s="498"/>
      <c r="EV83" s="498"/>
      <c r="EW83" s="498"/>
      <c r="EX83" s="498"/>
      <c r="EY83" s="498"/>
      <c r="EZ83" s="498"/>
      <c r="FA83" s="498"/>
      <c r="FB83" s="498"/>
      <c r="FC83" s="498"/>
      <c r="FD83" s="498"/>
      <c r="FE83" s="498"/>
      <c r="FF83" s="498"/>
      <c r="FG83" s="498"/>
      <c r="FH83" s="498"/>
      <c r="FI83" s="498"/>
      <c r="FJ83" s="498"/>
      <c r="FK83" s="498"/>
      <c r="FL83" s="498"/>
      <c r="FM83" s="498"/>
      <c r="FN83" s="498"/>
      <c r="FO83" s="498"/>
      <c r="FP83" s="498"/>
      <c r="FQ83" s="498"/>
      <c r="FR83" s="498"/>
      <c r="FS83" s="498"/>
      <c r="FT83" s="498"/>
      <c r="FU83" s="498"/>
      <c r="FV83" s="498"/>
      <c r="FW83" s="498"/>
      <c r="FX83" s="498"/>
      <c r="FY83" s="498"/>
      <c r="FZ83" s="498"/>
      <c r="GA83" s="498"/>
      <c r="GB83" s="498"/>
      <c r="GC83" s="498"/>
      <c r="GD83" s="498"/>
      <c r="GE83" s="498"/>
      <c r="GF83" s="498"/>
      <c r="GG83" s="498"/>
      <c r="GH83" s="498"/>
      <c r="GI83" s="498"/>
      <c r="GJ83" s="498"/>
      <c r="GK83" s="498"/>
      <c r="GL83" s="498"/>
      <c r="GM83" s="498"/>
      <c r="GN83" s="498"/>
      <c r="GO83" s="498"/>
      <c r="GP83" s="498"/>
      <c r="GQ83" s="498"/>
      <c r="GR83" s="498"/>
      <c r="GS83" s="498"/>
      <c r="GT83" s="498"/>
      <c r="GU83" s="498"/>
      <c r="GV83" s="498"/>
      <c r="GW83" s="498"/>
      <c r="GX83" s="498"/>
      <c r="GY83" s="498"/>
      <c r="GZ83" s="498"/>
      <c r="HA83" s="498"/>
      <c r="HB83" s="498"/>
      <c r="HC83" s="498"/>
      <c r="HD83" s="498"/>
      <c r="HE83" s="498"/>
      <c r="HF83" s="498"/>
      <c r="HG83" s="498"/>
      <c r="HH83" s="498"/>
      <c r="HI83" s="498"/>
      <c r="HJ83" s="498"/>
      <c r="HK83" s="498"/>
      <c r="HL83" s="498"/>
      <c r="HM83" s="498"/>
      <c r="HN83" s="498"/>
      <c r="HO83" s="498"/>
      <c r="HP83" s="498"/>
      <c r="HQ83" s="498"/>
      <c r="HR83" s="498"/>
      <c r="HS83" s="498"/>
      <c r="HT83" s="498"/>
      <c r="HU83" s="498"/>
      <c r="HV83" s="498"/>
      <c r="HW83" s="498"/>
      <c r="HX83" s="498"/>
      <c r="HY83" s="498"/>
      <c r="HZ83" s="498"/>
      <c r="IA83" s="498"/>
      <c r="IB83" s="498"/>
      <c r="IC83" s="498"/>
      <c r="ID83" s="498"/>
      <c r="IE83" s="498"/>
      <c r="IF83" s="498"/>
      <c r="IG83" s="498"/>
      <c r="IH83" s="498"/>
      <c r="II83" s="498"/>
      <c r="IJ83" s="498"/>
      <c r="IK83" s="498"/>
    </row>
    <row r="84" spans="1:245" s="18" customFormat="1" ht="24" customHeight="1">
      <c r="A84" s="498"/>
      <c r="B84" s="826"/>
      <c r="C84" s="827"/>
      <c r="D84" s="934"/>
      <c r="E84" s="935"/>
      <c r="F84" s="936"/>
      <c r="G84" s="53" t="s">
        <v>140</v>
      </c>
      <c r="H84" s="53"/>
      <c r="I84" s="53"/>
      <c r="J84" s="53"/>
      <c r="K84" s="53"/>
      <c r="L84" s="53"/>
      <c r="M84" s="53"/>
      <c r="N84" s="54"/>
      <c r="O84" s="45">
        <v>415</v>
      </c>
      <c r="P84" s="30" t="s">
        <v>120</v>
      </c>
      <c r="Q84" s="53"/>
      <c r="R84" s="111" t="s">
        <v>253</v>
      </c>
      <c r="S84" s="61"/>
      <c r="T84" s="61"/>
      <c r="U84" s="61"/>
      <c r="V84" s="61"/>
      <c r="W84" s="61"/>
      <c r="X84" s="61"/>
      <c r="Y84" s="61"/>
      <c r="Z84" s="112"/>
      <c r="AA84" s="100">
        <v>7491</v>
      </c>
      <c r="AB84" s="30" t="s">
        <v>120</v>
      </c>
      <c r="AC84" s="58"/>
      <c r="AD84" s="100">
        <v>7492</v>
      </c>
      <c r="AE84" s="30" t="s">
        <v>120</v>
      </c>
      <c r="AF84" s="58">
        <v>27778.16</v>
      </c>
      <c r="AG84" s="102">
        <v>7493</v>
      </c>
      <c r="AH84" s="30"/>
      <c r="AI84" s="289"/>
      <c r="AJ84" s="498"/>
      <c r="AK84" s="498"/>
      <c r="AL84" s="498"/>
      <c r="AM84" s="498"/>
      <c r="AN84" s="498"/>
      <c r="AO84" s="498"/>
      <c r="AP84" s="498"/>
      <c r="AQ84" s="498"/>
      <c r="AR84" s="498"/>
      <c r="AS84" s="498"/>
      <c r="AT84" s="498"/>
      <c r="AU84" s="498"/>
      <c r="AV84" s="498"/>
      <c r="AW84" s="498"/>
      <c r="AX84" s="498"/>
      <c r="AY84" s="498"/>
      <c r="AZ84" s="498"/>
      <c r="BA84" s="498"/>
      <c r="BB84" s="498"/>
      <c r="BC84" s="498"/>
      <c r="BD84" s="498"/>
      <c r="BE84" s="498"/>
      <c r="BF84" s="498"/>
      <c r="BG84" s="498"/>
      <c r="BH84" s="498"/>
      <c r="BI84" s="498"/>
      <c r="BJ84" s="498"/>
      <c r="BK84" s="498"/>
      <c r="BL84" s="498"/>
      <c r="BM84" s="498"/>
      <c r="BN84" s="498"/>
      <c r="BO84" s="498"/>
      <c r="BP84" s="498"/>
      <c r="BQ84" s="498"/>
      <c r="BR84" s="498"/>
      <c r="BS84" s="498"/>
      <c r="BT84" s="498"/>
      <c r="BU84" s="498"/>
      <c r="BV84" s="498"/>
      <c r="BW84" s="498"/>
      <c r="BX84" s="498"/>
      <c r="BY84" s="498"/>
      <c r="BZ84" s="498"/>
      <c r="CA84" s="498"/>
      <c r="CB84" s="498"/>
      <c r="CC84" s="498"/>
      <c r="CD84" s="498"/>
      <c r="CE84" s="498"/>
      <c r="CF84" s="498"/>
      <c r="CG84" s="498"/>
      <c r="CH84" s="498"/>
      <c r="CI84" s="498"/>
      <c r="CJ84" s="498"/>
      <c r="CK84" s="498"/>
      <c r="CL84" s="498"/>
      <c r="CM84" s="498"/>
      <c r="CN84" s="498"/>
      <c r="CO84" s="498"/>
      <c r="CP84" s="498"/>
      <c r="CQ84" s="498"/>
      <c r="CR84" s="498"/>
      <c r="CS84" s="498"/>
      <c r="CT84" s="498"/>
      <c r="CU84" s="498"/>
      <c r="CV84" s="498"/>
      <c r="CW84" s="498"/>
      <c r="CX84" s="498"/>
      <c r="CY84" s="498"/>
      <c r="CZ84" s="498"/>
      <c r="DA84" s="498"/>
      <c r="DB84" s="498"/>
      <c r="DC84" s="498"/>
      <c r="DD84" s="498"/>
      <c r="DE84" s="498"/>
      <c r="DF84" s="498"/>
      <c r="DG84" s="498"/>
      <c r="DH84" s="498"/>
      <c r="DI84" s="498"/>
      <c r="DJ84" s="498"/>
      <c r="DK84" s="498"/>
      <c r="DL84" s="498"/>
      <c r="DM84" s="498"/>
      <c r="DN84" s="498"/>
      <c r="DO84" s="498"/>
      <c r="DP84" s="498"/>
      <c r="DQ84" s="498"/>
      <c r="DR84" s="498"/>
      <c r="DS84" s="498"/>
      <c r="DT84" s="498"/>
      <c r="DU84" s="498"/>
      <c r="DV84" s="498"/>
      <c r="DW84" s="498"/>
      <c r="DX84" s="498"/>
      <c r="DY84" s="498"/>
      <c r="DZ84" s="498"/>
      <c r="EA84" s="498"/>
      <c r="EB84" s="498"/>
      <c r="EC84" s="498"/>
      <c r="ED84" s="498"/>
      <c r="EE84" s="498"/>
      <c r="EF84" s="498"/>
      <c r="EG84" s="498"/>
      <c r="EH84" s="498"/>
      <c r="EI84" s="498"/>
      <c r="EJ84" s="498"/>
      <c r="EK84" s="498"/>
      <c r="EL84" s="498"/>
      <c r="EM84" s="498"/>
      <c r="EN84" s="498"/>
      <c r="EO84" s="498"/>
      <c r="EP84" s="498"/>
      <c r="EQ84" s="498"/>
      <c r="ER84" s="498"/>
      <c r="ES84" s="498"/>
      <c r="ET84" s="498"/>
      <c r="EU84" s="498"/>
      <c r="EV84" s="498"/>
      <c r="EW84" s="498"/>
      <c r="EX84" s="498"/>
      <c r="EY84" s="498"/>
      <c r="EZ84" s="498"/>
      <c r="FA84" s="498"/>
      <c r="FB84" s="498"/>
      <c r="FC84" s="498"/>
      <c r="FD84" s="498"/>
      <c r="FE84" s="498"/>
      <c r="FF84" s="498"/>
      <c r="FG84" s="498"/>
      <c r="FH84" s="498"/>
      <c r="FI84" s="498"/>
      <c r="FJ84" s="498"/>
      <c r="FK84" s="498"/>
      <c r="FL84" s="498"/>
      <c r="FM84" s="498"/>
      <c r="FN84" s="498"/>
      <c r="FO84" s="498"/>
      <c r="FP84" s="498"/>
      <c r="FQ84" s="498"/>
      <c r="FR84" s="498"/>
      <c r="FS84" s="498"/>
      <c r="FT84" s="498"/>
      <c r="FU84" s="498"/>
      <c r="FV84" s="498"/>
      <c r="FW84" s="498"/>
      <c r="FX84" s="498"/>
      <c r="FY84" s="498"/>
      <c r="FZ84" s="498"/>
      <c r="GA84" s="498"/>
      <c r="GB84" s="498"/>
      <c r="GC84" s="498"/>
      <c r="GD84" s="498"/>
      <c r="GE84" s="498"/>
      <c r="GF84" s="498"/>
      <c r="GG84" s="498"/>
      <c r="GH84" s="498"/>
      <c r="GI84" s="498"/>
      <c r="GJ84" s="498"/>
      <c r="GK84" s="498"/>
      <c r="GL84" s="498"/>
      <c r="GM84" s="498"/>
      <c r="GN84" s="498"/>
      <c r="GO84" s="498"/>
      <c r="GP84" s="498"/>
      <c r="GQ84" s="498"/>
      <c r="GR84" s="498"/>
      <c r="GS84" s="498"/>
      <c r="GT84" s="498"/>
      <c r="GU84" s="498"/>
      <c r="GV84" s="498"/>
      <c r="GW84" s="498"/>
      <c r="GX84" s="498"/>
      <c r="GY84" s="498"/>
      <c r="GZ84" s="498"/>
      <c r="HA84" s="498"/>
      <c r="HB84" s="498"/>
      <c r="HC84" s="498"/>
      <c r="HD84" s="498"/>
      <c r="HE84" s="498"/>
      <c r="HF84" s="498"/>
      <c r="HG84" s="498"/>
      <c r="HH84" s="498"/>
      <c r="HI84" s="498"/>
      <c r="HJ84" s="498"/>
      <c r="HK84" s="498"/>
      <c r="HL84" s="498"/>
      <c r="HM84" s="498"/>
      <c r="HN84" s="498"/>
      <c r="HO84" s="498"/>
      <c r="HP84" s="498"/>
      <c r="HQ84" s="498"/>
      <c r="HR84" s="498"/>
      <c r="HS84" s="498"/>
      <c r="HT84" s="498"/>
      <c r="HU84" s="498"/>
      <c r="HV84" s="498"/>
      <c r="HW84" s="498"/>
      <c r="HX84" s="498"/>
      <c r="HY84" s="498"/>
      <c r="HZ84" s="498"/>
      <c r="IA84" s="498"/>
      <c r="IB84" s="498"/>
      <c r="IC84" s="498"/>
      <c r="ID84" s="498"/>
      <c r="IE84" s="498"/>
      <c r="IF84" s="498"/>
      <c r="IG84" s="498"/>
      <c r="IH84" s="498"/>
      <c r="II84" s="498"/>
      <c r="IJ84" s="498"/>
      <c r="IK84" s="498"/>
    </row>
    <row r="85" spans="1:245" s="18" customFormat="1" ht="24" customHeight="1">
      <c r="A85" s="498"/>
      <c r="B85" s="826"/>
      <c r="C85" s="827"/>
      <c r="D85" s="843" t="s">
        <v>142</v>
      </c>
      <c r="E85" s="844"/>
      <c r="F85" s="845"/>
      <c r="G85" s="53" t="s">
        <v>138</v>
      </c>
      <c r="H85" s="53"/>
      <c r="I85" s="53"/>
      <c r="J85" s="53"/>
      <c r="K85" s="53"/>
      <c r="L85" s="53"/>
      <c r="M85" s="53"/>
      <c r="N85" s="54"/>
      <c r="O85" s="55">
        <v>416</v>
      </c>
      <c r="P85" s="30" t="s">
        <v>120</v>
      </c>
      <c r="Q85" s="53"/>
      <c r="R85" s="840" t="s">
        <v>254</v>
      </c>
      <c r="S85" s="830"/>
      <c r="T85" s="830"/>
      <c r="U85" s="830"/>
      <c r="V85" s="830"/>
      <c r="W85" s="831"/>
      <c r="X85" s="66" t="s">
        <v>255</v>
      </c>
      <c r="Y85" s="63"/>
      <c r="Z85" s="106"/>
      <c r="AA85" s="100">
        <v>7501</v>
      </c>
      <c r="AB85" s="30" t="s">
        <v>120</v>
      </c>
      <c r="AC85" s="58"/>
      <c r="AD85" s="100">
        <v>7502</v>
      </c>
      <c r="AE85" s="30" t="s">
        <v>120</v>
      </c>
      <c r="AF85" s="58"/>
      <c r="AG85" s="102">
        <v>7503</v>
      </c>
      <c r="AH85" s="30"/>
      <c r="AI85" s="289"/>
      <c r="AJ85" s="498"/>
      <c r="AK85" s="498"/>
      <c r="AL85" s="498"/>
      <c r="AM85" s="498"/>
      <c r="AN85" s="498"/>
      <c r="AO85" s="498"/>
      <c r="AP85" s="498"/>
      <c r="AQ85" s="498"/>
      <c r="AR85" s="498"/>
      <c r="AS85" s="498"/>
      <c r="AT85" s="498"/>
      <c r="AU85" s="498"/>
      <c r="AV85" s="498"/>
      <c r="AW85" s="498"/>
      <c r="AX85" s="498"/>
      <c r="AY85" s="498"/>
      <c r="AZ85" s="498"/>
      <c r="BA85" s="498"/>
      <c r="BB85" s="498"/>
      <c r="BC85" s="498"/>
      <c r="BD85" s="498"/>
      <c r="BE85" s="498"/>
      <c r="BF85" s="498"/>
      <c r="BG85" s="498"/>
      <c r="BH85" s="498"/>
      <c r="BI85" s="498"/>
      <c r="BJ85" s="498"/>
      <c r="BK85" s="498"/>
      <c r="BL85" s="498"/>
      <c r="BM85" s="498"/>
      <c r="BN85" s="498"/>
      <c r="BO85" s="498"/>
      <c r="BP85" s="498"/>
      <c r="BQ85" s="498"/>
      <c r="BR85" s="498"/>
      <c r="BS85" s="498"/>
      <c r="BT85" s="498"/>
      <c r="BU85" s="498"/>
      <c r="BV85" s="498"/>
      <c r="BW85" s="498"/>
      <c r="BX85" s="498"/>
      <c r="BY85" s="498"/>
      <c r="BZ85" s="498"/>
      <c r="CA85" s="498"/>
      <c r="CB85" s="498"/>
      <c r="CC85" s="498"/>
      <c r="CD85" s="498"/>
      <c r="CE85" s="498"/>
      <c r="CF85" s="498"/>
      <c r="CG85" s="498"/>
      <c r="CH85" s="498"/>
      <c r="CI85" s="498"/>
      <c r="CJ85" s="498"/>
      <c r="CK85" s="498"/>
      <c r="CL85" s="498"/>
      <c r="CM85" s="498"/>
      <c r="CN85" s="498"/>
      <c r="CO85" s="498"/>
      <c r="CP85" s="498"/>
      <c r="CQ85" s="498"/>
      <c r="CR85" s="498"/>
      <c r="CS85" s="498"/>
      <c r="CT85" s="498"/>
      <c r="CU85" s="498"/>
      <c r="CV85" s="498"/>
      <c r="CW85" s="498"/>
      <c r="CX85" s="498"/>
      <c r="CY85" s="498"/>
      <c r="CZ85" s="498"/>
      <c r="DA85" s="498"/>
      <c r="DB85" s="498"/>
      <c r="DC85" s="498"/>
      <c r="DD85" s="498"/>
      <c r="DE85" s="498"/>
      <c r="DF85" s="498"/>
      <c r="DG85" s="498"/>
      <c r="DH85" s="498"/>
      <c r="DI85" s="498"/>
      <c r="DJ85" s="498"/>
      <c r="DK85" s="498"/>
      <c r="DL85" s="498"/>
      <c r="DM85" s="498"/>
      <c r="DN85" s="498"/>
      <c r="DO85" s="498"/>
      <c r="DP85" s="498"/>
      <c r="DQ85" s="498"/>
      <c r="DR85" s="498"/>
      <c r="DS85" s="498"/>
      <c r="DT85" s="498"/>
      <c r="DU85" s="498"/>
      <c r="DV85" s="498"/>
      <c r="DW85" s="498"/>
      <c r="DX85" s="498"/>
      <c r="DY85" s="498"/>
      <c r="DZ85" s="498"/>
      <c r="EA85" s="498"/>
      <c r="EB85" s="498"/>
      <c r="EC85" s="498"/>
      <c r="ED85" s="498"/>
      <c r="EE85" s="498"/>
      <c r="EF85" s="498"/>
      <c r="EG85" s="498"/>
      <c r="EH85" s="498"/>
      <c r="EI85" s="498"/>
      <c r="EJ85" s="498"/>
      <c r="EK85" s="498"/>
      <c r="EL85" s="498"/>
      <c r="EM85" s="498"/>
      <c r="EN85" s="498"/>
      <c r="EO85" s="498"/>
      <c r="EP85" s="498"/>
      <c r="EQ85" s="498"/>
      <c r="ER85" s="498"/>
      <c r="ES85" s="498"/>
      <c r="ET85" s="498"/>
      <c r="EU85" s="498"/>
      <c r="EV85" s="498"/>
      <c r="EW85" s="498"/>
      <c r="EX85" s="498"/>
      <c r="EY85" s="498"/>
      <c r="EZ85" s="498"/>
      <c r="FA85" s="498"/>
      <c r="FB85" s="498"/>
      <c r="FC85" s="498"/>
      <c r="FD85" s="498"/>
      <c r="FE85" s="498"/>
      <c r="FF85" s="498"/>
      <c r="FG85" s="498"/>
      <c r="FH85" s="498"/>
      <c r="FI85" s="498"/>
      <c r="FJ85" s="498"/>
      <c r="FK85" s="498"/>
      <c r="FL85" s="498"/>
      <c r="FM85" s="498"/>
      <c r="FN85" s="498"/>
      <c r="FO85" s="498"/>
      <c r="FP85" s="498"/>
      <c r="FQ85" s="498"/>
      <c r="FR85" s="498"/>
      <c r="FS85" s="498"/>
      <c r="FT85" s="498"/>
      <c r="FU85" s="498"/>
      <c r="FV85" s="498"/>
      <c r="FW85" s="498"/>
      <c r="FX85" s="498"/>
      <c r="FY85" s="498"/>
      <c r="FZ85" s="498"/>
      <c r="GA85" s="498"/>
      <c r="GB85" s="498"/>
      <c r="GC85" s="498"/>
      <c r="GD85" s="498"/>
      <c r="GE85" s="498"/>
      <c r="GF85" s="498"/>
      <c r="GG85" s="498"/>
      <c r="GH85" s="498"/>
      <c r="GI85" s="498"/>
      <c r="GJ85" s="498"/>
      <c r="GK85" s="498"/>
      <c r="GL85" s="498"/>
      <c r="GM85" s="498"/>
      <c r="GN85" s="498"/>
      <c r="GO85" s="498"/>
      <c r="GP85" s="498"/>
      <c r="GQ85" s="498"/>
      <c r="GR85" s="498"/>
      <c r="GS85" s="498"/>
      <c r="GT85" s="498"/>
      <c r="GU85" s="498"/>
      <c r="GV85" s="498"/>
      <c r="GW85" s="498"/>
      <c r="GX85" s="498"/>
      <c r="GY85" s="498"/>
      <c r="GZ85" s="498"/>
      <c r="HA85" s="498"/>
      <c r="HB85" s="498"/>
      <c r="HC85" s="498"/>
      <c r="HD85" s="498"/>
      <c r="HE85" s="498"/>
      <c r="HF85" s="498"/>
      <c r="HG85" s="498"/>
      <c r="HH85" s="498"/>
      <c r="HI85" s="498"/>
      <c r="HJ85" s="498"/>
      <c r="HK85" s="498"/>
      <c r="HL85" s="498"/>
      <c r="HM85" s="498"/>
      <c r="HN85" s="498"/>
      <c r="HO85" s="498"/>
      <c r="HP85" s="498"/>
      <c r="HQ85" s="498"/>
      <c r="HR85" s="498"/>
      <c r="HS85" s="498"/>
      <c r="HT85" s="498"/>
      <c r="HU85" s="498"/>
      <c r="HV85" s="498"/>
      <c r="HW85" s="498"/>
      <c r="HX85" s="498"/>
      <c r="HY85" s="498"/>
      <c r="HZ85" s="498"/>
      <c r="IA85" s="498"/>
      <c r="IB85" s="498"/>
      <c r="IC85" s="498"/>
      <c r="ID85" s="498"/>
      <c r="IE85" s="498"/>
      <c r="IF85" s="498"/>
      <c r="IG85" s="498"/>
      <c r="IH85" s="498"/>
      <c r="II85" s="498"/>
      <c r="IJ85" s="498"/>
      <c r="IK85" s="498"/>
    </row>
    <row r="86" spans="1:245" s="18" customFormat="1" ht="24" customHeight="1">
      <c r="A86" s="498"/>
      <c r="B86" s="928"/>
      <c r="C86" s="836"/>
      <c r="D86" s="929"/>
      <c r="E86" s="937"/>
      <c r="F86" s="930"/>
      <c r="G86" s="53" t="s">
        <v>140</v>
      </c>
      <c r="H86" s="53"/>
      <c r="I86" s="53"/>
      <c r="J86" s="53"/>
      <c r="K86" s="53"/>
      <c r="L86" s="53"/>
      <c r="M86" s="53"/>
      <c r="N86" s="54"/>
      <c r="O86" s="45">
        <v>417</v>
      </c>
      <c r="P86" s="30" t="s">
        <v>120</v>
      </c>
      <c r="Q86" s="53"/>
      <c r="R86" s="928"/>
      <c r="S86" s="835"/>
      <c r="T86" s="835"/>
      <c r="U86" s="835"/>
      <c r="V86" s="835"/>
      <c r="W86" s="836"/>
      <c r="X86" s="66" t="s">
        <v>256</v>
      </c>
      <c r="Y86" s="63"/>
      <c r="Z86" s="106"/>
      <c r="AA86" s="100">
        <v>7511</v>
      </c>
      <c r="AB86" s="30" t="s">
        <v>120</v>
      </c>
      <c r="AC86" s="58"/>
      <c r="AD86" s="100">
        <v>7512</v>
      </c>
      <c r="AE86" s="30" t="s">
        <v>120</v>
      </c>
      <c r="AF86" s="58">
        <v>72886.66</v>
      </c>
      <c r="AG86" s="102">
        <v>7513</v>
      </c>
      <c r="AH86" s="30"/>
      <c r="AI86" s="289"/>
      <c r="AJ86" s="498"/>
      <c r="AK86" s="498"/>
      <c r="AL86" s="498"/>
      <c r="AM86" s="498"/>
      <c r="AN86" s="498"/>
      <c r="AO86" s="498"/>
      <c r="AP86" s="498"/>
      <c r="AQ86" s="498"/>
      <c r="AR86" s="498"/>
      <c r="AS86" s="498"/>
      <c r="AT86" s="498"/>
      <c r="AU86" s="498"/>
      <c r="AV86" s="498"/>
      <c r="AW86" s="498"/>
      <c r="AX86" s="498"/>
      <c r="AY86" s="498"/>
      <c r="AZ86" s="498"/>
      <c r="BA86" s="498"/>
      <c r="BB86" s="498"/>
      <c r="BC86" s="498"/>
      <c r="BD86" s="498"/>
      <c r="BE86" s="498"/>
      <c r="BF86" s="498"/>
      <c r="BG86" s="498"/>
      <c r="BH86" s="498"/>
      <c r="BI86" s="498"/>
      <c r="BJ86" s="498"/>
      <c r="BK86" s="498"/>
      <c r="BL86" s="498"/>
      <c r="BM86" s="498"/>
      <c r="BN86" s="498"/>
      <c r="BO86" s="498"/>
      <c r="BP86" s="498"/>
      <c r="BQ86" s="498"/>
      <c r="BR86" s="498"/>
      <c r="BS86" s="498"/>
      <c r="BT86" s="498"/>
      <c r="BU86" s="498"/>
      <c r="BV86" s="498"/>
      <c r="BW86" s="498"/>
      <c r="BX86" s="498"/>
      <c r="BY86" s="498"/>
      <c r="BZ86" s="498"/>
      <c r="CA86" s="498"/>
      <c r="CB86" s="498"/>
      <c r="CC86" s="498"/>
      <c r="CD86" s="498"/>
      <c r="CE86" s="498"/>
      <c r="CF86" s="498"/>
      <c r="CG86" s="498"/>
      <c r="CH86" s="498"/>
      <c r="CI86" s="498"/>
      <c r="CJ86" s="498"/>
      <c r="CK86" s="498"/>
      <c r="CL86" s="498"/>
      <c r="CM86" s="498"/>
      <c r="CN86" s="498"/>
      <c r="CO86" s="498"/>
      <c r="CP86" s="498"/>
      <c r="CQ86" s="498"/>
      <c r="CR86" s="498"/>
      <c r="CS86" s="498"/>
      <c r="CT86" s="498"/>
      <c r="CU86" s="498"/>
      <c r="CV86" s="498"/>
      <c r="CW86" s="498"/>
      <c r="CX86" s="498"/>
      <c r="CY86" s="498"/>
      <c r="CZ86" s="498"/>
      <c r="DA86" s="498"/>
      <c r="DB86" s="498"/>
      <c r="DC86" s="498"/>
      <c r="DD86" s="498"/>
      <c r="DE86" s="498"/>
      <c r="DF86" s="498"/>
      <c r="DG86" s="498"/>
      <c r="DH86" s="498"/>
      <c r="DI86" s="498"/>
      <c r="DJ86" s="498"/>
      <c r="DK86" s="498"/>
      <c r="DL86" s="498"/>
      <c r="DM86" s="498"/>
      <c r="DN86" s="498"/>
      <c r="DO86" s="498"/>
      <c r="DP86" s="498"/>
      <c r="DQ86" s="498"/>
      <c r="DR86" s="498"/>
      <c r="DS86" s="498"/>
      <c r="DT86" s="498"/>
      <c r="DU86" s="498"/>
      <c r="DV86" s="498"/>
      <c r="DW86" s="498"/>
      <c r="DX86" s="498"/>
      <c r="DY86" s="498"/>
      <c r="DZ86" s="498"/>
      <c r="EA86" s="498"/>
      <c r="EB86" s="498"/>
      <c r="EC86" s="498"/>
      <c r="ED86" s="498"/>
      <c r="EE86" s="498"/>
      <c r="EF86" s="498"/>
      <c r="EG86" s="498"/>
      <c r="EH86" s="498"/>
      <c r="EI86" s="498"/>
      <c r="EJ86" s="498"/>
      <c r="EK86" s="498"/>
      <c r="EL86" s="498"/>
      <c r="EM86" s="498"/>
      <c r="EN86" s="498"/>
      <c r="EO86" s="498"/>
      <c r="EP86" s="498"/>
      <c r="EQ86" s="498"/>
      <c r="ER86" s="498"/>
      <c r="ES86" s="498"/>
      <c r="ET86" s="498"/>
      <c r="EU86" s="498"/>
      <c r="EV86" s="498"/>
      <c r="EW86" s="498"/>
      <c r="EX86" s="498"/>
      <c r="EY86" s="498"/>
      <c r="EZ86" s="498"/>
      <c r="FA86" s="498"/>
      <c r="FB86" s="498"/>
      <c r="FC86" s="498"/>
      <c r="FD86" s="498"/>
      <c r="FE86" s="498"/>
      <c r="FF86" s="498"/>
      <c r="FG86" s="498"/>
      <c r="FH86" s="498"/>
      <c r="FI86" s="498"/>
      <c r="FJ86" s="498"/>
      <c r="FK86" s="498"/>
      <c r="FL86" s="498"/>
      <c r="FM86" s="498"/>
      <c r="FN86" s="498"/>
      <c r="FO86" s="498"/>
      <c r="FP86" s="498"/>
      <c r="FQ86" s="498"/>
      <c r="FR86" s="498"/>
      <c r="FS86" s="498"/>
      <c r="FT86" s="498"/>
      <c r="FU86" s="498"/>
      <c r="FV86" s="498"/>
      <c r="FW86" s="498"/>
      <c r="FX86" s="498"/>
      <c r="FY86" s="498"/>
      <c r="FZ86" s="498"/>
      <c r="GA86" s="498"/>
      <c r="GB86" s="498"/>
      <c r="GC86" s="498"/>
      <c r="GD86" s="498"/>
      <c r="GE86" s="498"/>
      <c r="GF86" s="498"/>
      <c r="GG86" s="498"/>
      <c r="GH86" s="498"/>
      <c r="GI86" s="498"/>
      <c r="GJ86" s="498"/>
      <c r="GK86" s="498"/>
      <c r="GL86" s="498"/>
      <c r="GM86" s="498"/>
      <c r="GN86" s="498"/>
      <c r="GO86" s="498"/>
      <c r="GP86" s="498"/>
      <c r="GQ86" s="498"/>
      <c r="GR86" s="498"/>
      <c r="GS86" s="498"/>
      <c r="GT86" s="498"/>
      <c r="GU86" s="498"/>
      <c r="GV86" s="498"/>
      <c r="GW86" s="498"/>
      <c r="GX86" s="498"/>
      <c r="GY86" s="498"/>
      <c r="GZ86" s="498"/>
      <c r="HA86" s="498"/>
      <c r="HB86" s="498"/>
      <c r="HC86" s="498"/>
      <c r="HD86" s="498"/>
      <c r="HE86" s="498"/>
      <c r="HF86" s="498"/>
      <c r="HG86" s="498"/>
      <c r="HH86" s="498"/>
      <c r="HI86" s="498"/>
      <c r="HJ86" s="498"/>
      <c r="HK86" s="498"/>
      <c r="HL86" s="498"/>
      <c r="HM86" s="498"/>
      <c r="HN86" s="498"/>
      <c r="HO86" s="498"/>
      <c r="HP86" s="498"/>
      <c r="HQ86" s="498"/>
      <c r="HR86" s="498"/>
      <c r="HS86" s="498"/>
      <c r="HT86" s="498"/>
      <c r="HU86" s="498"/>
      <c r="HV86" s="498"/>
      <c r="HW86" s="498"/>
      <c r="HX86" s="498"/>
      <c r="HY86" s="498"/>
      <c r="HZ86" s="498"/>
      <c r="IA86" s="498"/>
      <c r="IB86" s="498"/>
      <c r="IC86" s="498"/>
      <c r="ID86" s="498"/>
      <c r="IE86" s="498"/>
      <c r="IF86" s="498"/>
      <c r="IG86" s="498"/>
      <c r="IH86" s="498"/>
      <c r="II86" s="498"/>
      <c r="IJ86" s="498"/>
      <c r="IK86" s="498"/>
    </row>
    <row r="87" spans="1:245" s="18" customFormat="1" ht="24" customHeight="1">
      <c r="A87" s="498"/>
      <c r="B87" s="840" t="s">
        <v>257</v>
      </c>
      <c r="C87" s="831"/>
      <c r="D87" s="931" t="s">
        <v>137</v>
      </c>
      <c r="E87" s="932"/>
      <c r="F87" s="933"/>
      <c r="G87" s="53" t="s">
        <v>138</v>
      </c>
      <c r="H87" s="53"/>
      <c r="I87" s="53"/>
      <c r="J87" s="53"/>
      <c r="K87" s="53"/>
      <c r="L87" s="53"/>
      <c r="M87" s="53"/>
      <c r="N87" s="54"/>
      <c r="O87" s="55">
        <v>418</v>
      </c>
      <c r="P87" s="30" t="s">
        <v>120</v>
      </c>
      <c r="Q87" s="53"/>
      <c r="R87" s="111" t="s">
        <v>258</v>
      </c>
      <c r="S87" s="61"/>
      <c r="T87" s="61"/>
      <c r="U87" s="61"/>
      <c r="V87" s="61"/>
      <c r="W87" s="61"/>
      <c r="X87" s="61"/>
      <c r="Y87" s="61"/>
      <c r="Z87" s="112"/>
      <c r="AA87" s="131" t="s">
        <v>259</v>
      </c>
      <c r="AB87" s="30" t="s">
        <v>120</v>
      </c>
      <c r="AC87" s="58"/>
      <c r="AD87" s="100">
        <v>7522</v>
      </c>
      <c r="AE87" s="30" t="s">
        <v>120</v>
      </c>
      <c r="AF87" s="58"/>
      <c r="AG87" s="102">
        <v>7523</v>
      </c>
      <c r="AH87" s="30"/>
      <c r="AI87" s="289"/>
      <c r="AJ87" s="498"/>
      <c r="AK87" s="498"/>
      <c r="AL87" s="498"/>
      <c r="AM87" s="498"/>
      <c r="AN87" s="498"/>
      <c r="AO87" s="498"/>
      <c r="AP87" s="498"/>
      <c r="AQ87" s="498"/>
      <c r="AR87" s="498"/>
      <c r="AS87" s="498"/>
      <c r="AT87" s="498"/>
      <c r="AU87" s="498"/>
      <c r="AV87" s="498"/>
      <c r="AW87" s="498"/>
      <c r="AX87" s="498"/>
      <c r="AY87" s="498"/>
      <c r="AZ87" s="498"/>
      <c r="BA87" s="498"/>
      <c r="BB87" s="498"/>
      <c r="BC87" s="498"/>
      <c r="BD87" s="498"/>
      <c r="BE87" s="498"/>
      <c r="BF87" s="498"/>
      <c r="BG87" s="498"/>
      <c r="BH87" s="498"/>
      <c r="BI87" s="498"/>
      <c r="BJ87" s="498"/>
      <c r="BK87" s="498"/>
      <c r="BL87" s="498"/>
      <c r="BM87" s="498"/>
      <c r="BN87" s="498"/>
      <c r="BO87" s="498"/>
      <c r="BP87" s="498"/>
      <c r="BQ87" s="498"/>
      <c r="BR87" s="498"/>
      <c r="BS87" s="498"/>
      <c r="BT87" s="498"/>
      <c r="BU87" s="498"/>
      <c r="BV87" s="498"/>
      <c r="BW87" s="498"/>
      <c r="BX87" s="498"/>
      <c r="BY87" s="498"/>
      <c r="BZ87" s="498"/>
      <c r="CA87" s="498"/>
      <c r="CB87" s="498"/>
      <c r="CC87" s="498"/>
      <c r="CD87" s="498"/>
      <c r="CE87" s="498"/>
      <c r="CF87" s="498"/>
      <c r="CG87" s="498"/>
      <c r="CH87" s="498"/>
      <c r="CI87" s="498"/>
      <c r="CJ87" s="498"/>
      <c r="CK87" s="498"/>
      <c r="CL87" s="498"/>
      <c r="CM87" s="498"/>
      <c r="CN87" s="498"/>
      <c r="CO87" s="498"/>
      <c r="CP87" s="498"/>
      <c r="CQ87" s="498"/>
      <c r="CR87" s="498"/>
      <c r="CS87" s="498"/>
      <c r="CT87" s="498"/>
      <c r="CU87" s="498"/>
      <c r="CV87" s="498"/>
      <c r="CW87" s="498"/>
      <c r="CX87" s="498"/>
      <c r="CY87" s="498"/>
      <c r="CZ87" s="498"/>
      <c r="DA87" s="498"/>
      <c r="DB87" s="498"/>
      <c r="DC87" s="498"/>
      <c r="DD87" s="498"/>
      <c r="DE87" s="498"/>
      <c r="DF87" s="498"/>
      <c r="DG87" s="498"/>
      <c r="DH87" s="498"/>
      <c r="DI87" s="498"/>
      <c r="DJ87" s="498"/>
      <c r="DK87" s="498"/>
      <c r="DL87" s="498"/>
      <c r="DM87" s="498"/>
      <c r="DN87" s="498"/>
      <c r="DO87" s="498"/>
      <c r="DP87" s="498"/>
      <c r="DQ87" s="498"/>
      <c r="DR87" s="498"/>
      <c r="DS87" s="498"/>
      <c r="DT87" s="498"/>
      <c r="DU87" s="498"/>
      <c r="DV87" s="498"/>
      <c r="DW87" s="498"/>
      <c r="DX87" s="498"/>
      <c r="DY87" s="498"/>
      <c r="DZ87" s="498"/>
      <c r="EA87" s="498"/>
      <c r="EB87" s="498"/>
      <c r="EC87" s="498"/>
      <c r="ED87" s="498"/>
      <c r="EE87" s="498"/>
      <c r="EF87" s="498"/>
      <c r="EG87" s="498"/>
      <c r="EH87" s="498"/>
      <c r="EI87" s="498"/>
      <c r="EJ87" s="498"/>
      <c r="EK87" s="498"/>
      <c r="EL87" s="498"/>
      <c r="EM87" s="498"/>
      <c r="EN87" s="498"/>
      <c r="EO87" s="498"/>
      <c r="EP87" s="498"/>
      <c r="EQ87" s="498"/>
      <c r="ER87" s="498"/>
      <c r="ES87" s="498"/>
      <c r="ET87" s="498"/>
      <c r="EU87" s="498"/>
      <c r="EV87" s="498"/>
      <c r="EW87" s="498"/>
      <c r="EX87" s="498"/>
      <c r="EY87" s="498"/>
      <c r="EZ87" s="498"/>
      <c r="FA87" s="498"/>
      <c r="FB87" s="498"/>
      <c r="FC87" s="498"/>
      <c r="FD87" s="498"/>
      <c r="FE87" s="498"/>
      <c r="FF87" s="498"/>
      <c r="FG87" s="498"/>
      <c r="FH87" s="498"/>
      <c r="FI87" s="498"/>
      <c r="FJ87" s="498"/>
      <c r="FK87" s="498"/>
      <c r="FL87" s="498"/>
      <c r="FM87" s="498"/>
      <c r="FN87" s="498"/>
      <c r="FO87" s="498"/>
      <c r="FP87" s="498"/>
      <c r="FQ87" s="498"/>
      <c r="FR87" s="498"/>
      <c r="FS87" s="498"/>
      <c r="FT87" s="498"/>
      <c r="FU87" s="498"/>
      <c r="FV87" s="498"/>
      <c r="FW87" s="498"/>
      <c r="FX87" s="498"/>
      <c r="FY87" s="498"/>
      <c r="FZ87" s="498"/>
      <c r="GA87" s="498"/>
      <c r="GB87" s="498"/>
      <c r="GC87" s="498"/>
      <c r="GD87" s="498"/>
      <c r="GE87" s="498"/>
      <c r="GF87" s="498"/>
      <c r="GG87" s="498"/>
      <c r="GH87" s="498"/>
      <c r="GI87" s="498"/>
      <c r="GJ87" s="498"/>
      <c r="GK87" s="498"/>
      <c r="GL87" s="498"/>
      <c r="GM87" s="498"/>
      <c r="GN87" s="498"/>
      <c r="GO87" s="498"/>
      <c r="GP87" s="498"/>
      <c r="GQ87" s="498"/>
      <c r="GR87" s="498"/>
      <c r="GS87" s="498"/>
      <c r="GT87" s="498"/>
      <c r="GU87" s="498"/>
      <c r="GV87" s="498"/>
      <c r="GW87" s="498"/>
      <c r="GX87" s="498"/>
      <c r="GY87" s="498"/>
      <c r="GZ87" s="498"/>
      <c r="HA87" s="498"/>
      <c r="HB87" s="498"/>
      <c r="HC87" s="498"/>
      <c r="HD87" s="498"/>
      <c r="HE87" s="498"/>
      <c r="HF87" s="498"/>
      <c r="HG87" s="498"/>
      <c r="HH87" s="498"/>
      <c r="HI87" s="498"/>
      <c r="HJ87" s="498"/>
      <c r="HK87" s="498"/>
      <c r="HL87" s="498"/>
      <c r="HM87" s="498"/>
      <c r="HN87" s="498"/>
      <c r="HO87" s="498"/>
      <c r="HP87" s="498"/>
      <c r="HQ87" s="498"/>
      <c r="HR87" s="498"/>
      <c r="HS87" s="498"/>
      <c r="HT87" s="498"/>
      <c r="HU87" s="498"/>
      <c r="HV87" s="498"/>
      <c r="HW87" s="498"/>
      <c r="HX87" s="498"/>
      <c r="HY87" s="498"/>
      <c r="HZ87" s="498"/>
      <c r="IA87" s="498"/>
      <c r="IB87" s="498"/>
      <c r="IC87" s="498"/>
      <c r="ID87" s="498"/>
      <c r="IE87" s="498"/>
      <c r="IF87" s="498"/>
      <c r="IG87" s="498"/>
      <c r="IH87" s="498"/>
      <c r="II87" s="498"/>
      <c r="IJ87" s="498"/>
      <c r="IK87" s="498"/>
    </row>
    <row r="88" spans="1:245" s="18" customFormat="1" ht="24" customHeight="1">
      <c r="A88" s="498"/>
      <c r="B88" s="826"/>
      <c r="C88" s="827"/>
      <c r="D88" s="934"/>
      <c r="E88" s="935"/>
      <c r="F88" s="936"/>
      <c r="G88" s="53" t="s">
        <v>140</v>
      </c>
      <c r="H88" s="53"/>
      <c r="I88" s="53"/>
      <c r="J88" s="53"/>
      <c r="K88" s="53"/>
      <c r="L88" s="53"/>
      <c r="M88" s="53"/>
      <c r="N88" s="54"/>
      <c r="O88" s="45">
        <v>419</v>
      </c>
      <c r="P88" s="30" t="s">
        <v>120</v>
      </c>
      <c r="Q88" s="53"/>
      <c r="R88" s="132" t="s">
        <v>260</v>
      </c>
      <c r="S88" s="57"/>
      <c r="T88" s="57"/>
      <c r="U88" s="57"/>
      <c r="V88" s="57"/>
      <c r="W88" s="57"/>
      <c r="X88" s="57"/>
      <c r="Y88" s="57"/>
      <c r="Z88" s="133"/>
      <c r="AA88" s="100">
        <v>7531</v>
      </c>
      <c r="AB88" s="30" t="s">
        <v>120</v>
      </c>
      <c r="AC88" s="58"/>
      <c r="AD88" s="129"/>
      <c r="AE88" s="101"/>
      <c r="AF88" s="101"/>
      <c r="AG88" s="102">
        <v>7533</v>
      </c>
      <c r="AH88" s="30"/>
      <c r="AI88" s="289"/>
      <c r="AJ88" s="498"/>
      <c r="AK88" s="498"/>
      <c r="AL88" s="498"/>
      <c r="AM88" s="498"/>
      <c r="AN88" s="498"/>
      <c r="AO88" s="498"/>
      <c r="AP88" s="498"/>
      <c r="AQ88" s="498"/>
      <c r="AR88" s="498"/>
      <c r="AS88" s="498"/>
      <c r="AT88" s="498"/>
      <c r="AU88" s="498"/>
      <c r="AV88" s="498"/>
      <c r="AW88" s="498"/>
      <c r="AX88" s="498"/>
      <c r="AY88" s="498"/>
      <c r="AZ88" s="498"/>
      <c r="BA88" s="498"/>
      <c r="BB88" s="498"/>
      <c r="BC88" s="498"/>
      <c r="BD88" s="498"/>
      <c r="BE88" s="498"/>
      <c r="BF88" s="498"/>
      <c r="BG88" s="498"/>
      <c r="BH88" s="498"/>
      <c r="BI88" s="498"/>
      <c r="BJ88" s="498"/>
      <c r="BK88" s="498"/>
      <c r="BL88" s="498"/>
      <c r="BM88" s="498"/>
      <c r="BN88" s="498"/>
      <c r="BO88" s="498"/>
      <c r="BP88" s="498"/>
      <c r="BQ88" s="498"/>
      <c r="BR88" s="498"/>
      <c r="BS88" s="498"/>
      <c r="BT88" s="498"/>
      <c r="BU88" s="498"/>
      <c r="BV88" s="498"/>
      <c r="BW88" s="498"/>
      <c r="BX88" s="498"/>
      <c r="BY88" s="498"/>
      <c r="BZ88" s="498"/>
      <c r="CA88" s="498"/>
      <c r="CB88" s="498"/>
      <c r="CC88" s="498"/>
      <c r="CD88" s="498"/>
      <c r="CE88" s="498"/>
      <c r="CF88" s="498"/>
      <c r="CG88" s="498"/>
      <c r="CH88" s="498"/>
      <c r="CI88" s="498"/>
      <c r="CJ88" s="498"/>
      <c r="CK88" s="498"/>
      <c r="CL88" s="498"/>
      <c r="CM88" s="498"/>
      <c r="CN88" s="498"/>
      <c r="CO88" s="498"/>
      <c r="CP88" s="498"/>
      <c r="CQ88" s="498"/>
      <c r="CR88" s="498"/>
      <c r="CS88" s="498"/>
      <c r="CT88" s="498"/>
      <c r="CU88" s="498"/>
      <c r="CV88" s="498"/>
      <c r="CW88" s="498"/>
      <c r="CX88" s="498"/>
      <c r="CY88" s="498"/>
      <c r="CZ88" s="498"/>
      <c r="DA88" s="498"/>
      <c r="DB88" s="498"/>
      <c r="DC88" s="498"/>
      <c r="DD88" s="498"/>
      <c r="DE88" s="498"/>
      <c r="DF88" s="498"/>
      <c r="DG88" s="498"/>
      <c r="DH88" s="498"/>
      <c r="DI88" s="498"/>
      <c r="DJ88" s="498"/>
      <c r="DK88" s="498"/>
      <c r="DL88" s="498"/>
      <c r="DM88" s="498"/>
      <c r="DN88" s="498"/>
      <c r="DO88" s="498"/>
      <c r="DP88" s="498"/>
      <c r="DQ88" s="498"/>
      <c r="DR88" s="498"/>
      <c r="DS88" s="498"/>
      <c r="DT88" s="498"/>
      <c r="DU88" s="498"/>
      <c r="DV88" s="498"/>
      <c r="DW88" s="498"/>
      <c r="DX88" s="498"/>
      <c r="DY88" s="498"/>
      <c r="DZ88" s="498"/>
      <c r="EA88" s="498"/>
      <c r="EB88" s="498"/>
      <c r="EC88" s="498"/>
      <c r="ED88" s="498"/>
      <c r="EE88" s="498"/>
      <c r="EF88" s="498"/>
      <c r="EG88" s="498"/>
      <c r="EH88" s="498"/>
      <c r="EI88" s="498"/>
      <c r="EJ88" s="498"/>
      <c r="EK88" s="498"/>
      <c r="EL88" s="498"/>
      <c r="EM88" s="498"/>
      <c r="EN88" s="498"/>
      <c r="EO88" s="498"/>
      <c r="EP88" s="498"/>
      <c r="EQ88" s="498"/>
      <c r="ER88" s="498"/>
      <c r="ES88" s="498"/>
      <c r="ET88" s="498"/>
      <c r="EU88" s="498"/>
      <c r="EV88" s="498"/>
      <c r="EW88" s="498"/>
      <c r="EX88" s="498"/>
      <c r="EY88" s="498"/>
      <c r="EZ88" s="498"/>
      <c r="FA88" s="498"/>
      <c r="FB88" s="498"/>
      <c r="FC88" s="498"/>
      <c r="FD88" s="498"/>
      <c r="FE88" s="498"/>
      <c r="FF88" s="498"/>
      <c r="FG88" s="498"/>
      <c r="FH88" s="498"/>
      <c r="FI88" s="498"/>
      <c r="FJ88" s="498"/>
      <c r="FK88" s="498"/>
      <c r="FL88" s="498"/>
      <c r="FM88" s="498"/>
      <c r="FN88" s="498"/>
      <c r="FO88" s="498"/>
      <c r="FP88" s="498"/>
      <c r="FQ88" s="498"/>
      <c r="FR88" s="498"/>
      <c r="FS88" s="498"/>
      <c r="FT88" s="498"/>
      <c r="FU88" s="498"/>
      <c r="FV88" s="498"/>
      <c r="FW88" s="498"/>
      <c r="FX88" s="498"/>
      <c r="FY88" s="498"/>
      <c r="FZ88" s="498"/>
      <c r="GA88" s="498"/>
      <c r="GB88" s="498"/>
      <c r="GC88" s="498"/>
      <c r="GD88" s="498"/>
      <c r="GE88" s="498"/>
      <c r="GF88" s="498"/>
      <c r="GG88" s="498"/>
      <c r="GH88" s="498"/>
      <c r="GI88" s="498"/>
      <c r="GJ88" s="498"/>
      <c r="GK88" s="498"/>
      <c r="GL88" s="498"/>
      <c r="GM88" s="498"/>
      <c r="GN88" s="498"/>
      <c r="GO88" s="498"/>
      <c r="GP88" s="498"/>
      <c r="GQ88" s="498"/>
      <c r="GR88" s="498"/>
      <c r="GS88" s="498"/>
      <c r="GT88" s="498"/>
      <c r="GU88" s="498"/>
      <c r="GV88" s="498"/>
      <c r="GW88" s="498"/>
      <c r="GX88" s="498"/>
      <c r="GY88" s="498"/>
      <c r="GZ88" s="498"/>
      <c r="HA88" s="498"/>
      <c r="HB88" s="498"/>
      <c r="HC88" s="498"/>
      <c r="HD88" s="498"/>
      <c r="HE88" s="498"/>
      <c r="HF88" s="498"/>
      <c r="HG88" s="498"/>
      <c r="HH88" s="498"/>
      <c r="HI88" s="498"/>
      <c r="HJ88" s="498"/>
      <c r="HK88" s="498"/>
      <c r="HL88" s="498"/>
      <c r="HM88" s="498"/>
      <c r="HN88" s="498"/>
      <c r="HO88" s="498"/>
      <c r="HP88" s="498"/>
      <c r="HQ88" s="498"/>
      <c r="HR88" s="498"/>
      <c r="HS88" s="498"/>
      <c r="HT88" s="498"/>
      <c r="HU88" s="498"/>
      <c r="HV88" s="498"/>
      <c r="HW88" s="498"/>
      <c r="HX88" s="498"/>
      <c r="HY88" s="498"/>
      <c r="HZ88" s="498"/>
      <c r="IA88" s="498"/>
      <c r="IB88" s="498"/>
      <c r="IC88" s="498"/>
      <c r="ID88" s="498"/>
      <c r="IE88" s="498"/>
      <c r="IF88" s="498"/>
      <c r="IG88" s="498"/>
      <c r="IH88" s="498"/>
      <c r="II88" s="498"/>
      <c r="IJ88" s="498"/>
      <c r="IK88" s="498"/>
    </row>
    <row r="89" spans="1:245" s="18" customFormat="1" ht="24" customHeight="1">
      <c r="A89" s="498"/>
      <c r="B89" s="826"/>
      <c r="C89" s="827"/>
      <c r="D89" s="843" t="s">
        <v>261</v>
      </c>
      <c r="E89" s="844"/>
      <c r="F89" s="845"/>
      <c r="G89" s="53" t="s">
        <v>138</v>
      </c>
      <c r="H89" s="53"/>
      <c r="I89" s="53"/>
      <c r="J89" s="53"/>
      <c r="K89" s="53"/>
      <c r="L89" s="53"/>
      <c r="M89" s="53"/>
      <c r="N89" s="54"/>
      <c r="O89" s="55">
        <v>420</v>
      </c>
      <c r="P89" s="30" t="s">
        <v>120</v>
      </c>
      <c r="Q89" s="53"/>
      <c r="R89" s="132" t="s">
        <v>262</v>
      </c>
      <c r="S89" s="57"/>
      <c r="T89" s="57"/>
      <c r="U89" s="57"/>
      <c r="V89" s="57"/>
      <c r="W89" s="57"/>
      <c r="X89" s="57"/>
      <c r="Y89" s="57"/>
      <c r="Z89" s="133"/>
      <c r="AA89" s="129"/>
      <c r="AB89" s="101"/>
      <c r="AC89" s="101"/>
      <c r="AD89" s="100">
        <v>7542</v>
      </c>
      <c r="AE89" s="30" t="s">
        <v>120</v>
      </c>
      <c r="AF89" s="58"/>
      <c r="AG89" s="102">
        <v>7543</v>
      </c>
      <c r="AH89" s="30"/>
      <c r="AI89" s="289"/>
      <c r="AJ89" s="498"/>
      <c r="AK89" s="498"/>
      <c r="AL89" s="498"/>
      <c r="AM89" s="498"/>
      <c r="AN89" s="498"/>
      <c r="AO89" s="498"/>
      <c r="AP89" s="498"/>
      <c r="AQ89" s="498"/>
      <c r="AR89" s="498"/>
      <c r="AS89" s="498"/>
      <c r="AT89" s="498"/>
      <c r="AU89" s="498"/>
      <c r="AV89" s="498"/>
      <c r="AW89" s="498"/>
      <c r="AX89" s="498"/>
      <c r="AY89" s="498"/>
      <c r="AZ89" s="498"/>
      <c r="BA89" s="498"/>
      <c r="BB89" s="498"/>
      <c r="BC89" s="498"/>
      <c r="BD89" s="498"/>
      <c r="BE89" s="498"/>
      <c r="BF89" s="498"/>
      <c r="BG89" s="498"/>
      <c r="BH89" s="498"/>
      <c r="BI89" s="498"/>
      <c r="BJ89" s="498"/>
      <c r="BK89" s="498"/>
      <c r="BL89" s="498"/>
      <c r="BM89" s="498"/>
      <c r="BN89" s="498"/>
      <c r="BO89" s="498"/>
      <c r="BP89" s="498"/>
      <c r="BQ89" s="498"/>
      <c r="BR89" s="498"/>
      <c r="BS89" s="498"/>
      <c r="BT89" s="498"/>
      <c r="BU89" s="498"/>
      <c r="BV89" s="498"/>
      <c r="BW89" s="498"/>
      <c r="BX89" s="498"/>
      <c r="BY89" s="498"/>
      <c r="BZ89" s="498"/>
      <c r="CA89" s="498"/>
      <c r="CB89" s="498"/>
      <c r="CC89" s="498"/>
      <c r="CD89" s="498"/>
      <c r="CE89" s="498"/>
      <c r="CF89" s="498"/>
      <c r="CG89" s="498"/>
      <c r="CH89" s="498"/>
      <c r="CI89" s="498"/>
      <c r="CJ89" s="498"/>
      <c r="CK89" s="498"/>
      <c r="CL89" s="498"/>
      <c r="CM89" s="498"/>
      <c r="CN89" s="498"/>
      <c r="CO89" s="498"/>
      <c r="CP89" s="498"/>
      <c r="CQ89" s="498"/>
      <c r="CR89" s="498"/>
      <c r="CS89" s="498"/>
      <c r="CT89" s="498"/>
      <c r="CU89" s="498"/>
      <c r="CV89" s="498"/>
      <c r="CW89" s="498"/>
      <c r="CX89" s="498"/>
      <c r="CY89" s="498"/>
      <c r="CZ89" s="498"/>
      <c r="DA89" s="498"/>
      <c r="DB89" s="498"/>
      <c r="DC89" s="498"/>
      <c r="DD89" s="498"/>
      <c r="DE89" s="498"/>
      <c r="DF89" s="498"/>
      <c r="DG89" s="498"/>
      <c r="DH89" s="498"/>
      <c r="DI89" s="498"/>
      <c r="DJ89" s="498"/>
      <c r="DK89" s="498"/>
      <c r="DL89" s="498"/>
      <c r="DM89" s="498"/>
      <c r="DN89" s="498"/>
      <c r="DO89" s="498"/>
      <c r="DP89" s="498"/>
      <c r="DQ89" s="498"/>
      <c r="DR89" s="498"/>
      <c r="DS89" s="498"/>
      <c r="DT89" s="498"/>
      <c r="DU89" s="498"/>
      <c r="DV89" s="498"/>
      <c r="DW89" s="498"/>
      <c r="DX89" s="498"/>
      <c r="DY89" s="498"/>
      <c r="DZ89" s="498"/>
      <c r="EA89" s="498"/>
      <c r="EB89" s="498"/>
      <c r="EC89" s="498"/>
      <c r="ED89" s="498"/>
      <c r="EE89" s="498"/>
      <c r="EF89" s="498"/>
      <c r="EG89" s="498"/>
      <c r="EH89" s="498"/>
      <c r="EI89" s="498"/>
      <c r="EJ89" s="498"/>
      <c r="EK89" s="498"/>
      <c r="EL89" s="498"/>
      <c r="EM89" s="498"/>
      <c r="EN89" s="498"/>
      <c r="EO89" s="498"/>
      <c r="EP89" s="498"/>
      <c r="EQ89" s="498"/>
      <c r="ER89" s="498"/>
      <c r="ES89" s="498"/>
      <c r="ET89" s="498"/>
      <c r="EU89" s="498"/>
      <c r="EV89" s="498"/>
      <c r="EW89" s="498"/>
      <c r="EX89" s="498"/>
      <c r="EY89" s="498"/>
      <c r="EZ89" s="498"/>
      <c r="FA89" s="498"/>
      <c r="FB89" s="498"/>
      <c r="FC89" s="498"/>
      <c r="FD89" s="498"/>
      <c r="FE89" s="498"/>
      <c r="FF89" s="498"/>
      <c r="FG89" s="498"/>
      <c r="FH89" s="498"/>
      <c r="FI89" s="498"/>
      <c r="FJ89" s="498"/>
      <c r="FK89" s="498"/>
      <c r="FL89" s="498"/>
      <c r="FM89" s="498"/>
      <c r="FN89" s="498"/>
      <c r="FO89" s="498"/>
      <c r="FP89" s="498"/>
      <c r="FQ89" s="498"/>
      <c r="FR89" s="498"/>
      <c r="FS89" s="498"/>
      <c r="FT89" s="498"/>
      <c r="FU89" s="498"/>
      <c r="FV89" s="498"/>
      <c r="FW89" s="498"/>
      <c r="FX89" s="498"/>
      <c r="FY89" s="498"/>
      <c r="FZ89" s="498"/>
      <c r="GA89" s="498"/>
      <c r="GB89" s="498"/>
      <c r="GC89" s="498"/>
      <c r="GD89" s="498"/>
      <c r="GE89" s="498"/>
      <c r="GF89" s="498"/>
      <c r="GG89" s="498"/>
      <c r="GH89" s="498"/>
      <c r="GI89" s="498"/>
      <c r="GJ89" s="498"/>
      <c r="GK89" s="498"/>
      <c r="GL89" s="498"/>
      <c r="GM89" s="498"/>
      <c r="GN89" s="498"/>
      <c r="GO89" s="498"/>
      <c r="GP89" s="498"/>
      <c r="GQ89" s="498"/>
      <c r="GR89" s="498"/>
      <c r="GS89" s="498"/>
      <c r="GT89" s="498"/>
      <c r="GU89" s="498"/>
      <c r="GV89" s="498"/>
      <c r="GW89" s="498"/>
      <c r="GX89" s="498"/>
      <c r="GY89" s="498"/>
      <c r="GZ89" s="498"/>
      <c r="HA89" s="498"/>
      <c r="HB89" s="498"/>
      <c r="HC89" s="498"/>
      <c r="HD89" s="498"/>
      <c r="HE89" s="498"/>
      <c r="HF89" s="498"/>
      <c r="HG89" s="498"/>
      <c r="HH89" s="498"/>
      <c r="HI89" s="498"/>
      <c r="HJ89" s="498"/>
      <c r="HK89" s="498"/>
      <c r="HL89" s="498"/>
      <c r="HM89" s="498"/>
      <c r="HN89" s="498"/>
      <c r="HO89" s="498"/>
      <c r="HP89" s="498"/>
      <c r="HQ89" s="498"/>
      <c r="HR89" s="498"/>
      <c r="HS89" s="498"/>
      <c r="HT89" s="498"/>
      <c r="HU89" s="498"/>
      <c r="HV89" s="498"/>
      <c r="HW89" s="498"/>
      <c r="HX89" s="498"/>
      <c r="HY89" s="498"/>
      <c r="HZ89" s="498"/>
      <c r="IA89" s="498"/>
      <c r="IB89" s="498"/>
      <c r="IC89" s="498"/>
      <c r="ID89" s="498"/>
      <c r="IE89" s="498"/>
      <c r="IF89" s="498"/>
      <c r="IG89" s="498"/>
      <c r="IH89" s="498"/>
      <c r="II89" s="498"/>
      <c r="IJ89" s="498"/>
      <c r="IK89" s="498"/>
    </row>
    <row r="90" spans="1:245" s="18" customFormat="1" ht="24" customHeight="1">
      <c r="A90" s="498"/>
      <c r="B90" s="928"/>
      <c r="C90" s="836"/>
      <c r="D90" s="929"/>
      <c r="E90" s="937"/>
      <c r="F90" s="930"/>
      <c r="G90" s="53" t="s">
        <v>140</v>
      </c>
      <c r="H90" s="53"/>
      <c r="I90" s="53"/>
      <c r="J90" s="53"/>
      <c r="K90" s="53"/>
      <c r="L90" s="53"/>
      <c r="M90" s="53"/>
      <c r="N90" s="54"/>
      <c r="O90" s="45">
        <v>421</v>
      </c>
      <c r="P90" s="30" t="s">
        <v>120</v>
      </c>
      <c r="Q90" s="53"/>
      <c r="R90" s="132" t="s">
        <v>263</v>
      </c>
      <c r="S90" s="57"/>
      <c r="T90" s="57"/>
      <c r="U90" s="57"/>
      <c r="V90" s="57"/>
      <c r="W90" s="57"/>
      <c r="X90" s="57"/>
      <c r="Y90" s="57"/>
      <c r="Z90" s="133"/>
      <c r="AA90" s="100">
        <v>7551</v>
      </c>
      <c r="AB90" s="30" t="s">
        <v>120</v>
      </c>
      <c r="AC90" s="58"/>
      <c r="AD90" s="129"/>
      <c r="AE90" s="101"/>
      <c r="AF90" s="101"/>
      <c r="AG90" s="102">
        <v>7553</v>
      </c>
      <c r="AH90" s="30"/>
      <c r="AI90" s="289"/>
      <c r="AJ90" s="498"/>
      <c r="AK90" s="498"/>
      <c r="AL90" s="498"/>
      <c r="AM90" s="498"/>
      <c r="AN90" s="498"/>
      <c r="AO90" s="498"/>
      <c r="AP90" s="498"/>
      <c r="AQ90" s="498"/>
      <c r="AR90" s="498"/>
      <c r="AS90" s="498"/>
      <c r="AT90" s="498"/>
      <c r="AU90" s="498"/>
      <c r="AV90" s="498"/>
      <c r="AW90" s="498"/>
      <c r="AX90" s="498"/>
      <c r="AY90" s="498"/>
      <c r="AZ90" s="498"/>
      <c r="BA90" s="498"/>
      <c r="BB90" s="498"/>
      <c r="BC90" s="498"/>
      <c r="BD90" s="498"/>
      <c r="BE90" s="498"/>
      <c r="BF90" s="498"/>
      <c r="BG90" s="498"/>
      <c r="BH90" s="498"/>
      <c r="BI90" s="498"/>
      <c r="BJ90" s="498"/>
      <c r="BK90" s="498"/>
      <c r="BL90" s="498"/>
      <c r="BM90" s="498"/>
      <c r="BN90" s="498"/>
      <c r="BO90" s="498"/>
      <c r="BP90" s="498"/>
      <c r="BQ90" s="498"/>
      <c r="BR90" s="498"/>
      <c r="BS90" s="498"/>
      <c r="BT90" s="498"/>
      <c r="BU90" s="498"/>
      <c r="BV90" s="498"/>
      <c r="BW90" s="498"/>
      <c r="BX90" s="498"/>
      <c r="BY90" s="498"/>
      <c r="BZ90" s="498"/>
      <c r="CA90" s="498"/>
      <c r="CB90" s="498"/>
      <c r="CC90" s="498"/>
      <c r="CD90" s="498"/>
      <c r="CE90" s="498"/>
      <c r="CF90" s="498"/>
      <c r="CG90" s="498"/>
      <c r="CH90" s="498"/>
      <c r="CI90" s="498"/>
      <c r="CJ90" s="498"/>
      <c r="CK90" s="498"/>
      <c r="CL90" s="498"/>
      <c r="CM90" s="498"/>
      <c r="CN90" s="498"/>
      <c r="CO90" s="498"/>
      <c r="CP90" s="498"/>
      <c r="CQ90" s="498"/>
      <c r="CR90" s="498"/>
      <c r="CS90" s="498"/>
      <c r="CT90" s="498"/>
      <c r="CU90" s="498"/>
      <c r="CV90" s="498"/>
      <c r="CW90" s="498"/>
      <c r="CX90" s="498"/>
      <c r="CY90" s="498"/>
      <c r="CZ90" s="498"/>
      <c r="DA90" s="498"/>
      <c r="DB90" s="498"/>
      <c r="DC90" s="498"/>
      <c r="DD90" s="498"/>
      <c r="DE90" s="498"/>
      <c r="DF90" s="498"/>
      <c r="DG90" s="498"/>
      <c r="DH90" s="498"/>
      <c r="DI90" s="498"/>
      <c r="DJ90" s="498"/>
      <c r="DK90" s="498"/>
      <c r="DL90" s="498"/>
      <c r="DM90" s="498"/>
      <c r="DN90" s="498"/>
      <c r="DO90" s="498"/>
      <c r="DP90" s="498"/>
      <c r="DQ90" s="498"/>
      <c r="DR90" s="498"/>
      <c r="DS90" s="498"/>
      <c r="DT90" s="498"/>
      <c r="DU90" s="498"/>
      <c r="DV90" s="498"/>
      <c r="DW90" s="498"/>
      <c r="DX90" s="498"/>
      <c r="DY90" s="498"/>
      <c r="DZ90" s="498"/>
      <c r="EA90" s="498"/>
      <c r="EB90" s="498"/>
      <c r="EC90" s="498"/>
      <c r="ED90" s="498"/>
      <c r="EE90" s="498"/>
      <c r="EF90" s="498"/>
      <c r="EG90" s="498"/>
      <c r="EH90" s="498"/>
      <c r="EI90" s="498"/>
      <c r="EJ90" s="498"/>
      <c r="EK90" s="498"/>
      <c r="EL90" s="498"/>
      <c r="EM90" s="498"/>
      <c r="EN90" s="498"/>
      <c r="EO90" s="498"/>
      <c r="EP90" s="498"/>
      <c r="EQ90" s="498"/>
      <c r="ER90" s="498"/>
      <c r="ES90" s="498"/>
      <c r="ET90" s="498"/>
      <c r="EU90" s="498"/>
      <c r="EV90" s="498"/>
      <c r="EW90" s="498"/>
      <c r="EX90" s="498"/>
      <c r="EY90" s="498"/>
      <c r="EZ90" s="498"/>
      <c r="FA90" s="498"/>
      <c r="FB90" s="498"/>
      <c r="FC90" s="498"/>
      <c r="FD90" s="498"/>
      <c r="FE90" s="498"/>
      <c r="FF90" s="498"/>
      <c r="FG90" s="498"/>
      <c r="FH90" s="498"/>
      <c r="FI90" s="498"/>
      <c r="FJ90" s="498"/>
      <c r="FK90" s="498"/>
      <c r="FL90" s="498"/>
      <c r="FM90" s="498"/>
      <c r="FN90" s="498"/>
      <c r="FO90" s="498"/>
      <c r="FP90" s="498"/>
      <c r="FQ90" s="498"/>
      <c r="FR90" s="498"/>
      <c r="FS90" s="498"/>
      <c r="FT90" s="498"/>
      <c r="FU90" s="498"/>
      <c r="FV90" s="498"/>
      <c r="FW90" s="498"/>
      <c r="FX90" s="498"/>
      <c r="FY90" s="498"/>
      <c r="FZ90" s="498"/>
      <c r="GA90" s="498"/>
      <c r="GB90" s="498"/>
      <c r="GC90" s="498"/>
      <c r="GD90" s="498"/>
      <c r="GE90" s="498"/>
      <c r="GF90" s="498"/>
      <c r="GG90" s="498"/>
      <c r="GH90" s="498"/>
      <c r="GI90" s="498"/>
      <c r="GJ90" s="498"/>
      <c r="GK90" s="498"/>
      <c r="GL90" s="498"/>
      <c r="GM90" s="498"/>
      <c r="GN90" s="498"/>
      <c r="GO90" s="498"/>
      <c r="GP90" s="498"/>
      <c r="GQ90" s="498"/>
      <c r="GR90" s="498"/>
      <c r="GS90" s="498"/>
      <c r="GT90" s="498"/>
      <c r="GU90" s="498"/>
      <c r="GV90" s="498"/>
      <c r="GW90" s="498"/>
      <c r="GX90" s="498"/>
      <c r="GY90" s="498"/>
      <c r="GZ90" s="498"/>
      <c r="HA90" s="498"/>
      <c r="HB90" s="498"/>
      <c r="HC90" s="498"/>
      <c r="HD90" s="498"/>
      <c r="HE90" s="498"/>
      <c r="HF90" s="498"/>
      <c r="HG90" s="498"/>
      <c r="HH90" s="498"/>
      <c r="HI90" s="498"/>
      <c r="HJ90" s="498"/>
      <c r="HK90" s="498"/>
      <c r="HL90" s="498"/>
      <c r="HM90" s="498"/>
      <c r="HN90" s="498"/>
      <c r="HO90" s="498"/>
      <c r="HP90" s="498"/>
      <c r="HQ90" s="498"/>
      <c r="HR90" s="498"/>
      <c r="HS90" s="498"/>
      <c r="HT90" s="498"/>
      <c r="HU90" s="498"/>
      <c r="HV90" s="498"/>
      <c r="HW90" s="498"/>
      <c r="HX90" s="498"/>
      <c r="HY90" s="498"/>
      <c r="HZ90" s="498"/>
      <c r="IA90" s="498"/>
      <c r="IB90" s="498"/>
      <c r="IC90" s="498"/>
      <c r="ID90" s="498"/>
      <c r="IE90" s="498"/>
      <c r="IF90" s="498"/>
      <c r="IG90" s="498"/>
      <c r="IH90" s="498"/>
      <c r="II90" s="498"/>
      <c r="IJ90" s="498"/>
      <c r="IK90" s="498"/>
    </row>
    <row r="91" spans="1:245" s="18" customFormat="1" ht="24" customHeight="1">
      <c r="A91" s="498"/>
      <c r="B91" s="111" t="s">
        <v>264</v>
      </c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4"/>
      <c r="O91" s="55">
        <v>422</v>
      </c>
      <c r="P91" s="72" t="s">
        <v>134</v>
      </c>
      <c r="Q91" s="53"/>
      <c r="R91" s="132" t="s">
        <v>265</v>
      </c>
      <c r="S91" s="57"/>
      <c r="T91" s="57"/>
      <c r="U91" s="57"/>
      <c r="V91" s="57"/>
      <c r="W91" s="57"/>
      <c r="X91" s="57"/>
      <c r="Y91" s="57"/>
      <c r="Z91" s="133"/>
      <c r="AA91" s="100">
        <v>7561</v>
      </c>
      <c r="AB91" s="30" t="s">
        <v>120</v>
      </c>
      <c r="AC91" s="244"/>
      <c r="AD91" s="100">
        <v>7562</v>
      </c>
      <c r="AE91" s="30" t="s">
        <v>120</v>
      </c>
      <c r="AF91" s="58"/>
      <c r="AG91" s="102">
        <v>7563</v>
      </c>
      <c r="AH91" s="30"/>
      <c r="AI91" s="289"/>
      <c r="AJ91" s="498"/>
      <c r="AK91" s="498"/>
      <c r="AL91" s="498"/>
      <c r="AM91" s="498"/>
      <c r="AN91" s="498"/>
      <c r="AO91" s="498"/>
      <c r="AP91" s="498"/>
      <c r="AQ91" s="498"/>
      <c r="AR91" s="498"/>
      <c r="AS91" s="498"/>
      <c r="AT91" s="498"/>
      <c r="AU91" s="498"/>
      <c r="AV91" s="498"/>
      <c r="AW91" s="498"/>
      <c r="AX91" s="498"/>
      <c r="AY91" s="498"/>
      <c r="AZ91" s="498"/>
      <c r="BA91" s="498"/>
      <c r="BB91" s="498"/>
      <c r="BC91" s="498"/>
      <c r="BD91" s="498"/>
      <c r="BE91" s="498"/>
      <c r="BF91" s="498"/>
      <c r="BG91" s="498"/>
      <c r="BH91" s="498"/>
      <c r="BI91" s="498"/>
      <c r="BJ91" s="498"/>
      <c r="BK91" s="498"/>
      <c r="BL91" s="498"/>
      <c r="BM91" s="498"/>
      <c r="BN91" s="498"/>
      <c r="BO91" s="498"/>
      <c r="BP91" s="498"/>
      <c r="BQ91" s="498"/>
      <c r="BR91" s="498"/>
      <c r="BS91" s="498"/>
      <c r="BT91" s="498"/>
      <c r="BU91" s="498"/>
      <c r="BV91" s="498"/>
      <c r="BW91" s="498"/>
      <c r="BX91" s="498"/>
      <c r="BY91" s="498"/>
      <c r="BZ91" s="498"/>
      <c r="CA91" s="498"/>
      <c r="CB91" s="498"/>
      <c r="CC91" s="498"/>
      <c r="CD91" s="498"/>
      <c r="CE91" s="498"/>
      <c r="CF91" s="498"/>
      <c r="CG91" s="498"/>
      <c r="CH91" s="498"/>
      <c r="CI91" s="498"/>
      <c r="CJ91" s="498"/>
      <c r="CK91" s="498"/>
      <c r="CL91" s="498"/>
      <c r="CM91" s="498"/>
      <c r="CN91" s="498"/>
      <c r="CO91" s="498"/>
      <c r="CP91" s="498"/>
      <c r="CQ91" s="498"/>
      <c r="CR91" s="498"/>
      <c r="CS91" s="498"/>
      <c r="CT91" s="498"/>
      <c r="CU91" s="498"/>
      <c r="CV91" s="498"/>
      <c r="CW91" s="498"/>
      <c r="CX91" s="498"/>
      <c r="CY91" s="498"/>
      <c r="CZ91" s="498"/>
      <c r="DA91" s="498"/>
      <c r="DB91" s="498"/>
      <c r="DC91" s="498"/>
      <c r="DD91" s="498"/>
      <c r="DE91" s="498"/>
      <c r="DF91" s="498"/>
      <c r="DG91" s="498"/>
      <c r="DH91" s="498"/>
      <c r="DI91" s="498"/>
      <c r="DJ91" s="498"/>
      <c r="DK91" s="498"/>
      <c r="DL91" s="498"/>
      <c r="DM91" s="498"/>
      <c r="DN91" s="498"/>
      <c r="DO91" s="498"/>
      <c r="DP91" s="498"/>
      <c r="DQ91" s="498"/>
      <c r="DR91" s="498"/>
      <c r="DS91" s="498"/>
      <c r="DT91" s="498"/>
      <c r="DU91" s="498"/>
      <c r="DV91" s="498"/>
      <c r="DW91" s="498"/>
      <c r="DX91" s="498"/>
      <c r="DY91" s="498"/>
      <c r="DZ91" s="498"/>
      <c r="EA91" s="498"/>
      <c r="EB91" s="498"/>
      <c r="EC91" s="498"/>
      <c r="ED91" s="498"/>
      <c r="EE91" s="498"/>
      <c r="EF91" s="498"/>
      <c r="EG91" s="498"/>
      <c r="EH91" s="498"/>
      <c r="EI91" s="498"/>
      <c r="EJ91" s="498"/>
      <c r="EK91" s="498"/>
      <c r="EL91" s="498"/>
      <c r="EM91" s="498"/>
      <c r="EN91" s="498"/>
      <c r="EO91" s="498"/>
      <c r="EP91" s="498"/>
      <c r="EQ91" s="498"/>
      <c r="ER91" s="498"/>
      <c r="ES91" s="498"/>
      <c r="ET91" s="498"/>
      <c r="EU91" s="498"/>
      <c r="EV91" s="498"/>
      <c r="EW91" s="498"/>
      <c r="EX91" s="498"/>
      <c r="EY91" s="498"/>
      <c r="EZ91" s="498"/>
      <c r="FA91" s="498"/>
      <c r="FB91" s="498"/>
      <c r="FC91" s="498"/>
      <c r="FD91" s="498"/>
      <c r="FE91" s="498"/>
      <c r="FF91" s="498"/>
      <c r="FG91" s="498"/>
      <c r="FH91" s="498"/>
      <c r="FI91" s="498"/>
      <c r="FJ91" s="498"/>
      <c r="FK91" s="498"/>
      <c r="FL91" s="498"/>
      <c r="FM91" s="498"/>
      <c r="FN91" s="498"/>
      <c r="FO91" s="498"/>
      <c r="FP91" s="498"/>
      <c r="FQ91" s="498"/>
      <c r="FR91" s="498"/>
      <c r="FS91" s="498"/>
      <c r="FT91" s="498"/>
      <c r="FU91" s="498"/>
      <c r="FV91" s="498"/>
      <c r="FW91" s="498"/>
      <c r="FX91" s="498"/>
      <c r="FY91" s="498"/>
      <c r="FZ91" s="498"/>
      <c r="GA91" s="498"/>
      <c r="GB91" s="498"/>
      <c r="GC91" s="498"/>
      <c r="GD91" s="498"/>
      <c r="GE91" s="498"/>
      <c r="GF91" s="498"/>
      <c r="GG91" s="498"/>
      <c r="GH91" s="498"/>
      <c r="GI91" s="498"/>
      <c r="GJ91" s="498"/>
      <c r="GK91" s="498"/>
      <c r="GL91" s="498"/>
      <c r="GM91" s="498"/>
      <c r="GN91" s="498"/>
      <c r="GO91" s="498"/>
      <c r="GP91" s="498"/>
      <c r="GQ91" s="498"/>
      <c r="GR91" s="498"/>
      <c r="GS91" s="498"/>
      <c r="GT91" s="498"/>
      <c r="GU91" s="498"/>
      <c r="GV91" s="498"/>
      <c r="GW91" s="498"/>
      <c r="GX91" s="498"/>
      <c r="GY91" s="498"/>
      <c r="GZ91" s="498"/>
      <c r="HA91" s="498"/>
      <c r="HB91" s="498"/>
      <c r="HC91" s="498"/>
      <c r="HD91" s="498"/>
      <c r="HE91" s="498"/>
      <c r="HF91" s="498"/>
      <c r="HG91" s="498"/>
      <c r="HH91" s="498"/>
      <c r="HI91" s="498"/>
      <c r="HJ91" s="498"/>
      <c r="HK91" s="498"/>
      <c r="HL91" s="498"/>
      <c r="HM91" s="498"/>
      <c r="HN91" s="498"/>
      <c r="HO91" s="498"/>
      <c r="HP91" s="498"/>
      <c r="HQ91" s="498"/>
      <c r="HR91" s="498"/>
      <c r="HS91" s="498"/>
      <c r="HT91" s="498"/>
      <c r="HU91" s="498"/>
      <c r="HV91" s="498"/>
      <c r="HW91" s="498"/>
      <c r="HX91" s="498"/>
      <c r="HY91" s="498"/>
      <c r="HZ91" s="498"/>
      <c r="IA91" s="498"/>
      <c r="IB91" s="498"/>
      <c r="IC91" s="498"/>
      <c r="ID91" s="498"/>
      <c r="IE91" s="498"/>
      <c r="IF91" s="498"/>
      <c r="IG91" s="498"/>
      <c r="IH91" s="498"/>
      <c r="II91" s="498"/>
      <c r="IJ91" s="498"/>
      <c r="IK91" s="498"/>
    </row>
    <row r="92" spans="1:245" s="18" customFormat="1" ht="24" customHeight="1">
      <c r="A92" s="498"/>
      <c r="B92" s="306" t="s">
        <v>266</v>
      </c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5"/>
      <c r="O92" s="45">
        <v>423</v>
      </c>
      <c r="P92" s="136" t="s">
        <v>134</v>
      </c>
      <c r="Q92" s="239"/>
      <c r="R92" s="111" t="s">
        <v>267</v>
      </c>
      <c r="S92" s="61"/>
      <c r="T92" s="61"/>
      <c r="U92" s="61"/>
      <c r="V92" s="61"/>
      <c r="W92" s="61"/>
      <c r="X92" s="61"/>
      <c r="Y92" s="61"/>
      <c r="Z92" s="112"/>
      <c r="AA92" s="100">
        <v>7571</v>
      </c>
      <c r="AB92" s="30" t="s">
        <v>120</v>
      </c>
      <c r="AC92" s="58"/>
      <c r="AD92" s="100">
        <v>7572</v>
      </c>
      <c r="AE92" s="30" t="s">
        <v>120</v>
      </c>
      <c r="AF92" s="58"/>
      <c r="AG92" s="102">
        <v>7573</v>
      </c>
      <c r="AH92" s="30"/>
      <c r="AI92" s="289"/>
      <c r="AJ92" s="498"/>
      <c r="AK92" s="498"/>
      <c r="AL92" s="498"/>
      <c r="AM92" s="498"/>
      <c r="AN92" s="498"/>
      <c r="AO92" s="498"/>
      <c r="AP92" s="498"/>
      <c r="AQ92" s="498"/>
      <c r="AR92" s="498"/>
      <c r="AS92" s="498"/>
      <c r="AT92" s="498"/>
      <c r="AU92" s="498"/>
      <c r="AV92" s="498"/>
      <c r="AW92" s="498"/>
      <c r="AX92" s="498"/>
      <c r="AY92" s="498"/>
      <c r="AZ92" s="498"/>
      <c r="BA92" s="498"/>
      <c r="BB92" s="498"/>
      <c r="BC92" s="498"/>
      <c r="BD92" s="498"/>
      <c r="BE92" s="498"/>
      <c r="BF92" s="498"/>
      <c r="BG92" s="498"/>
      <c r="BH92" s="498"/>
      <c r="BI92" s="498"/>
      <c r="BJ92" s="498"/>
      <c r="BK92" s="498"/>
      <c r="BL92" s="498"/>
      <c r="BM92" s="498"/>
      <c r="BN92" s="498"/>
      <c r="BO92" s="498"/>
      <c r="BP92" s="498"/>
      <c r="BQ92" s="498"/>
      <c r="BR92" s="498"/>
      <c r="BS92" s="498"/>
      <c r="BT92" s="498"/>
      <c r="BU92" s="498"/>
      <c r="BV92" s="498"/>
      <c r="BW92" s="498"/>
      <c r="BX92" s="498"/>
      <c r="BY92" s="498"/>
      <c r="BZ92" s="498"/>
      <c r="CA92" s="498"/>
      <c r="CB92" s="498"/>
      <c r="CC92" s="498"/>
      <c r="CD92" s="498"/>
      <c r="CE92" s="498"/>
      <c r="CF92" s="498"/>
      <c r="CG92" s="498"/>
      <c r="CH92" s="498"/>
      <c r="CI92" s="498"/>
      <c r="CJ92" s="498"/>
      <c r="CK92" s="498"/>
      <c r="CL92" s="498"/>
      <c r="CM92" s="498"/>
      <c r="CN92" s="498"/>
      <c r="CO92" s="498"/>
      <c r="CP92" s="498"/>
      <c r="CQ92" s="498"/>
      <c r="CR92" s="498"/>
      <c r="CS92" s="498"/>
      <c r="CT92" s="498"/>
      <c r="CU92" s="498"/>
      <c r="CV92" s="498"/>
      <c r="CW92" s="498"/>
      <c r="CX92" s="498"/>
      <c r="CY92" s="498"/>
      <c r="CZ92" s="498"/>
      <c r="DA92" s="498"/>
      <c r="DB92" s="498"/>
      <c r="DC92" s="498"/>
      <c r="DD92" s="498"/>
      <c r="DE92" s="498"/>
      <c r="DF92" s="498"/>
      <c r="DG92" s="498"/>
      <c r="DH92" s="498"/>
      <c r="DI92" s="498"/>
      <c r="DJ92" s="498"/>
      <c r="DK92" s="498"/>
      <c r="DL92" s="498"/>
      <c r="DM92" s="498"/>
      <c r="DN92" s="498"/>
      <c r="DO92" s="498"/>
      <c r="DP92" s="498"/>
      <c r="DQ92" s="498"/>
      <c r="DR92" s="498"/>
      <c r="DS92" s="498"/>
      <c r="DT92" s="498"/>
      <c r="DU92" s="498"/>
      <c r="DV92" s="498"/>
      <c r="DW92" s="498"/>
      <c r="DX92" s="498"/>
      <c r="DY92" s="498"/>
      <c r="DZ92" s="498"/>
      <c r="EA92" s="498"/>
      <c r="EB92" s="498"/>
      <c r="EC92" s="498"/>
      <c r="ED92" s="498"/>
      <c r="EE92" s="498"/>
      <c r="EF92" s="498"/>
      <c r="EG92" s="498"/>
      <c r="EH92" s="498"/>
      <c r="EI92" s="498"/>
      <c r="EJ92" s="498"/>
      <c r="EK92" s="498"/>
      <c r="EL92" s="498"/>
      <c r="EM92" s="498"/>
      <c r="EN92" s="498"/>
      <c r="EO92" s="498"/>
      <c r="EP92" s="498"/>
      <c r="EQ92" s="498"/>
      <c r="ER92" s="498"/>
      <c r="ES92" s="498"/>
      <c r="ET92" s="498"/>
      <c r="EU92" s="498"/>
      <c r="EV92" s="498"/>
      <c r="EW92" s="498"/>
      <c r="EX92" s="498"/>
      <c r="EY92" s="498"/>
      <c r="EZ92" s="498"/>
      <c r="FA92" s="498"/>
      <c r="FB92" s="498"/>
      <c r="FC92" s="498"/>
      <c r="FD92" s="498"/>
      <c r="FE92" s="498"/>
      <c r="FF92" s="498"/>
      <c r="FG92" s="498"/>
      <c r="FH92" s="498"/>
      <c r="FI92" s="498"/>
      <c r="FJ92" s="498"/>
      <c r="FK92" s="498"/>
      <c r="FL92" s="498"/>
      <c r="FM92" s="498"/>
      <c r="FN92" s="498"/>
      <c r="FO92" s="498"/>
      <c r="FP92" s="498"/>
      <c r="FQ92" s="498"/>
      <c r="FR92" s="498"/>
      <c r="FS92" s="498"/>
      <c r="FT92" s="498"/>
      <c r="FU92" s="498"/>
      <c r="FV92" s="498"/>
      <c r="FW92" s="498"/>
      <c r="FX92" s="498"/>
      <c r="FY92" s="498"/>
      <c r="FZ92" s="498"/>
      <c r="GA92" s="498"/>
      <c r="GB92" s="498"/>
      <c r="GC92" s="498"/>
      <c r="GD92" s="498"/>
      <c r="GE92" s="498"/>
      <c r="GF92" s="498"/>
      <c r="GG92" s="498"/>
      <c r="GH92" s="498"/>
      <c r="GI92" s="498"/>
      <c r="GJ92" s="498"/>
      <c r="GK92" s="498"/>
      <c r="GL92" s="498"/>
      <c r="GM92" s="498"/>
      <c r="GN92" s="498"/>
      <c r="GO92" s="498"/>
      <c r="GP92" s="498"/>
      <c r="GQ92" s="498"/>
      <c r="GR92" s="498"/>
      <c r="GS92" s="498"/>
      <c r="GT92" s="498"/>
      <c r="GU92" s="498"/>
      <c r="GV92" s="498"/>
      <c r="GW92" s="498"/>
      <c r="GX92" s="498"/>
      <c r="GY92" s="498"/>
      <c r="GZ92" s="498"/>
      <c r="HA92" s="498"/>
      <c r="HB92" s="498"/>
      <c r="HC92" s="498"/>
      <c r="HD92" s="498"/>
      <c r="HE92" s="498"/>
      <c r="HF92" s="498"/>
      <c r="HG92" s="498"/>
      <c r="HH92" s="498"/>
      <c r="HI92" s="498"/>
      <c r="HJ92" s="498"/>
      <c r="HK92" s="498"/>
      <c r="HL92" s="498"/>
      <c r="HM92" s="498"/>
      <c r="HN92" s="498"/>
      <c r="HO92" s="498"/>
      <c r="HP92" s="498"/>
      <c r="HQ92" s="498"/>
      <c r="HR92" s="498"/>
      <c r="HS92" s="498"/>
      <c r="HT92" s="498"/>
      <c r="HU92" s="498"/>
      <c r="HV92" s="498"/>
      <c r="HW92" s="498"/>
      <c r="HX92" s="498"/>
      <c r="HY92" s="498"/>
      <c r="HZ92" s="498"/>
      <c r="IA92" s="498"/>
      <c r="IB92" s="498"/>
      <c r="IC92" s="498"/>
      <c r="ID92" s="498"/>
      <c r="IE92" s="498"/>
      <c r="IF92" s="498"/>
      <c r="IG92" s="498"/>
      <c r="IH92" s="498"/>
      <c r="II92" s="498"/>
      <c r="IJ92" s="498"/>
      <c r="IK92" s="498"/>
    </row>
    <row r="93" spans="1:245" s="18" customFormat="1" ht="24" customHeight="1">
      <c r="A93" s="498"/>
      <c r="B93" s="938" t="s">
        <v>89</v>
      </c>
      <c r="C93" s="939"/>
      <c r="D93" s="939"/>
      <c r="E93" s="939"/>
      <c r="F93" s="939"/>
      <c r="G93" s="939"/>
      <c r="H93" s="939"/>
      <c r="I93" s="939"/>
      <c r="J93" s="939"/>
      <c r="K93" s="939"/>
      <c r="L93" s="939"/>
      <c r="M93" s="939"/>
      <c r="N93" s="940"/>
      <c r="O93" s="123">
        <v>424</v>
      </c>
      <c r="P93" s="137" t="s">
        <v>120</v>
      </c>
      <c r="R93" s="111" t="s">
        <v>268</v>
      </c>
      <c r="S93" s="61"/>
      <c r="T93" s="61"/>
      <c r="U93" s="61"/>
      <c r="V93" s="61"/>
      <c r="W93" s="61"/>
      <c r="X93" s="61"/>
      <c r="Y93" s="61"/>
      <c r="Z93" s="112"/>
      <c r="AA93" s="100">
        <v>7581</v>
      </c>
      <c r="AB93" s="30" t="s">
        <v>120</v>
      </c>
      <c r="AC93" s="58"/>
      <c r="AD93" s="100">
        <v>7582</v>
      </c>
      <c r="AE93" s="30" t="s">
        <v>120</v>
      </c>
      <c r="AF93" s="58">
        <v>19159.12</v>
      </c>
      <c r="AG93" s="102">
        <v>7583</v>
      </c>
      <c r="AH93" s="30"/>
      <c r="AI93" s="289">
        <v>4380.8</v>
      </c>
      <c r="AJ93" s="498"/>
      <c r="AK93" s="498"/>
      <c r="AL93" s="498"/>
      <c r="AM93" s="498"/>
      <c r="AN93" s="498"/>
      <c r="AO93" s="498"/>
      <c r="AP93" s="498"/>
      <c r="AQ93" s="498"/>
      <c r="AR93" s="498"/>
      <c r="AS93" s="498"/>
      <c r="AT93" s="498"/>
      <c r="AU93" s="498"/>
      <c r="AV93" s="498"/>
      <c r="AW93" s="498"/>
      <c r="AX93" s="498"/>
      <c r="AY93" s="498"/>
      <c r="AZ93" s="498"/>
      <c r="BA93" s="498"/>
      <c r="BB93" s="498"/>
      <c r="BC93" s="498"/>
      <c r="BD93" s="498"/>
      <c r="BE93" s="498"/>
      <c r="BF93" s="498"/>
      <c r="BG93" s="498"/>
      <c r="BH93" s="498"/>
      <c r="BI93" s="498"/>
      <c r="BJ93" s="498"/>
      <c r="BK93" s="498"/>
      <c r="BL93" s="498"/>
      <c r="BM93" s="498"/>
      <c r="BN93" s="498"/>
      <c r="BO93" s="498"/>
      <c r="BP93" s="498"/>
      <c r="BQ93" s="498"/>
      <c r="BR93" s="498"/>
      <c r="BS93" s="498"/>
      <c r="BT93" s="498"/>
      <c r="BU93" s="498"/>
      <c r="BV93" s="498"/>
      <c r="BW93" s="498"/>
      <c r="BX93" s="498"/>
      <c r="BY93" s="498"/>
      <c r="BZ93" s="498"/>
      <c r="CA93" s="498"/>
      <c r="CB93" s="498"/>
      <c r="CC93" s="498"/>
      <c r="CD93" s="498"/>
      <c r="CE93" s="498"/>
      <c r="CF93" s="498"/>
      <c r="CG93" s="498"/>
      <c r="CH93" s="498"/>
      <c r="CI93" s="498"/>
      <c r="CJ93" s="498"/>
      <c r="CK93" s="498"/>
      <c r="CL93" s="498"/>
      <c r="CM93" s="498"/>
      <c r="CN93" s="498"/>
      <c r="CO93" s="498"/>
      <c r="CP93" s="498"/>
      <c r="CQ93" s="498"/>
      <c r="CR93" s="498"/>
      <c r="CS93" s="498"/>
      <c r="CT93" s="498"/>
      <c r="CU93" s="498"/>
      <c r="CV93" s="498"/>
      <c r="CW93" s="498"/>
      <c r="CX93" s="498"/>
      <c r="CY93" s="498"/>
      <c r="CZ93" s="498"/>
      <c r="DA93" s="498"/>
      <c r="DB93" s="498"/>
      <c r="DC93" s="498"/>
      <c r="DD93" s="498"/>
      <c r="DE93" s="498"/>
      <c r="DF93" s="498"/>
      <c r="DG93" s="498"/>
      <c r="DH93" s="498"/>
      <c r="DI93" s="498"/>
      <c r="DJ93" s="498"/>
      <c r="DK93" s="498"/>
      <c r="DL93" s="498"/>
      <c r="DM93" s="498"/>
      <c r="DN93" s="498"/>
      <c r="DO93" s="498"/>
      <c r="DP93" s="498"/>
      <c r="DQ93" s="498"/>
      <c r="DR93" s="498"/>
      <c r="DS93" s="498"/>
      <c r="DT93" s="498"/>
      <c r="DU93" s="498"/>
      <c r="DV93" s="498"/>
      <c r="DW93" s="498"/>
      <c r="DX93" s="498"/>
      <c r="DY93" s="498"/>
      <c r="DZ93" s="498"/>
      <c r="EA93" s="498"/>
      <c r="EB93" s="498"/>
      <c r="EC93" s="498"/>
      <c r="ED93" s="498"/>
      <c r="EE93" s="498"/>
      <c r="EF93" s="498"/>
      <c r="EG93" s="498"/>
      <c r="EH93" s="498"/>
      <c r="EI93" s="498"/>
      <c r="EJ93" s="498"/>
      <c r="EK93" s="498"/>
      <c r="EL93" s="498"/>
      <c r="EM93" s="498"/>
      <c r="EN93" s="498"/>
      <c r="EO93" s="498"/>
      <c r="EP93" s="498"/>
      <c r="EQ93" s="498"/>
      <c r="ER93" s="498"/>
      <c r="ES93" s="498"/>
      <c r="ET93" s="498"/>
      <c r="EU93" s="498"/>
      <c r="EV93" s="498"/>
      <c r="EW93" s="498"/>
      <c r="EX93" s="498"/>
      <c r="EY93" s="498"/>
      <c r="EZ93" s="498"/>
      <c r="FA93" s="498"/>
      <c r="FB93" s="498"/>
      <c r="FC93" s="498"/>
      <c r="FD93" s="498"/>
      <c r="FE93" s="498"/>
      <c r="FF93" s="498"/>
      <c r="FG93" s="498"/>
      <c r="FH93" s="498"/>
      <c r="FI93" s="498"/>
      <c r="FJ93" s="498"/>
      <c r="FK93" s="498"/>
      <c r="FL93" s="498"/>
      <c r="FM93" s="498"/>
      <c r="FN93" s="498"/>
      <c r="FO93" s="498"/>
      <c r="FP93" s="498"/>
      <c r="FQ93" s="498"/>
      <c r="FR93" s="498"/>
      <c r="FS93" s="498"/>
      <c r="FT93" s="498"/>
      <c r="FU93" s="498"/>
      <c r="FV93" s="498"/>
      <c r="FW93" s="498"/>
      <c r="FX93" s="498"/>
      <c r="FY93" s="498"/>
      <c r="FZ93" s="498"/>
      <c r="GA93" s="498"/>
      <c r="GB93" s="498"/>
      <c r="GC93" s="498"/>
      <c r="GD93" s="498"/>
      <c r="GE93" s="498"/>
      <c r="GF93" s="498"/>
      <c r="GG93" s="498"/>
      <c r="GH93" s="498"/>
      <c r="GI93" s="498"/>
      <c r="GJ93" s="498"/>
      <c r="GK93" s="498"/>
      <c r="GL93" s="498"/>
      <c r="GM93" s="498"/>
      <c r="GN93" s="498"/>
      <c r="GO93" s="498"/>
      <c r="GP93" s="498"/>
      <c r="GQ93" s="498"/>
      <c r="GR93" s="498"/>
      <c r="GS93" s="498"/>
      <c r="GT93" s="498"/>
      <c r="GU93" s="498"/>
      <c r="GV93" s="498"/>
      <c r="GW93" s="498"/>
      <c r="GX93" s="498"/>
      <c r="GY93" s="498"/>
      <c r="GZ93" s="498"/>
      <c r="HA93" s="498"/>
      <c r="HB93" s="498"/>
      <c r="HC93" s="498"/>
      <c r="HD93" s="498"/>
      <c r="HE93" s="498"/>
      <c r="HF93" s="498"/>
      <c r="HG93" s="498"/>
      <c r="HH93" s="498"/>
      <c r="HI93" s="498"/>
      <c r="HJ93" s="498"/>
      <c r="HK93" s="498"/>
      <c r="HL93" s="498"/>
      <c r="HM93" s="498"/>
      <c r="HN93" s="498"/>
      <c r="HO93" s="498"/>
      <c r="HP93" s="498"/>
      <c r="HQ93" s="498"/>
      <c r="HR93" s="498"/>
      <c r="HS93" s="498"/>
      <c r="HT93" s="498"/>
      <c r="HU93" s="498"/>
      <c r="HV93" s="498"/>
      <c r="HW93" s="498"/>
      <c r="HX93" s="498"/>
      <c r="HY93" s="498"/>
      <c r="HZ93" s="498"/>
      <c r="IA93" s="498"/>
      <c r="IB93" s="498"/>
      <c r="IC93" s="498"/>
      <c r="ID93" s="498"/>
      <c r="IE93" s="498"/>
      <c r="IF93" s="498"/>
      <c r="IG93" s="498"/>
      <c r="IH93" s="498"/>
      <c r="II93" s="498"/>
      <c r="IJ93" s="498"/>
      <c r="IK93" s="498"/>
    </row>
    <row r="94" spans="1:245" s="18" customFormat="1" ht="24" customHeight="1" thickBot="1">
      <c r="A94" s="498"/>
      <c r="B94" s="307" t="s">
        <v>269</v>
      </c>
      <c r="C94" s="138"/>
      <c r="D94" s="138"/>
      <c r="E94" s="138"/>
      <c r="F94" s="138"/>
      <c r="G94" s="138"/>
      <c r="H94" s="138"/>
      <c r="I94" s="138"/>
      <c r="J94" s="139"/>
      <c r="K94" s="139"/>
      <c r="L94" s="139"/>
      <c r="M94" s="139"/>
      <c r="N94" s="140"/>
      <c r="O94" s="141">
        <v>439</v>
      </c>
      <c r="P94" s="142" t="s">
        <v>126</v>
      </c>
      <c r="Q94" s="138">
        <f>Q80+Q81+Q82+Q83+Q84+Q85+Q86+Q87+Q88+Q89+Q90-Q91-Q92+Q93</f>
        <v>0</v>
      </c>
      <c r="R94" s="143" t="s">
        <v>270</v>
      </c>
      <c r="S94" s="144"/>
      <c r="T94" s="144"/>
      <c r="U94" s="144"/>
      <c r="V94" s="144"/>
      <c r="W94" s="144"/>
      <c r="X94" s="144"/>
      <c r="Y94" s="144"/>
      <c r="Z94" s="145"/>
      <c r="AA94" s="146">
        <v>7591</v>
      </c>
      <c r="AB94" s="72" t="s">
        <v>120</v>
      </c>
      <c r="AC94" s="76"/>
      <c r="AD94" s="146">
        <v>7592</v>
      </c>
      <c r="AE94" s="72" t="s">
        <v>120</v>
      </c>
      <c r="AF94" s="76">
        <v>7695.75</v>
      </c>
      <c r="AG94" s="147">
        <v>7593</v>
      </c>
      <c r="AH94" s="72"/>
      <c r="AI94" s="290"/>
      <c r="AJ94" s="498"/>
      <c r="AK94" s="498"/>
      <c r="AL94" s="498"/>
      <c r="AM94" s="498"/>
      <c r="AN94" s="498"/>
      <c r="AO94" s="498"/>
      <c r="AP94" s="498"/>
      <c r="AQ94" s="498"/>
      <c r="AR94" s="498"/>
      <c r="AS94" s="498"/>
      <c r="AT94" s="498"/>
      <c r="AU94" s="498"/>
      <c r="AV94" s="498"/>
      <c r="AW94" s="498"/>
      <c r="AX94" s="498"/>
      <c r="AY94" s="498"/>
      <c r="AZ94" s="498"/>
      <c r="BA94" s="498"/>
      <c r="BB94" s="498"/>
      <c r="BC94" s="498"/>
      <c r="BD94" s="498"/>
      <c r="BE94" s="498"/>
      <c r="BF94" s="498"/>
      <c r="BG94" s="498"/>
      <c r="BH94" s="498"/>
      <c r="BI94" s="498"/>
      <c r="BJ94" s="498"/>
      <c r="BK94" s="498"/>
      <c r="BL94" s="498"/>
      <c r="BM94" s="498"/>
      <c r="BN94" s="498"/>
      <c r="BO94" s="498"/>
      <c r="BP94" s="498"/>
      <c r="BQ94" s="498"/>
      <c r="BR94" s="498"/>
      <c r="BS94" s="498"/>
      <c r="BT94" s="498"/>
      <c r="BU94" s="498"/>
      <c r="BV94" s="498"/>
      <c r="BW94" s="498"/>
      <c r="BX94" s="498"/>
      <c r="BY94" s="498"/>
      <c r="BZ94" s="498"/>
      <c r="CA94" s="498"/>
      <c r="CB94" s="498"/>
      <c r="CC94" s="498"/>
      <c r="CD94" s="498"/>
      <c r="CE94" s="498"/>
      <c r="CF94" s="498"/>
      <c r="CG94" s="498"/>
      <c r="CH94" s="498"/>
      <c r="CI94" s="498"/>
      <c r="CJ94" s="498"/>
      <c r="CK94" s="498"/>
      <c r="CL94" s="498"/>
      <c r="CM94" s="498"/>
      <c r="CN94" s="498"/>
      <c r="CO94" s="498"/>
      <c r="CP94" s="498"/>
      <c r="CQ94" s="498"/>
      <c r="CR94" s="498"/>
      <c r="CS94" s="498"/>
      <c r="CT94" s="498"/>
      <c r="CU94" s="498"/>
      <c r="CV94" s="498"/>
      <c r="CW94" s="498"/>
      <c r="CX94" s="498"/>
      <c r="CY94" s="498"/>
      <c r="CZ94" s="498"/>
      <c r="DA94" s="498"/>
      <c r="DB94" s="498"/>
      <c r="DC94" s="498"/>
      <c r="DD94" s="498"/>
      <c r="DE94" s="498"/>
      <c r="DF94" s="498"/>
      <c r="DG94" s="498"/>
      <c r="DH94" s="498"/>
      <c r="DI94" s="498"/>
      <c r="DJ94" s="498"/>
      <c r="DK94" s="498"/>
      <c r="DL94" s="498"/>
      <c r="DM94" s="498"/>
      <c r="DN94" s="498"/>
      <c r="DO94" s="498"/>
      <c r="DP94" s="498"/>
      <c r="DQ94" s="498"/>
      <c r="DR94" s="498"/>
      <c r="DS94" s="498"/>
      <c r="DT94" s="498"/>
      <c r="DU94" s="498"/>
      <c r="DV94" s="498"/>
      <c r="DW94" s="498"/>
      <c r="DX94" s="498"/>
      <c r="DY94" s="498"/>
      <c r="DZ94" s="498"/>
      <c r="EA94" s="498"/>
      <c r="EB94" s="498"/>
      <c r="EC94" s="498"/>
      <c r="ED94" s="498"/>
      <c r="EE94" s="498"/>
      <c r="EF94" s="498"/>
      <c r="EG94" s="498"/>
      <c r="EH94" s="498"/>
      <c r="EI94" s="498"/>
      <c r="EJ94" s="498"/>
      <c r="EK94" s="498"/>
      <c r="EL94" s="498"/>
      <c r="EM94" s="498"/>
      <c r="EN94" s="498"/>
      <c r="EO94" s="498"/>
      <c r="EP94" s="498"/>
      <c r="EQ94" s="498"/>
      <c r="ER94" s="498"/>
      <c r="ES94" s="498"/>
      <c r="ET94" s="498"/>
      <c r="EU94" s="498"/>
      <c r="EV94" s="498"/>
      <c r="EW94" s="498"/>
      <c r="EX94" s="498"/>
      <c r="EY94" s="498"/>
      <c r="EZ94" s="498"/>
      <c r="FA94" s="498"/>
      <c r="FB94" s="498"/>
      <c r="FC94" s="498"/>
      <c r="FD94" s="498"/>
      <c r="FE94" s="498"/>
      <c r="FF94" s="498"/>
      <c r="FG94" s="498"/>
      <c r="FH94" s="498"/>
      <c r="FI94" s="498"/>
      <c r="FJ94" s="498"/>
      <c r="FK94" s="498"/>
      <c r="FL94" s="498"/>
      <c r="FM94" s="498"/>
      <c r="FN94" s="498"/>
      <c r="FO94" s="498"/>
      <c r="FP94" s="498"/>
      <c r="FQ94" s="498"/>
      <c r="FR94" s="498"/>
      <c r="FS94" s="498"/>
      <c r="FT94" s="498"/>
      <c r="FU94" s="498"/>
      <c r="FV94" s="498"/>
      <c r="FW94" s="498"/>
      <c r="FX94" s="498"/>
      <c r="FY94" s="498"/>
      <c r="FZ94" s="498"/>
      <c r="GA94" s="498"/>
      <c r="GB94" s="498"/>
      <c r="GC94" s="498"/>
      <c r="GD94" s="498"/>
      <c r="GE94" s="498"/>
      <c r="GF94" s="498"/>
      <c r="GG94" s="498"/>
      <c r="GH94" s="498"/>
      <c r="GI94" s="498"/>
      <c r="GJ94" s="498"/>
      <c r="GK94" s="498"/>
      <c r="GL94" s="498"/>
      <c r="GM94" s="498"/>
      <c r="GN94" s="498"/>
      <c r="GO94" s="498"/>
      <c r="GP94" s="498"/>
      <c r="GQ94" s="498"/>
      <c r="GR94" s="498"/>
      <c r="GS94" s="498"/>
      <c r="GT94" s="498"/>
      <c r="GU94" s="498"/>
      <c r="GV94" s="498"/>
      <c r="GW94" s="498"/>
      <c r="GX94" s="498"/>
      <c r="GY94" s="498"/>
      <c r="GZ94" s="498"/>
      <c r="HA94" s="498"/>
      <c r="HB94" s="498"/>
      <c r="HC94" s="498"/>
      <c r="HD94" s="498"/>
      <c r="HE94" s="498"/>
      <c r="HF94" s="498"/>
      <c r="HG94" s="498"/>
      <c r="HH94" s="498"/>
      <c r="HI94" s="498"/>
      <c r="HJ94" s="498"/>
      <c r="HK94" s="498"/>
      <c r="HL94" s="498"/>
      <c r="HM94" s="498"/>
      <c r="HN94" s="498"/>
      <c r="HO94" s="498"/>
      <c r="HP94" s="498"/>
      <c r="HQ94" s="498"/>
      <c r="HR94" s="498"/>
      <c r="HS94" s="498"/>
      <c r="HT94" s="498"/>
      <c r="HU94" s="498"/>
      <c r="HV94" s="498"/>
      <c r="HW94" s="498"/>
      <c r="HX94" s="498"/>
      <c r="HY94" s="498"/>
      <c r="HZ94" s="498"/>
      <c r="IA94" s="498"/>
      <c r="IB94" s="498"/>
      <c r="IC94" s="498"/>
      <c r="ID94" s="498"/>
      <c r="IE94" s="498"/>
      <c r="IF94" s="498"/>
      <c r="IG94" s="498"/>
      <c r="IH94" s="498"/>
      <c r="II94" s="498"/>
      <c r="IJ94" s="498"/>
      <c r="IK94" s="498"/>
    </row>
    <row r="95" spans="1:245" s="18" customFormat="1" ht="24" customHeight="1">
      <c r="A95" s="498"/>
      <c r="B95" s="308" t="s">
        <v>271</v>
      </c>
      <c r="C95" s="138"/>
      <c r="D95" s="138"/>
      <c r="E95" s="138"/>
      <c r="F95" s="138"/>
      <c r="G95" s="138"/>
      <c r="H95" s="138"/>
      <c r="I95" s="138"/>
      <c r="J95" s="139"/>
      <c r="K95" s="139"/>
      <c r="L95" s="139"/>
      <c r="M95" s="139"/>
      <c r="N95" s="140"/>
      <c r="O95" s="148">
        <v>445</v>
      </c>
      <c r="P95" s="137" t="s">
        <v>120</v>
      </c>
      <c r="Q95" s="309"/>
      <c r="R95" s="941" t="s">
        <v>272</v>
      </c>
      <c r="S95" s="942"/>
      <c r="T95" s="942"/>
      <c r="U95" s="942"/>
      <c r="V95" s="942"/>
      <c r="W95" s="942"/>
      <c r="X95" s="942"/>
      <c r="Y95" s="942"/>
      <c r="Z95" s="943"/>
      <c r="AA95" s="958">
        <v>7991</v>
      </c>
      <c r="AB95" s="958" t="s">
        <v>126</v>
      </c>
      <c r="AC95" s="310">
        <f>SUM(AC35:AC94)</f>
        <v>0</v>
      </c>
      <c r="AD95" s="960"/>
      <c r="AE95" s="961"/>
      <c r="AF95" s="961"/>
      <c r="AG95" s="876" t="s">
        <v>273</v>
      </c>
      <c r="AH95" s="877"/>
      <c r="AI95" s="878"/>
      <c r="AJ95" s="498"/>
      <c r="AK95" s="498"/>
      <c r="AL95" s="498"/>
      <c r="AM95" s="498"/>
      <c r="AN95" s="498"/>
      <c r="AO95" s="498"/>
      <c r="AP95" s="498"/>
      <c r="AQ95" s="498"/>
      <c r="AR95" s="498"/>
      <c r="AS95" s="498"/>
      <c r="AT95" s="498"/>
      <c r="AU95" s="498"/>
      <c r="AV95" s="498"/>
      <c r="AW95" s="498"/>
      <c r="AX95" s="498"/>
      <c r="AY95" s="498"/>
      <c r="AZ95" s="498"/>
      <c r="BA95" s="498"/>
      <c r="BB95" s="498"/>
      <c r="BC95" s="498"/>
      <c r="BD95" s="498"/>
      <c r="BE95" s="498"/>
      <c r="BF95" s="498"/>
      <c r="BG95" s="498"/>
      <c r="BH95" s="498"/>
      <c r="BI95" s="498"/>
      <c r="BJ95" s="498"/>
      <c r="BK95" s="498"/>
      <c r="BL95" s="498"/>
      <c r="BM95" s="498"/>
      <c r="BN95" s="498"/>
      <c r="BO95" s="498"/>
      <c r="BP95" s="498"/>
      <c r="BQ95" s="498"/>
      <c r="BR95" s="498"/>
      <c r="BS95" s="498"/>
      <c r="BT95" s="498"/>
      <c r="BU95" s="498"/>
      <c r="BV95" s="498"/>
      <c r="BW95" s="498"/>
      <c r="BX95" s="498"/>
      <c r="BY95" s="498"/>
      <c r="BZ95" s="498"/>
      <c r="CA95" s="498"/>
      <c r="CB95" s="498"/>
      <c r="CC95" s="498"/>
      <c r="CD95" s="498"/>
      <c r="CE95" s="498"/>
      <c r="CF95" s="498"/>
      <c r="CG95" s="498"/>
      <c r="CH95" s="498"/>
      <c r="CI95" s="498"/>
      <c r="CJ95" s="498"/>
      <c r="CK95" s="498"/>
      <c r="CL95" s="498"/>
      <c r="CM95" s="498"/>
      <c r="CN95" s="498"/>
      <c r="CO95" s="498"/>
      <c r="CP95" s="498"/>
      <c r="CQ95" s="498"/>
      <c r="CR95" s="498"/>
      <c r="CS95" s="498"/>
      <c r="CT95" s="498"/>
      <c r="CU95" s="498"/>
      <c r="CV95" s="498"/>
      <c r="CW95" s="498"/>
      <c r="CX95" s="498"/>
      <c r="CY95" s="498"/>
      <c r="CZ95" s="498"/>
      <c r="DA95" s="498"/>
      <c r="DB95" s="498"/>
      <c r="DC95" s="498"/>
      <c r="DD95" s="498"/>
      <c r="DE95" s="498"/>
      <c r="DF95" s="498"/>
      <c r="DG95" s="498"/>
      <c r="DH95" s="498"/>
      <c r="DI95" s="498"/>
      <c r="DJ95" s="498"/>
      <c r="DK95" s="498"/>
      <c r="DL95" s="498"/>
      <c r="DM95" s="498"/>
      <c r="DN95" s="498"/>
      <c r="DO95" s="498"/>
      <c r="DP95" s="498"/>
      <c r="DQ95" s="498"/>
      <c r="DR95" s="498"/>
      <c r="DS95" s="498"/>
      <c r="DT95" s="498"/>
      <c r="DU95" s="498"/>
      <c r="DV95" s="498"/>
      <c r="DW95" s="498"/>
      <c r="DX95" s="498"/>
      <c r="DY95" s="498"/>
      <c r="DZ95" s="498"/>
      <c r="EA95" s="498"/>
      <c r="EB95" s="498"/>
      <c r="EC95" s="498"/>
      <c r="ED95" s="498"/>
      <c r="EE95" s="498"/>
      <c r="EF95" s="498"/>
      <c r="EG95" s="498"/>
      <c r="EH95" s="498"/>
      <c r="EI95" s="498"/>
      <c r="EJ95" s="498"/>
      <c r="EK95" s="498"/>
      <c r="EL95" s="498"/>
      <c r="EM95" s="498"/>
      <c r="EN95" s="498"/>
      <c r="EO95" s="498"/>
      <c r="EP95" s="498"/>
      <c r="EQ95" s="498"/>
      <c r="ER95" s="498"/>
      <c r="ES95" s="498"/>
      <c r="ET95" s="498"/>
      <c r="EU95" s="498"/>
      <c r="EV95" s="498"/>
      <c r="EW95" s="498"/>
      <c r="EX95" s="498"/>
      <c r="EY95" s="498"/>
      <c r="EZ95" s="498"/>
      <c r="FA95" s="498"/>
      <c r="FB95" s="498"/>
      <c r="FC95" s="498"/>
      <c r="FD95" s="498"/>
      <c r="FE95" s="498"/>
      <c r="FF95" s="498"/>
      <c r="FG95" s="498"/>
      <c r="FH95" s="498"/>
      <c r="FI95" s="498"/>
      <c r="FJ95" s="498"/>
      <c r="FK95" s="498"/>
      <c r="FL95" s="498"/>
      <c r="FM95" s="498"/>
      <c r="FN95" s="498"/>
      <c r="FO95" s="498"/>
      <c r="FP95" s="498"/>
      <c r="FQ95" s="498"/>
      <c r="FR95" s="498"/>
      <c r="FS95" s="498"/>
      <c r="FT95" s="498"/>
      <c r="FU95" s="498"/>
      <c r="FV95" s="498"/>
      <c r="FW95" s="498"/>
      <c r="FX95" s="498"/>
      <c r="FY95" s="498"/>
      <c r="FZ95" s="498"/>
      <c r="GA95" s="498"/>
      <c r="GB95" s="498"/>
      <c r="GC95" s="498"/>
      <c r="GD95" s="498"/>
      <c r="GE95" s="498"/>
      <c r="GF95" s="498"/>
      <c r="GG95" s="498"/>
      <c r="GH95" s="498"/>
      <c r="GI95" s="498"/>
      <c r="GJ95" s="498"/>
      <c r="GK95" s="498"/>
      <c r="GL95" s="498"/>
      <c r="GM95" s="498"/>
      <c r="GN95" s="498"/>
      <c r="GO95" s="498"/>
      <c r="GP95" s="498"/>
      <c r="GQ95" s="498"/>
      <c r="GR95" s="498"/>
      <c r="GS95" s="498"/>
      <c r="GT95" s="498"/>
      <c r="GU95" s="498"/>
      <c r="GV95" s="498"/>
      <c r="GW95" s="498"/>
      <c r="GX95" s="498"/>
      <c r="GY95" s="498"/>
      <c r="GZ95" s="498"/>
      <c r="HA95" s="498"/>
      <c r="HB95" s="498"/>
      <c r="HC95" s="498"/>
      <c r="HD95" s="498"/>
      <c r="HE95" s="498"/>
      <c r="HF95" s="498"/>
      <c r="HG95" s="498"/>
      <c r="HH95" s="498"/>
      <c r="HI95" s="498"/>
      <c r="HJ95" s="498"/>
      <c r="HK95" s="498"/>
      <c r="HL95" s="498"/>
      <c r="HM95" s="498"/>
      <c r="HN95" s="498"/>
      <c r="HO95" s="498"/>
      <c r="HP95" s="498"/>
      <c r="HQ95" s="498"/>
      <c r="HR95" s="498"/>
      <c r="HS95" s="498"/>
      <c r="HT95" s="498"/>
      <c r="HU95" s="498"/>
      <c r="HV95" s="498"/>
      <c r="HW95" s="498"/>
      <c r="HX95" s="498"/>
      <c r="HY95" s="498"/>
      <c r="HZ95" s="498"/>
      <c r="IA95" s="498"/>
      <c r="IB95" s="498"/>
      <c r="IC95" s="498"/>
      <c r="ID95" s="498"/>
      <c r="IE95" s="498"/>
      <c r="IF95" s="498"/>
      <c r="IG95" s="498"/>
      <c r="IH95" s="498"/>
      <c r="II95" s="498"/>
      <c r="IJ95" s="498"/>
      <c r="IK95" s="498"/>
    </row>
    <row r="96" spans="1:245" s="18" customFormat="1" ht="24" customHeight="1" thickBot="1">
      <c r="A96" s="498"/>
      <c r="B96" s="311" t="s">
        <v>4</v>
      </c>
      <c r="C96" s="149"/>
      <c r="D96" s="149"/>
      <c r="E96" s="149"/>
      <c r="F96" s="149"/>
      <c r="G96" s="149"/>
      <c r="H96" s="149"/>
      <c r="I96" s="149"/>
      <c r="J96" s="964" t="s">
        <v>274</v>
      </c>
      <c r="K96" s="964"/>
      <c r="L96" s="964"/>
      <c r="M96" s="964"/>
      <c r="N96" s="965"/>
      <c r="O96" s="141">
        <v>498</v>
      </c>
      <c r="P96" s="141" t="s">
        <v>126</v>
      </c>
      <c r="Q96" s="138">
        <f>Q94+Q78+Q70</f>
        <v>315098.06999999995</v>
      </c>
      <c r="R96" s="944"/>
      <c r="S96" s="945"/>
      <c r="T96" s="945"/>
      <c r="U96" s="945"/>
      <c r="V96" s="945"/>
      <c r="W96" s="945"/>
      <c r="X96" s="945"/>
      <c r="Y96" s="945"/>
      <c r="Z96" s="946"/>
      <c r="AA96" s="959"/>
      <c r="AB96" s="959"/>
      <c r="AC96" s="36"/>
      <c r="AD96" s="962"/>
      <c r="AE96" s="963"/>
      <c r="AF96" s="963"/>
      <c r="AG96" s="879"/>
      <c r="AH96" s="880"/>
      <c r="AI96" s="881"/>
      <c r="AJ96" s="498"/>
      <c r="AK96" s="498"/>
      <c r="AL96" s="498"/>
      <c r="AM96" s="498"/>
      <c r="AN96" s="498"/>
      <c r="AO96" s="498"/>
      <c r="AP96" s="498"/>
      <c r="AQ96" s="498"/>
      <c r="AR96" s="498"/>
      <c r="AS96" s="498"/>
      <c r="AT96" s="498"/>
      <c r="AU96" s="498"/>
      <c r="AV96" s="498"/>
      <c r="AW96" s="498"/>
      <c r="AX96" s="498"/>
      <c r="AY96" s="498"/>
      <c r="AZ96" s="498"/>
      <c r="BA96" s="498"/>
      <c r="BB96" s="498"/>
      <c r="BC96" s="498"/>
      <c r="BD96" s="498"/>
      <c r="BE96" s="498"/>
      <c r="BF96" s="498"/>
      <c r="BG96" s="498"/>
      <c r="BH96" s="498"/>
      <c r="BI96" s="498"/>
      <c r="BJ96" s="498"/>
      <c r="BK96" s="498"/>
      <c r="BL96" s="498"/>
      <c r="BM96" s="498"/>
      <c r="BN96" s="498"/>
      <c r="BO96" s="498"/>
      <c r="BP96" s="498"/>
      <c r="BQ96" s="498"/>
      <c r="BR96" s="498"/>
      <c r="BS96" s="498"/>
      <c r="BT96" s="498"/>
      <c r="BU96" s="498"/>
      <c r="BV96" s="498"/>
      <c r="BW96" s="498"/>
      <c r="BX96" s="498"/>
      <c r="BY96" s="498"/>
      <c r="BZ96" s="498"/>
      <c r="CA96" s="498"/>
      <c r="CB96" s="498"/>
      <c r="CC96" s="498"/>
      <c r="CD96" s="498"/>
      <c r="CE96" s="498"/>
      <c r="CF96" s="498"/>
      <c r="CG96" s="498"/>
      <c r="CH96" s="498"/>
      <c r="CI96" s="498"/>
      <c r="CJ96" s="498"/>
      <c r="CK96" s="498"/>
      <c r="CL96" s="498"/>
      <c r="CM96" s="498"/>
      <c r="CN96" s="498"/>
      <c r="CO96" s="498"/>
      <c r="CP96" s="498"/>
      <c r="CQ96" s="498"/>
      <c r="CR96" s="498"/>
      <c r="CS96" s="498"/>
      <c r="CT96" s="498"/>
      <c r="CU96" s="498"/>
      <c r="CV96" s="498"/>
      <c r="CW96" s="498"/>
      <c r="CX96" s="498"/>
      <c r="CY96" s="498"/>
      <c r="CZ96" s="498"/>
      <c r="DA96" s="498"/>
      <c r="DB96" s="498"/>
      <c r="DC96" s="498"/>
      <c r="DD96" s="498"/>
      <c r="DE96" s="498"/>
      <c r="DF96" s="498"/>
      <c r="DG96" s="498"/>
      <c r="DH96" s="498"/>
      <c r="DI96" s="498"/>
      <c r="DJ96" s="498"/>
      <c r="DK96" s="498"/>
      <c r="DL96" s="498"/>
      <c r="DM96" s="498"/>
      <c r="DN96" s="498"/>
      <c r="DO96" s="498"/>
      <c r="DP96" s="498"/>
      <c r="DQ96" s="498"/>
      <c r="DR96" s="498"/>
      <c r="DS96" s="498"/>
      <c r="DT96" s="498"/>
      <c r="DU96" s="498"/>
      <c r="DV96" s="498"/>
      <c r="DW96" s="498"/>
      <c r="DX96" s="498"/>
      <c r="DY96" s="498"/>
      <c r="DZ96" s="498"/>
      <c r="EA96" s="498"/>
      <c r="EB96" s="498"/>
      <c r="EC96" s="498"/>
      <c r="ED96" s="498"/>
      <c r="EE96" s="498"/>
      <c r="EF96" s="498"/>
      <c r="EG96" s="498"/>
      <c r="EH96" s="498"/>
      <c r="EI96" s="498"/>
      <c r="EJ96" s="498"/>
      <c r="EK96" s="498"/>
      <c r="EL96" s="498"/>
      <c r="EM96" s="498"/>
      <c r="EN96" s="498"/>
      <c r="EO96" s="498"/>
      <c r="EP96" s="498"/>
      <c r="EQ96" s="498"/>
      <c r="ER96" s="498"/>
      <c r="ES96" s="498"/>
      <c r="ET96" s="498"/>
      <c r="EU96" s="498"/>
      <c r="EV96" s="498"/>
      <c r="EW96" s="498"/>
      <c r="EX96" s="498"/>
      <c r="EY96" s="498"/>
      <c r="EZ96" s="498"/>
      <c r="FA96" s="498"/>
      <c r="FB96" s="498"/>
      <c r="FC96" s="498"/>
      <c r="FD96" s="498"/>
      <c r="FE96" s="498"/>
      <c r="FF96" s="498"/>
      <c r="FG96" s="498"/>
      <c r="FH96" s="498"/>
      <c r="FI96" s="498"/>
      <c r="FJ96" s="498"/>
      <c r="FK96" s="498"/>
      <c r="FL96" s="498"/>
      <c r="FM96" s="498"/>
      <c r="FN96" s="498"/>
      <c r="FO96" s="498"/>
      <c r="FP96" s="498"/>
      <c r="FQ96" s="498"/>
      <c r="FR96" s="498"/>
      <c r="FS96" s="498"/>
      <c r="FT96" s="498"/>
      <c r="FU96" s="498"/>
      <c r="FV96" s="498"/>
      <c r="FW96" s="498"/>
      <c r="FX96" s="498"/>
      <c r="FY96" s="498"/>
      <c r="FZ96" s="498"/>
      <c r="GA96" s="498"/>
      <c r="GB96" s="498"/>
      <c r="GC96" s="498"/>
      <c r="GD96" s="498"/>
      <c r="GE96" s="498"/>
      <c r="GF96" s="498"/>
      <c r="GG96" s="498"/>
      <c r="GH96" s="498"/>
      <c r="GI96" s="498"/>
      <c r="GJ96" s="498"/>
      <c r="GK96" s="498"/>
      <c r="GL96" s="498"/>
      <c r="GM96" s="498"/>
      <c r="GN96" s="498"/>
      <c r="GO96" s="498"/>
      <c r="GP96" s="498"/>
      <c r="GQ96" s="498"/>
      <c r="GR96" s="498"/>
      <c r="GS96" s="498"/>
      <c r="GT96" s="498"/>
      <c r="GU96" s="498"/>
      <c r="GV96" s="498"/>
      <c r="GW96" s="498"/>
      <c r="GX96" s="498"/>
      <c r="GY96" s="498"/>
      <c r="GZ96" s="498"/>
      <c r="HA96" s="498"/>
      <c r="HB96" s="498"/>
      <c r="HC96" s="498"/>
      <c r="HD96" s="498"/>
      <c r="HE96" s="498"/>
      <c r="HF96" s="498"/>
      <c r="HG96" s="498"/>
      <c r="HH96" s="498"/>
      <c r="HI96" s="498"/>
      <c r="HJ96" s="498"/>
      <c r="HK96" s="498"/>
      <c r="HL96" s="498"/>
      <c r="HM96" s="498"/>
      <c r="HN96" s="498"/>
      <c r="HO96" s="498"/>
      <c r="HP96" s="498"/>
      <c r="HQ96" s="498"/>
      <c r="HR96" s="498"/>
      <c r="HS96" s="498"/>
      <c r="HT96" s="498"/>
      <c r="HU96" s="498"/>
      <c r="HV96" s="498"/>
      <c r="HW96" s="498"/>
      <c r="HX96" s="498"/>
      <c r="HY96" s="498"/>
      <c r="HZ96" s="498"/>
      <c r="IA96" s="498"/>
      <c r="IB96" s="498"/>
      <c r="IC96" s="498"/>
      <c r="ID96" s="498"/>
      <c r="IE96" s="498"/>
      <c r="IF96" s="498"/>
      <c r="IG96" s="498"/>
      <c r="IH96" s="498"/>
      <c r="II96" s="498"/>
      <c r="IJ96" s="498"/>
      <c r="IK96" s="498"/>
    </row>
    <row r="97" spans="1:245" s="18" customFormat="1" ht="24" customHeight="1" thickBot="1">
      <c r="A97" s="498"/>
      <c r="B97" s="966" t="s">
        <v>275</v>
      </c>
      <c r="C97" s="967"/>
      <c r="D97" s="967"/>
      <c r="E97" s="967"/>
      <c r="F97" s="967"/>
      <c r="G97" s="967"/>
      <c r="H97" s="967"/>
      <c r="I97" s="967"/>
      <c r="J97" s="967"/>
      <c r="K97" s="967"/>
      <c r="L97" s="967"/>
      <c r="M97" s="967"/>
      <c r="N97" s="968"/>
      <c r="O97" s="150">
        <v>446</v>
      </c>
      <c r="P97" s="151" t="s">
        <v>126</v>
      </c>
      <c r="Q97" s="138"/>
      <c r="R97" s="950" t="s">
        <v>276</v>
      </c>
      <c r="S97" s="951"/>
      <c r="T97" s="951"/>
      <c r="U97" s="951"/>
      <c r="V97" s="951"/>
      <c r="W97" s="951"/>
      <c r="X97" s="951"/>
      <c r="Y97" s="951"/>
      <c r="Z97" s="951"/>
      <c r="AA97" s="951"/>
      <c r="AB97" s="951"/>
      <c r="AC97" s="951"/>
      <c r="AD97" s="954">
        <v>7992</v>
      </c>
      <c r="AE97" s="956" t="s">
        <v>126</v>
      </c>
      <c r="AF97" s="312">
        <f>SUM(AF38:AF94)</f>
        <v>2433496.0600000005</v>
      </c>
      <c r="AG97" s="879"/>
      <c r="AH97" s="880"/>
      <c r="AI97" s="881"/>
      <c r="AJ97" s="498"/>
      <c r="AK97" s="498"/>
      <c r="AL97" s="498"/>
      <c r="AM97" s="498"/>
      <c r="AN97" s="498"/>
      <c r="AO97" s="498"/>
      <c r="AP97" s="498"/>
      <c r="AQ97" s="498"/>
      <c r="AR97" s="498"/>
      <c r="AS97" s="498"/>
      <c r="AT97" s="498"/>
      <c r="AU97" s="498"/>
      <c r="AV97" s="498"/>
      <c r="AW97" s="498"/>
      <c r="AX97" s="498"/>
      <c r="AY97" s="498"/>
      <c r="AZ97" s="498"/>
      <c r="BA97" s="498"/>
      <c r="BB97" s="498"/>
      <c r="BC97" s="498"/>
      <c r="BD97" s="498"/>
      <c r="BE97" s="498"/>
      <c r="BF97" s="498"/>
      <c r="BG97" s="498"/>
      <c r="BH97" s="498"/>
      <c r="BI97" s="498"/>
      <c r="BJ97" s="498"/>
      <c r="BK97" s="498"/>
      <c r="BL97" s="498"/>
      <c r="BM97" s="498"/>
      <c r="BN97" s="498"/>
      <c r="BO97" s="498"/>
      <c r="BP97" s="498"/>
      <c r="BQ97" s="498"/>
      <c r="BR97" s="498"/>
      <c r="BS97" s="498"/>
      <c r="BT97" s="498"/>
      <c r="BU97" s="498"/>
      <c r="BV97" s="498"/>
      <c r="BW97" s="498"/>
      <c r="BX97" s="498"/>
      <c r="BY97" s="498"/>
      <c r="BZ97" s="498"/>
      <c r="CA97" s="498"/>
      <c r="CB97" s="498"/>
      <c r="CC97" s="498"/>
      <c r="CD97" s="498"/>
      <c r="CE97" s="498"/>
      <c r="CF97" s="498"/>
      <c r="CG97" s="498"/>
      <c r="CH97" s="498"/>
      <c r="CI97" s="498"/>
      <c r="CJ97" s="498"/>
      <c r="CK97" s="498"/>
      <c r="CL97" s="498"/>
      <c r="CM97" s="498"/>
      <c r="CN97" s="498"/>
      <c r="CO97" s="498"/>
      <c r="CP97" s="498"/>
      <c r="CQ97" s="498"/>
      <c r="CR97" s="498"/>
      <c r="CS97" s="498"/>
      <c r="CT97" s="498"/>
      <c r="CU97" s="498"/>
      <c r="CV97" s="498"/>
      <c r="CW97" s="498"/>
      <c r="CX97" s="498"/>
      <c r="CY97" s="498"/>
      <c r="CZ97" s="498"/>
      <c r="DA97" s="498"/>
      <c r="DB97" s="498"/>
      <c r="DC97" s="498"/>
      <c r="DD97" s="498"/>
      <c r="DE97" s="498"/>
      <c r="DF97" s="498"/>
      <c r="DG97" s="498"/>
      <c r="DH97" s="498"/>
      <c r="DI97" s="498"/>
      <c r="DJ97" s="498"/>
      <c r="DK97" s="498"/>
      <c r="DL97" s="498"/>
      <c r="DM97" s="498"/>
      <c r="DN97" s="498"/>
      <c r="DO97" s="498"/>
      <c r="DP97" s="498"/>
      <c r="DQ97" s="498"/>
      <c r="DR97" s="498"/>
      <c r="DS97" s="498"/>
      <c r="DT97" s="498"/>
      <c r="DU97" s="498"/>
      <c r="DV97" s="498"/>
      <c r="DW97" s="498"/>
      <c r="DX97" s="498"/>
      <c r="DY97" s="498"/>
      <c r="DZ97" s="498"/>
      <c r="EA97" s="498"/>
      <c r="EB97" s="498"/>
      <c r="EC97" s="498"/>
      <c r="ED97" s="498"/>
      <c r="EE97" s="498"/>
      <c r="EF97" s="498"/>
      <c r="EG97" s="498"/>
      <c r="EH97" s="498"/>
      <c r="EI97" s="498"/>
      <c r="EJ97" s="498"/>
      <c r="EK97" s="498"/>
      <c r="EL97" s="498"/>
      <c r="EM97" s="498"/>
      <c r="EN97" s="498"/>
      <c r="EO97" s="498"/>
      <c r="EP97" s="498"/>
      <c r="EQ97" s="498"/>
      <c r="ER97" s="498"/>
      <c r="ES97" s="498"/>
      <c r="ET97" s="498"/>
      <c r="EU97" s="498"/>
      <c r="EV97" s="498"/>
      <c r="EW97" s="498"/>
      <c r="EX97" s="498"/>
      <c r="EY97" s="498"/>
      <c r="EZ97" s="498"/>
      <c r="FA97" s="498"/>
      <c r="FB97" s="498"/>
      <c r="FC97" s="498"/>
      <c r="FD97" s="498"/>
      <c r="FE97" s="498"/>
      <c r="FF97" s="498"/>
      <c r="FG97" s="498"/>
      <c r="FH97" s="498"/>
      <c r="FI97" s="498"/>
      <c r="FJ97" s="498"/>
      <c r="FK97" s="498"/>
      <c r="FL97" s="498"/>
      <c r="FM97" s="498"/>
      <c r="FN97" s="498"/>
      <c r="FO97" s="498"/>
      <c r="FP97" s="498"/>
      <c r="FQ97" s="498"/>
      <c r="FR97" s="498"/>
      <c r="FS97" s="498"/>
      <c r="FT97" s="498"/>
      <c r="FU97" s="498"/>
      <c r="FV97" s="498"/>
      <c r="FW97" s="498"/>
      <c r="FX97" s="498"/>
      <c r="FY97" s="498"/>
      <c r="FZ97" s="498"/>
      <c r="GA97" s="498"/>
      <c r="GB97" s="498"/>
      <c r="GC97" s="498"/>
      <c r="GD97" s="498"/>
      <c r="GE97" s="498"/>
      <c r="GF97" s="498"/>
      <c r="GG97" s="498"/>
      <c r="GH97" s="498"/>
      <c r="GI97" s="498"/>
      <c r="GJ97" s="498"/>
      <c r="GK97" s="498"/>
      <c r="GL97" s="498"/>
      <c r="GM97" s="498"/>
      <c r="GN97" s="498"/>
      <c r="GO97" s="498"/>
      <c r="GP97" s="498"/>
      <c r="GQ97" s="498"/>
      <c r="GR97" s="498"/>
      <c r="GS97" s="498"/>
      <c r="GT97" s="498"/>
      <c r="GU97" s="498"/>
      <c r="GV97" s="498"/>
      <c r="GW97" s="498"/>
      <c r="GX97" s="498"/>
      <c r="GY97" s="498"/>
      <c r="GZ97" s="498"/>
      <c r="HA97" s="498"/>
      <c r="HB97" s="498"/>
      <c r="HC97" s="498"/>
      <c r="HD97" s="498"/>
      <c r="HE97" s="498"/>
      <c r="HF97" s="498"/>
      <c r="HG97" s="498"/>
      <c r="HH97" s="498"/>
      <c r="HI97" s="498"/>
      <c r="HJ97" s="498"/>
      <c r="HK97" s="498"/>
      <c r="HL97" s="498"/>
      <c r="HM97" s="498"/>
      <c r="HN97" s="498"/>
      <c r="HO97" s="498"/>
      <c r="HP97" s="498"/>
      <c r="HQ97" s="498"/>
      <c r="HR97" s="498"/>
      <c r="HS97" s="498"/>
      <c r="HT97" s="498"/>
      <c r="HU97" s="498"/>
      <c r="HV97" s="498"/>
      <c r="HW97" s="498"/>
      <c r="HX97" s="498"/>
      <c r="HY97" s="498"/>
      <c r="HZ97" s="498"/>
      <c r="IA97" s="498"/>
      <c r="IB97" s="498"/>
      <c r="IC97" s="498"/>
      <c r="ID97" s="498"/>
      <c r="IE97" s="498"/>
      <c r="IF97" s="498"/>
      <c r="IG97" s="498"/>
      <c r="IH97" s="498"/>
      <c r="II97" s="498"/>
      <c r="IJ97" s="498"/>
      <c r="IK97" s="498"/>
    </row>
    <row r="98" spans="1:245" s="18" customFormat="1" ht="24" customHeight="1" thickBot="1">
      <c r="A98" s="498"/>
      <c r="B98" s="313" t="s">
        <v>277</v>
      </c>
      <c r="C98" s="314"/>
      <c r="D98" s="314"/>
      <c r="E98" s="314"/>
      <c r="F98" s="314"/>
      <c r="G98" s="314"/>
      <c r="H98" s="314"/>
      <c r="I98" s="314"/>
      <c r="J98" s="947" t="s">
        <v>278</v>
      </c>
      <c r="K98" s="947"/>
      <c r="L98" s="947"/>
      <c r="M98" s="947"/>
      <c r="N98" s="947"/>
      <c r="O98" s="127">
        <v>499</v>
      </c>
      <c r="P98" s="127" t="s">
        <v>126</v>
      </c>
      <c r="Q98" s="315">
        <f>Q96+Q46</f>
        <v>471288.20999999996</v>
      </c>
      <c r="R98" s="969"/>
      <c r="S98" s="970"/>
      <c r="T98" s="970"/>
      <c r="U98" s="970"/>
      <c r="V98" s="970"/>
      <c r="W98" s="970"/>
      <c r="X98" s="970"/>
      <c r="Y98" s="970"/>
      <c r="Z98" s="970"/>
      <c r="AA98" s="970"/>
      <c r="AB98" s="970"/>
      <c r="AC98" s="970"/>
      <c r="AD98" s="971"/>
      <c r="AE98" s="972"/>
      <c r="AF98" s="316">
        <f>+AF69+AF70+AF71+AF72+AF73+AF73+AF74</f>
        <v>42392.08</v>
      </c>
      <c r="AG98" s="879"/>
      <c r="AH98" s="880"/>
      <c r="AI98" s="881"/>
      <c r="AJ98" s="498"/>
      <c r="AK98" s="498"/>
      <c r="AL98" s="498"/>
      <c r="AM98" s="498"/>
      <c r="AN98" s="498"/>
      <c r="AO98" s="498"/>
      <c r="AP98" s="498"/>
      <c r="AQ98" s="498"/>
      <c r="AR98" s="498"/>
      <c r="AS98" s="498"/>
      <c r="AT98" s="498"/>
      <c r="AU98" s="498"/>
      <c r="AV98" s="498"/>
      <c r="AW98" s="498"/>
      <c r="AX98" s="498"/>
      <c r="AY98" s="498"/>
      <c r="AZ98" s="498"/>
      <c r="BA98" s="498"/>
      <c r="BB98" s="498"/>
      <c r="BC98" s="498"/>
      <c r="BD98" s="498"/>
      <c r="BE98" s="498"/>
      <c r="BF98" s="498"/>
      <c r="BG98" s="498"/>
      <c r="BH98" s="498"/>
      <c r="BI98" s="498"/>
      <c r="BJ98" s="498"/>
      <c r="BK98" s="498"/>
      <c r="BL98" s="498"/>
      <c r="BM98" s="498"/>
      <c r="BN98" s="498"/>
      <c r="BO98" s="498"/>
      <c r="BP98" s="498"/>
      <c r="BQ98" s="498"/>
      <c r="BR98" s="498"/>
      <c r="BS98" s="498"/>
      <c r="BT98" s="498"/>
      <c r="BU98" s="498"/>
      <c r="BV98" s="498"/>
      <c r="BW98" s="498"/>
      <c r="BX98" s="498"/>
      <c r="BY98" s="498"/>
      <c r="BZ98" s="498"/>
      <c r="CA98" s="498"/>
      <c r="CB98" s="498"/>
      <c r="CC98" s="498"/>
      <c r="CD98" s="498"/>
      <c r="CE98" s="498"/>
      <c r="CF98" s="498"/>
      <c r="CG98" s="498"/>
      <c r="CH98" s="498"/>
      <c r="CI98" s="498"/>
      <c r="CJ98" s="498"/>
      <c r="CK98" s="498"/>
      <c r="CL98" s="498"/>
      <c r="CM98" s="498"/>
      <c r="CN98" s="498"/>
      <c r="CO98" s="498"/>
      <c r="CP98" s="498"/>
      <c r="CQ98" s="498"/>
      <c r="CR98" s="498"/>
      <c r="CS98" s="498"/>
      <c r="CT98" s="498"/>
      <c r="CU98" s="498"/>
      <c r="CV98" s="498"/>
      <c r="CW98" s="498"/>
      <c r="CX98" s="498"/>
      <c r="CY98" s="498"/>
      <c r="CZ98" s="498"/>
      <c r="DA98" s="498"/>
      <c r="DB98" s="498"/>
      <c r="DC98" s="498"/>
      <c r="DD98" s="498"/>
      <c r="DE98" s="498"/>
      <c r="DF98" s="498"/>
      <c r="DG98" s="498"/>
      <c r="DH98" s="498"/>
      <c r="DI98" s="498"/>
      <c r="DJ98" s="498"/>
      <c r="DK98" s="498"/>
      <c r="DL98" s="498"/>
      <c r="DM98" s="498"/>
      <c r="DN98" s="498"/>
      <c r="DO98" s="498"/>
      <c r="DP98" s="498"/>
      <c r="DQ98" s="498"/>
      <c r="DR98" s="498"/>
      <c r="DS98" s="498"/>
      <c r="DT98" s="498"/>
      <c r="DU98" s="498"/>
      <c r="DV98" s="498"/>
      <c r="DW98" s="498"/>
      <c r="DX98" s="498"/>
      <c r="DY98" s="498"/>
      <c r="DZ98" s="498"/>
      <c r="EA98" s="498"/>
      <c r="EB98" s="498"/>
      <c r="EC98" s="498"/>
      <c r="ED98" s="498"/>
      <c r="EE98" s="498"/>
      <c r="EF98" s="498"/>
      <c r="EG98" s="498"/>
      <c r="EH98" s="498"/>
      <c r="EI98" s="498"/>
      <c r="EJ98" s="498"/>
      <c r="EK98" s="498"/>
      <c r="EL98" s="498"/>
      <c r="EM98" s="498"/>
      <c r="EN98" s="498"/>
      <c r="EO98" s="498"/>
      <c r="EP98" s="498"/>
      <c r="EQ98" s="498"/>
      <c r="ER98" s="498"/>
      <c r="ES98" s="498"/>
      <c r="ET98" s="498"/>
      <c r="EU98" s="498"/>
      <c r="EV98" s="498"/>
      <c r="EW98" s="498"/>
      <c r="EX98" s="498"/>
      <c r="EY98" s="498"/>
      <c r="EZ98" s="498"/>
      <c r="FA98" s="498"/>
      <c r="FB98" s="498"/>
      <c r="FC98" s="498"/>
      <c r="FD98" s="498"/>
      <c r="FE98" s="498"/>
      <c r="FF98" s="498"/>
      <c r="FG98" s="498"/>
      <c r="FH98" s="498"/>
      <c r="FI98" s="498"/>
      <c r="FJ98" s="498"/>
      <c r="FK98" s="498"/>
      <c r="FL98" s="498"/>
      <c r="FM98" s="498"/>
      <c r="FN98" s="498"/>
      <c r="FO98" s="498"/>
      <c r="FP98" s="498"/>
      <c r="FQ98" s="498"/>
      <c r="FR98" s="498"/>
      <c r="FS98" s="498"/>
      <c r="FT98" s="498"/>
      <c r="FU98" s="498"/>
      <c r="FV98" s="498"/>
      <c r="FW98" s="498"/>
      <c r="FX98" s="498"/>
      <c r="FY98" s="498"/>
      <c r="FZ98" s="498"/>
      <c r="GA98" s="498"/>
      <c r="GB98" s="498"/>
      <c r="GC98" s="498"/>
      <c r="GD98" s="498"/>
      <c r="GE98" s="498"/>
      <c r="GF98" s="498"/>
      <c r="GG98" s="498"/>
      <c r="GH98" s="498"/>
      <c r="GI98" s="498"/>
      <c r="GJ98" s="498"/>
      <c r="GK98" s="498"/>
      <c r="GL98" s="498"/>
      <c r="GM98" s="498"/>
      <c r="GN98" s="498"/>
      <c r="GO98" s="498"/>
      <c r="GP98" s="498"/>
      <c r="GQ98" s="498"/>
      <c r="GR98" s="498"/>
      <c r="GS98" s="498"/>
      <c r="GT98" s="498"/>
      <c r="GU98" s="498"/>
      <c r="GV98" s="498"/>
      <c r="GW98" s="498"/>
      <c r="GX98" s="498"/>
      <c r="GY98" s="498"/>
      <c r="GZ98" s="498"/>
      <c r="HA98" s="498"/>
      <c r="HB98" s="498"/>
      <c r="HC98" s="498"/>
      <c r="HD98" s="498"/>
      <c r="HE98" s="498"/>
      <c r="HF98" s="498"/>
      <c r="HG98" s="498"/>
      <c r="HH98" s="498"/>
      <c r="HI98" s="498"/>
      <c r="HJ98" s="498"/>
      <c r="HK98" s="498"/>
      <c r="HL98" s="498"/>
      <c r="HM98" s="498"/>
      <c r="HN98" s="498"/>
      <c r="HO98" s="498"/>
      <c r="HP98" s="498"/>
      <c r="HQ98" s="498"/>
      <c r="HR98" s="498"/>
      <c r="HS98" s="498"/>
      <c r="HT98" s="498"/>
      <c r="HU98" s="498"/>
      <c r="HV98" s="498"/>
      <c r="HW98" s="498"/>
      <c r="HX98" s="498"/>
      <c r="HY98" s="498"/>
      <c r="HZ98" s="498"/>
      <c r="IA98" s="498"/>
      <c r="IB98" s="498"/>
      <c r="IC98" s="498"/>
      <c r="ID98" s="498"/>
      <c r="IE98" s="498"/>
      <c r="IF98" s="498"/>
      <c r="IG98" s="498"/>
      <c r="IH98" s="498"/>
      <c r="II98" s="498"/>
      <c r="IJ98" s="498"/>
      <c r="IK98" s="498"/>
    </row>
    <row r="99" spans="1:245" s="18" customFormat="1" ht="24" customHeight="1" thickBot="1">
      <c r="A99" s="498"/>
      <c r="B99" s="317" t="s">
        <v>279</v>
      </c>
      <c r="C99" s="318"/>
      <c r="D99" s="318"/>
      <c r="E99" s="318"/>
      <c r="F99" s="318"/>
      <c r="G99" s="318"/>
      <c r="H99" s="318"/>
      <c r="I99" s="318"/>
      <c r="J99" s="318"/>
      <c r="K99" s="318"/>
      <c r="L99" s="318"/>
      <c r="M99" s="318"/>
      <c r="N99" s="319"/>
      <c r="O99" s="152">
        <v>496</v>
      </c>
      <c r="P99" s="153" t="s">
        <v>115</v>
      </c>
      <c r="Q99" s="320"/>
      <c r="R99" s="952"/>
      <c r="S99" s="953"/>
      <c r="T99" s="953"/>
      <c r="U99" s="953"/>
      <c r="V99" s="953"/>
      <c r="W99" s="953"/>
      <c r="X99" s="953"/>
      <c r="Y99" s="953"/>
      <c r="Z99" s="953"/>
      <c r="AA99" s="953"/>
      <c r="AB99" s="953"/>
      <c r="AC99" s="953"/>
      <c r="AD99" s="955"/>
      <c r="AE99" s="957"/>
      <c r="AF99" s="243"/>
      <c r="AG99" s="879"/>
      <c r="AH99" s="880"/>
      <c r="AI99" s="881"/>
      <c r="AJ99" s="498"/>
      <c r="AK99" s="498"/>
      <c r="AL99" s="498"/>
      <c r="AM99" s="498"/>
      <c r="AN99" s="498"/>
      <c r="AO99" s="498"/>
      <c r="AP99" s="498"/>
      <c r="AQ99" s="498"/>
      <c r="AR99" s="498"/>
      <c r="AS99" s="498"/>
      <c r="AT99" s="498"/>
      <c r="AU99" s="498"/>
      <c r="AV99" s="498"/>
      <c r="AW99" s="498"/>
      <c r="AX99" s="498"/>
      <c r="AY99" s="498"/>
      <c r="AZ99" s="498"/>
      <c r="BA99" s="498"/>
      <c r="BB99" s="498"/>
      <c r="BC99" s="498"/>
      <c r="BD99" s="498"/>
      <c r="BE99" s="498"/>
      <c r="BF99" s="498"/>
      <c r="BG99" s="498"/>
      <c r="BH99" s="498"/>
      <c r="BI99" s="498"/>
      <c r="BJ99" s="498"/>
      <c r="BK99" s="498"/>
      <c r="BL99" s="498"/>
      <c r="BM99" s="498"/>
      <c r="BN99" s="498"/>
      <c r="BO99" s="498"/>
      <c r="BP99" s="498"/>
      <c r="BQ99" s="498"/>
      <c r="BR99" s="498"/>
      <c r="BS99" s="498"/>
      <c r="BT99" s="498"/>
      <c r="BU99" s="498"/>
      <c r="BV99" s="498"/>
      <c r="BW99" s="498"/>
      <c r="BX99" s="498"/>
      <c r="BY99" s="498"/>
      <c r="BZ99" s="498"/>
      <c r="CA99" s="498"/>
      <c r="CB99" s="498"/>
      <c r="CC99" s="498"/>
      <c r="CD99" s="498"/>
      <c r="CE99" s="498"/>
      <c r="CF99" s="498"/>
      <c r="CG99" s="498"/>
      <c r="CH99" s="498"/>
      <c r="CI99" s="498"/>
      <c r="CJ99" s="498"/>
      <c r="CK99" s="498"/>
      <c r="CL99" s="498"/>
      <c r="CM99" s="498"/>
      <c r="CN99" s="498"/>
      <c r="CO99" s="498"/>
      <c r="CP99" s="498"/>
      <c r="CQ99" s="498"/>
      <c r="CR99" s="498"/>
      <c r="CS99" s="498"/>
      <c r="CT99" s="498"/>
      <c r="CU99" s="498"/>
      <c r="CV99" s="498"/>
      <c r="CW99" s="498"/>
      <c r="CX99" s="498"/>
      <c r="CY99" s="498"/>
      <c r="CZ99" s="498"/>
      <c r="DA99" s="498"/>
      <c r="DB99" s="498"/>
      <c r="DC99" s="498"/>
      <c r="DD99" s="498"/>
      <c r="DE99" s="498"/>
      <c r="DF99" s="498"/>
      <c r="DG99" s="498"/>
      <c r="DH99" s="498"/>
      <c r="DI99" s="498"/>
      <c r="DJ99" s="498"/>
      <c r="DK99" s="498"/>
      <c r="DL99" s="498"/>
      <c r="DM99" s="498"/>
      <c r="DN99" s="498"/>
      <c r="DO99" s="498"/>
      <c r="DP99" s="498"/>
      <c r="DQ99" s="498"/>
      <c r="DR99" s="498"/>
      <c r="DS99" s="498"/>
      <c r="DT99" s="498"/>
      <c r="DU99" s="498"/>
      <c r="DV99" s="498"/>
      <c r="DW99" s="498"/>
      <c r="DX99" s="498"/>
      <c r="DY99" s="498"/>
      <c r="DZ99" s="498"/>
      <c r="EA99" s="498"/>
      <c r="EB99" s="498"/>
      <c r="EC99" s="498"/>
      <c r="ED99" s="498"/>
      <c r="EE99" s="498"/>
      <c r="EF99" s="498"/>
      <c r="EG99" s="498"/>
      <c r="EH99" s="498"/>
      <c r="EI99" s="498"/>
      <c r="EJ99" s="498"/>
      <c r="EK99" s="498"/>
      <c r="EL99" s="498"/>
      <c r="EM99" s="498"/>
      <c r="EN99" s="498"/>
      <c r="EO99" s="498"/>
      <c r="EP99" s="498"/>
      <c r="EQ99" s="498"/>
      <c r="ER99" s="498"/>
      <c r="ES99" s="498"/>
      <c r="ET99" s="498"/>
      <c r="EU99" s="498"/>
      <c r="EV99" s="498"/>
      <c r="EW99" s="498"/>
      <c r="EX99" s="498"/>
      <c r="EY99" s="498"/>
      <c r="EZ99" s="498"/>
      <c r="FA99" s="498"/>
      <c r="FB99" s="498"/>
      <c r="FC99" s="498"/>
      <c r="FD99" s="498"/>
      <c r="FE99" s="498"/>
      <c r="FF99" s="498"/>
      <c r="FG99" s="498"/>
      <c r="FH99" s="498"/>
      <c r="FI99" s="498"/>
      <c r="FJ99" s="498"/>
      <c r="FK99" s="498"/>
      <c r="FL99" s="498"/>
      <c r="FM99" s="498"/>
      <c r="FN99" s="498"/>
      <c r="FO99" s="498"/>
      <c r="FP99" s="498"/>
      <c r="FQ99" s="498"/>
      <c r="FR99" s="498"/>
      <c r="FS99" s="498"/>
      <c r="FT99" s="498"/>
      <c r="FU99" s="498"/>
      <c r="FV99" s="498"/>
      <c r="FW99" s="498"/>
      <c r="FX99" s="498"/>
      <c r="FY99" s="498"/>
      <c r="FZ99" s="498"/>
      <c r="GA99" s="498"/>
      <c r="GB99" s="498"/>
      <c r="GC99" s="498"/>
      <c r="GD99" s="498"/>
      <c r="GE99" s="498"/>
      <c r="GF99" s="498"/>
      <c r="GG99" s="498"/>
      <c r="GH99" s="498"/>
      <c r="GI99" s="498"/>
      <c r="GJ99" s="498"/>
      <c r="GK99" s="498"/>
      <c r="GL99" s="498"/>
      <c r="GM99" s="498"/>
      <c r="GN99" s="498"/>
      <c r="GO99" s="498"/>
      <c r="GP99" s="498"/>
      <c r="GQ99" s="498"/>
      <c r="GR99" s="498"/>
      <c r="GS99" s="498"/>
      <c r="GT99" s="498"/>
      <c r="GU99" s="498"/>
      <c r="GV99" s="498"/>
      <c r="GW99" s="498"/>
      <c r="GX99" s="498"/>
      <c r="GY99" s="498"/>
      <c r="GZ99" s="498"/>
      <c r="HA99" s="498"/>
      <c r="HB99" s="498"/>
      <c r="HC99" s="498"/>
      <c r="HD99" s="498"/>
      <c r="HE99" s="498"/>
      <c r="HF99" s="498"/>
      <c r="HG99" s="498"/>
      <c r="HH99" s="498"/>
      <c r="HI99" s="498"/>
      <c r="HJ99" s="498"/>
      <c r="HK99" s="498"/>
      <c r="HL99" s="498"/>
      <c r="HM99" s="498"/>
      <c r="HN99" s="498"/>
      <c r="HO99" s="498"/>
      <c r="HP99" s="498"/>
      <c r="HQ99" s="498"/>
      <c r="HR99" s="498"/>
      <c r="HS99" s="498"/>
      <c r="HT99" s="498"/>
      <c r="HU99" s="498"/>
      <c r="HV99" s="498"/>
      <c r="HW99" s="498"/>
      <c r="HX99" s="498"/>
      <c r="HY99" s="498"/>
      <c r="HZ99" s="498"/>
      <c r="IA99" s="498"/>
      <c r="IB99" s="498"/>
      <c r="IC99" s="498"/>
      <c r="ID99" s="498"/>
      <c r="IE99" s="498"/>
      <c r="IF99" s="498"/>
      <c r="IG99" s="498"/>
      <c r="IH99" s="498"/>
      <c r="II99" s="498"/>
      <c r="IJ99" s="498"/>
      <c r="IK99" s="498"/>
    </row>
    <row r="100" spans="1:245" s="18" customFormat="1" ht="24" customHeight="1" thickBot="1">
      <c r="A100" s="498"/>
      <c r="B100" s="948" t="s">
        <v>5</v>
      </c>
      <c r="C100" s="949"/>
      <c r="D100" s="949"/>
      <c r="E100" s="949"/>
      <c r="F100" s="949"/>
      <c r="G100" s="949"/>
      <c r="H100" s="949"/>
      <c r="I100" s="949"/>
      <c r="J100" s="949"/>
      <c r="K100" s="949"/>
      <c r="L100" s="949"/>
      <c r="M100" s="949"/>
      <c r="N100" s="949"/>
      <c r="O100" s="949"/>
      <c r="P100" s="949"/>
      <c r="Q100" s="949"/>
      <c r="R100" s="950" t="s">
        <v>280</v>
      </c>
      <c r="S100" s="951"/>
      <c r="T100" s="951"/>
      <c r="U100" s="951"/>
      <c r="V100" s="951"/>
      <c r="W100" s="951"/>
      <c r="X100" s="951"/>
      <c r="Y100" s="951"/>
      <c r="Z100" s="951"/>
      <c r="AA100" s="951"/>
      <c r="AB100" s="951"/>
      <c r="AC100" s="951"/>
      <c r="AD100" s="954">
        <v>7999</v>
      </c>
      <c r="AE100" s="956" t="s">
        <v>126</v>
      </c>
      <c r="AF100" s="312">
        <f>AC95+AF97</f>
        <v>2433496.0600000005</v>
      </c>
      <c r="AG100" s="879"/>
      <c r="AH100" s="880"/>
      <c r="AI100" s="881"/>
      <c r="AJ100" s="498"/>
      <c r="AK100" s="498"/>
      <c r="AL100" s="498"/>
      <c r="AM100" s="498"/>
      <c r="AN100" s="498"/>
      <c r="AO100" s="498"/>
      <c r="AP100" s="498"/>
      <c r="AQ100" s="498"/>
      <c r="AR100" s="498"/>
      <c r="AS100" s="498"/>
      <c r="AT100" s="498"/>
      <c r="AU100" s="498"/>
      <c r="AV100" s="498"/>
      <c r="AW100" s="498"/>
      <c r="AX100" s="498"/>
      <c r="AY100" s="498"/>
      <c r="AZ100" s="498"/>
      <c r="BA100" s="498"/>
      <c r="BB100" s="498"/>
      <c r="BC100" s="498"/>
      <c r="BD100" s="498"/>
      <c r="BE100" s="498"/>
      <c r="BF100" s="498"/>
      <c r="BG100" s="498"/>
      <c r="BH100" s="498"/>
      <c r="BI100" s="498"/>
      <c r="BJ100" s="498"/>
      <c r="BK100" s="498"/>
      <c r="BL100" s="498"/>
      <c r="BM100" s="498"/>
      <c r="BN100" s="498"/>
      <c r="BO100" s="498"/>
      <c r="BP100" s="498"/>
      <c r="BQ100" s="498"/>
      <c r="BR100" s="498"/>
      <c r="BS100" s="498"/>
      <c r="BT100" s="498"/>
      <c r="BU100" s="498"/>
      <c r="BV100" s="498"/>
      <c r="BW100" s="498"/>
      <c r="BX100" s="498"/>
      <c r="BY100" s="498"/>
      <c r="BZ100" s="498"/>
      <c r="CA100" s="498"/>
      <c r="CB100" s="498"/>
      <c r="CC100" s="498"/>
      <c r="CD100" s="498"/>
      <c r="CE100" s="498"/>
      <c r="CF100" s="498"/>
      <c r="CG100" s="498"/>
      <c r="CH100" s="498"/>
      <c r="CI100" s="498"/>
      <c r="CJ100" s="498"/>
      <c r="CK100" s="498"/>
      <c r="CL100" s="498"/>
      <c r="CM100" s="498"/>
      <c r="CN100" s="498"/>
      <c r="CO100" s="498"/>
      <c r="CP100" s="498"/>
      <c r="CQ100" s="498"/>
      <c r="CR100" s="498"/>
      <c r="CS100" s="498"/>
      <c r="CT100" s="498"/>
      <c r="CU100" s="498"/>
      <c r="CV100" s="498"/>
      <c r="CW100" s="498"/>
      <c r="CX100" s="498"/>
      <c r="CY100" s="498"/>
      <c r="CZ100" s="498"/>
      <c r="DA100" s="498"/>
      <c r="DB100" s="498"/>
      <c r="DC100" s="498"/>
      <c r="DD100" s="498"/>
      <c r="DE100" s="498"/>
      <c r="DF100" s="498"/>
      <c r="DG100" s="498"/>
      <c r="DH100" s="498"/>
      <c r="DI100" s="498"/>
      <c r="DJ100" s="498"/>
      <c r="DK100" s="498"/>
      <c r="DL100" s="498"/>
      <c r="DM100" s="498"/>
      <c r="DN100" s="498"/>
      <c r="DO100" s="498"/>
      <c r="DP100" s="498"/>
      <c r="DQ100" s="498"/>
      <c r="DR100" s="498"/>
      <c r="DS100" s="498"/>
      <c r="DT100" s="498"/>
      <c r="DU100" s="498"/>
      <c r="DV100" s="498"/>
      <c r="DW100" s="498"/>
      <c r="DX100" s="498"/>
      <c r="DY100" s="498"/>
      <c r="DZ100" s="498"/>
      <c r="EA100" s="498"/>
      <c r="EB100" s="498"/>
      <c r="EC100" s="498"/>
      <c r="ED100" s="498"/>
      <c r="EE100" s="498"/>
      <c r="EF100" s="498"/>
      <c r="EG100" s="498"/>
      <c r="EH100" s="498"/>
      <c r="EI100" s="498"/>
      <c r="EJ100" s="498"/>
      <c r="EK100" s="498"/>
      <c r="EL100" s="498"/>
      <c r="EM100" s="498"/>
      <c r="EN100" s="498"/>
      <c r="EO100" s="498"/>
      <c r="EP100" s="498"/>
      <c r="EQ100" s="498"/>
      <c r="ER100" s="498"/>
      <c r="ES100" s="498"/>
      <c r="ET100" s="498"/>
      <c r="EU100" s="498"/>
      <c r="EV100" s="498"/>
      <c r="EW100" s="498"/>
      <c r="EX100" s="498"/>
      <c r="EY100" s="498"/>
      <c r="EZ100" s="498"/>
      <c r="FA100" s="498"/>
      <c r="FB100" s="498"/>
      <c r="FC100" s="498"/>
      <c r="FD100" s="498"/>
      <c r="FE100" s="498"/>
      <c r="FF100" s="498"/>
      <c r="FG100" s="498"/>
      <c r="FH100" s="498"/>
      <c r="FI100" s="498"/>
      <c r="FJ100" s="498"/>
      <c r="FK100" s="498"/>
      <c r="FL100" s="498"/>
      <c r="FM100" s="498"/>
      <c r="FN100" s="498"/>
      <c r="FO100" s="498"/>
      <c r="FP100" s="498"/>
      <c r="FQ100" s="498"/>
      <c r="FR100" s="498"/>
      <c r="FS100" s="498"/>
      <c r="FT100" s="498"/>
      <c r="FU100" s="498"/>
      <c r="FV100" s="498"/>
      <c r="FW100" s="498"/>
      <c r="FX100" s="498"/>
      <c r="FY100" s="498"/>
      <c r="FZ100" s="498"/>
      <c r="GA100" s="498"/>
      <c r="GB100" s="498"/>
      <c r="GC100" s="498"/>
      <c r="GD100" s="498"/>
      <c r="GE100" s="498"/>
      <c r="GF100" s="498"/>
      <c r="GG100" s="498"/>
      <c r="GH100" s="498"/>
      <c r="GI100" s="498"/>
      <c r="GJ100" s="498"/>
      <c r="GK100" s="498"/>
      <c r="GL100" s="498"/>
      <c r="GM100" s="498"/>
      <c r="GN100" s="498"/>
      <c r="GO100" s="498"/>
      <c r="GP100" s="498"/>
      <c r="GQ100" s="498"/>
      <c r="GR100" s="498"/>
      <c r="GS100" s="498"/>
      <c r="GT100" s="498"/>
      <c r="GU100" s="498"/>
      <c r="GV100" s="498"/>
      <c r="GW100" s="498"/>
      <c r="GX100" s="498"/>
      <c r="GY100" s="498"/>
      <c r="GZ100" s="498"/>
      <c r="HA100" s="498"/>
      <c r="HB100" s="498"/>
      <c r="HC100" s="498"/>
      <c r="HD100" s="498"/>
      <c r="HE100" s="498"/>
      <c r="HF100" s="498"/>
      <c r="HG100" s="498"/>
      <c r="HH100" s="498"/>
      <c r="HI100" s="498"/>
      <c r="HJ100" s="498"/>
      <c r="HK100" s="498"/>
      <c r="HL100" s="498"/>
      <c r="HM100" s="498"/>
      <c r="HN100" s="498"/>
      <c r="HO100" s="498"/>
      <c r="HP100" s="498"/>
      <c r="HQ100" s="498"/>
      <c r="HR100" s="498"/>
      <c r="HS100" s="498"/>
      <c r="HT100" s="498"/>
      <c r="HU100" s="498"/>
      <c r="HV100" s="498"/>
      <c r="HW100" s="498"/>
      <c r="HX100" s="498"/>
      <c r="HY100" s="498"/>
      <c r="HZ100" s="498"/>
      <c r="IA100" s="498"/>
      <c r="IB100" s="498"/>
      <c r="IC100" s="498"/>
      <c r="ID100" s="498"/>
      <c r="IE100" s="498"/>
      <c r="IF100" s="498"/>
      <c r="IG100" s="498"/>
      <c r="IH100" s="498"/>
      <c r="II100" s="498"/>
      <c r="IJ100" s="498"/>
      <c r="IK100" s="498"/>
    </row>
    <row r="101" spans="1:245" s="18" customFormat="1" ht="24" customHeight="1" thickBot="1">
      <c r="A101" s="498"/>
      <c r="B101" s="321" t="s">
        <v>6</v>
      </c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154"/>
      <c r="O101" s="45"/>
      <c r="P101" s="47"/>
      <c r="Q101" s="47"/>
      <c r="R101" s="952"/>
      <c r="S101" s="953"/>
      <c r="T101" s="953"/>
      <c r="U101" s="953"/>
      <c r="V101" s="953"/>
      <c r="W101" s="953"/>
      <c r="X101" s="953"/>
      <c r="Y101" s="953"/>
      <c r="Z101" s="953"/>
      <c r="AA101" s="953"/>
      <c r="AB101" s="953"/>
      <c r="AC101" s="953"/>
      <c r="AD101" s="955"/>
      <c r="AE101" s="957"/>
      <c r="AF101" s="243"/>
      <c r="AG101" s="879"/>
      <c r="AH101" s="880"/>
      <c r="AI101" s="881"/>
      <c r="AJ101" s="498"/>
      <c r="AK101" s="498"/>
      <c r="AL101" s="498"/>
      <c r="AM101" s="498"/>
      <c r="AN101" s="498"/>
      <c r="AO101" s="498"/>
      <c r="AP101" s="498"/>
      <c r="AQ101" s="498"/>
      <c r="AR101" s="498"/>
      <c r="AS101" s="498"/>
      <c r="AT101" s="498"/>
      <c r="AU101" s="498"/>
      <c r="AV101" s="498"/>
      <c r="AW101" s="498"/>
      <c r="AX101" s="498"/>
      <c r="AY101" s="498"/>
      <c r="AZ101" s="498"/>
      <c r="BA101" s="498"/>
      <c r="BB101" s="498"/>
      <c r="BC101" s="498"/>
      <c r="BD101" s="498"/>
      <c r="BE101" s="498"/>
      <c r="BF101" s="498"/>
      <c r="BG101" s="498"/>
      <c r="BH101" s="498"/>
      <c r="BI101" s="498"/>
      <c r="BJ101" s="498"/>
      <c r="BK101" s="498"/>
      <c r="BL101" s="498"/>
      <c r="BM101" s="498"/>
      <c r="BN101" s="498"/>
      <c r="BO101" s="498"/>
      <c r="BP101" s="498"/>
      <c r="BQ101" s="498"/>
      <c r="BR101" s="498"/>
      <c r="BS101" s="498"/>
      <c r="BT101" s="498"/>
      <c r="BU101" s="498"/>
      <c r="BV101" s="498"/>
      <c r="BW101" s="498"/>
      <c r="BX101" s="498"/>
      <c r="BY101" s="498"/>
      <c r="BZ101" s="498"/>
      <c r="CA101" s="498"/>
      <c r="CB101" s="498"/>
      <c r="CC101" s="498"/>
      <c r="CD101" s="498"/>
      <c r="CE101" s="498"/>
      <c r="CF101" s="498"/>
      <c r="CG101" s="498"/>
      <c r="CH101" s="498"/>
      <c r="CI101" s="498"/>
      <c r="CJ101" s="498"/>
      <c r="CK101" s="498"/>
      <c r="CL101" s="498"/>
      <c r="CM101" s="498"/>
      <c r="CN101" s="498"/>
      <c r="CO101" s="498"/>
      <c r="CP101" s="498"/>
      <c r="CQ101" s="498"/>
      <c r="CR101" s="498"/>
      <c r="CS101" s="498"/>
      <c r="CT101" s="498"/>
      <c r="CU101" s="498"/>
      <c r="CV101" s="498"/>
      <c r="CW101" s="498"/>
      <c r="CX101" s="498"/>
      <c r="CY101" s="498"/>
      <c r="CZ101" s="498"/>
      <c r="DA101" s="498"/>
      <c r="DB101" s="498"/>
      <c r="DC101" s="498"/>
      <c r="DD101" s="498"/>
      <c r="DE101" s="498"/>
      <c r="DF101" s="498"/>
      <c r="DG101" s="498"/>
      <c r="DH101" s="498"/>
      <c r="DI101" s="498"/>
      <c r="DJ101" s="498"/>
      <c r="DK101" s="498"/>
      <c r="DL101" s="498"/>
      <c r="DM101" s="498"/>
      <c r="DN101" s="498"/>
      <c r="DO101" s="498"/>
      <c r="DP101" s="498"/>
      <c r="DQ101" s="498"/>
      <c r="DR101" s="498"/>
      <c r="DS101" s="498"/>
      <c r="DT101" s="498"/>
      <c r="DU101" s="498"/>
      <c r="DV101" s="498"/>
      <c r="DW101" s="498"/>
      <c r="DX101" s="498"/>
      <c r="DY101" s="498"/>
      <c r="DZ101" s="498"/>
      <c r="EA101" s="498"/>
      <c r="EB101" s="498"/>
      <c r="EC101" s="498"/>
      <c r="ED101" s="498"/>
      <c r="EE101" s="498"/>
      <c r="EF101" s="498"/>
      <c r="EG101" s="498"/>
      <c r="EH101" s="498"/>
      <c r="EI101" s="498"/>
      <c r="EJ101" s="498"/>
      <c r="EK101" s="498"/>
      <c r="EL101" s="498"/>
      <c r="EM101" s="498"/>
      <c r="EN101" s="498"/>
      <c r="EO101" s="498"/>
      <c r="EP101" s="498"/>
      <c r="EQ101" s="498"/>
      <c r="ER101" s="498"/>
      <c r="ES101" s="498"/>
      <c r="ET101" s="498"/>
      <c r="EU101" s="498"/>
      <c r="EV101" s="498"/>
      <c r="EW101" s="498"/>
      <c r="EX101" s="498"/>
      <c r="EY101" s="498"/>
      <c r="EZ101" s="498"/>
      <c r="FA101" s="498"/>
      <c r="FB101" s="498"/>
      <c r="FC101" s="498"/>
      <c r="FD101" s="498"/>
      <c r="FE101" s="498"/>
      <c r="FF101" s="498"/>
      <c r="FG101" s="498"/>
      <c r="FH101" s="498"/>
      <c r="FI101" s="498"/>
      <c r="FJ101" s="498"/>
      <c r="FK101" s="498"/>
      <c r="FL101" s="498"/>
      <c r="FM101" s="498"/>
      <c r="FN101" s="498"/>
      <c r="FO101" s="498"/>
      <c r="FP101" s="498"/>
      <c r="FQ101" s="498"/>
      <c r="FR101" s="498"/>
      <c r="FS101" s="498"/>
      <c r="FT101" s="498"/>
      <c r="FU101" s="498"/>
      <c r="FV101" s="498"/>
      <c r="FW101" s="498"/>
      <c r="FX101" s="498"/>
      <c r="FY101" s="498"/>
      <c r="FZ101" s="498"/>
      <c r="GA101" s="498"/>
      <c r="GB101" s="498"/>
      <c r="GC101" s="498"/>
      <c r="GD101" s="498"/>
      <c r="GE101" s="498"/>
      <c r="GF101" s="498"/>
      <c r="GG101" s="498"/>
      <c r="GH101" s="498"/>
      <c r="GI101" s="498"/>
      <c r="GJ101" s="498"/>
      <c r="GK101" s="498"/>
      <c r="GL101" s="498"/>
      <c r="GM101" s="498"/>
      <c r="GN101" s="498"/>
      <c r="GO101" s="498"/>
      <c r="GP101" s="498"/>
      <c r="GQ101" s="498"/>
      <c r="GR101" s="498"/>
      <c r="GS101" s="498"/>
      <c r="GT101" s="498"/>
      <c r="GU101" s="498"/>
      <c r="GV101" s="498"/>
      <c r="GW101" s="498"/>
      <c r="GX101" s="498"/>
      <c r="GY101" s="498"/>
      <c r="GZ101" s="498"/>
      <c r="HA101" s="498"/>
      <c r="HB101" s="498"/>
      <c r="HC101" s="498"/>
      <c r="HD101" s="498"/>
      <c r="HE101" s="498"/>
      <c r="HF101" s="498"/>
      <c r="HG101" s="498"/>
      <c r="HH101" s="498"/>
      <c r="HI101" s="498"/>
      <c r="HJ101" s="498"/>
      <c r="HK101" s="498"/>
      <c r="HL101" s="498"/>
      <c r="HM101" s="498"/>
      <c r="HN101" s="498"/>
      <c r="HO101" s="498"/>
      <c r="HP101" s="498"/>
      <c r="HQ101" s="498"/>
      <c r="HR101" s="498"/>
      <c r="HS101" s="498"/>
      <c r="HT101" s="498"/>
      <c r="HU101" s="498"/>
      <c r="HV101" s="498"/>
      <c r="HW101" s="498"/>
      <c r="HX101" s="498"/>
      <c r="HY101" s="498"/>
      <c r="HZ101" s="498"/>
      <c r="IA101" s="498"/>
      <c r="IB101" s="498"/>
      <c r="IC101" s="498"/>
      <c r="ID101" s="498"/>
      <c r="IE101" s="498"/>
      <c r="IF101" s="498"/>
      <c r="IG101" s="498"/>
      <c r="IH101" s="498"/>
      <c r="II101" s="498"/>
      <c r="IJ101" s="498"/>
      <c r="IK101" s="498"/>
    </row>
    <row r="102" spans="1:245" s="18" customFormat="1" ht="24" customHeight="1">
      <c r="A102" s="498"/>
      <c r="B102" s="840" t="s">
        <v>281</v>
      </c>
      <c r="C102" s="831"/>
      <c r="D102" s="931" t="s">
        <v>137</v>
      </c>
      <c r="E102" s="932"/>
      <c r="F102" s="933"/>
      <c r="G102" s="53" t="s">
        <v>138</v>
      </c>
      <c r="H102" s="53"/>
      <c r="I102" s="53"/>
      <c r="J102" s="53"/>
      <c r="K102" s="53"/>
      <c r="L102" s="53"/>
      <c r="M102" s="53"/>
      <c r="N102" s="54"/>
      <c r="O102" s="55">
        <v>511</v>
      </c>
      <c r="P102" s="30" t="s">
        <v>120</v>
      </c>
      <c r="Q102" s="53"/>
      <c r="R102" s="155" t="s">
        <v>282</v>
      </c>
      <c r="S102" s="156"/>
      <c r="T102" s="156"/>
      <c r="U102" s="156"/>
      <c r="V102" s="156"/>
      <c r="W102" s="156"/>
      <c r="X102" s="156"/>
      <c r="Y102" s="156"/>
      <c r="Z102" s="156"/>
      <c r="AA102" s="156"/>
      <c r="AB102" s="156"/>
      <c r="AC102" s="156"/>
      <c r="AD102" s="157" t="s">
        <v>91</v>
      </c>
      <c r="AE102" s="158" t="s">
        <v>115</v>
      </c>
      <c r="AF102" s="97"/>
      <c r="AG102" s="879"/>
      <c r="AH102" s="880"/>
      <c r="AI102" s="881"/>
      <c r="AJ102" s="498"/>
      <c r="AK102" s="498"/>
      <c r="AL102" s="498"/>
      <c r="AM102" s="498"/>
      <c r="AN102" s="498"/>
      <c r="AO102" s="498"/>
      <c r="AP102" s="498"/>
      <c r="AQ102" s="498"/>
      <c r="AR102" s="498"/>
      <c r="AS102" s="498"/>
      <c r="AT102" s="498"/>
      <c r="AU102" s="498"/>
      <c r="AV102" s="498"/>
      <c r="AW102" s="498"/>
      <c r="AX102" s="498"/>
      <c r="AY102" s="498"/>
      <c r="AZ102" s="498"/>
      <c r="BA102" s="498"/>
      <c r="BB102" s="498"/>
      <c r="BC102" s="498"/>
      <c r="BD102" s="498"/>
      <c r="BE102" s="498"/>
      <c r="BF102" s="498"/>
      <c r="BG102" s="498"/>
      <c r="BH102" s="498"/>
      <c r="BI102" s="498"/>
      <c r="BJ102" s="498"/>
      <c r="BK102" s="498"/>
      <c r="BL102" s="498"/>
      <c r="BM102" s="498"/>
      <c r="BN102" s="498"/>
      <c r="BO102" s="498"/>
      <c r="BP102" s="498"/>
      <c r="BQ102" s="498"/>
      <c r="BR102" s="498"/>
      <c r="BS102" s="498"/>
      <c r="BT102" s="498"/>
      <c r="BU102" s="498"/>
      <c r="BV102" s="498"/>
      <c r="BW102" s="498"/>
      <c r="BX102" s="498"/>
      <c r="BY102" s="498"/>
      <c r="BZ102" s="498"/>
      <c r="CA102" s="498"/>
      <c r="CB102" s="498"/>
      <c r="CC102" s="498"/>
      <c r="CD102" s="498"/>
      <c r="CE102" s="498"/>
      <c r="CF102" s="498"/>
      <c r="CG102" s="498"/>
      <c r="CH102" s="498"/>
      <c r="CI102" s="498"/>
      <c r="CJ102" s="498"/>
      <c r="CK102" s="498"/>
      <c r="CL102" s="498"/>
      <c r="CM102" s="498"/>
      <c r="CN102" s="498"/>
      <c r="CO102" s="498"/>
      <c r="CP102" s="498"/>
      <c r="CQ102" s="498"/>
      <c r="CR102" s="498"/>
      <c r="CS102" s="498"/>
      <c r="CT102" s="498"/>
      <c r="CU102" s="498"/>
      <c r="CV102" s="498"/>
      <c r="CW102" s="498"/>
      <c r="CX102" s="498"/>
      <c r="CY102" s="498"/>
      <c r="CZ102" s="498"/>
      <c r="DA102" s="498"/>
      <c r="DB102" s="498"/>
      <c r="DC102" s="498"/>
      <c r="DD102" s="498"/>
      <c r="DE102" s="498"/>
      <c r="DF102" s="498"/>
      <c r="DG102" s="498"/>
      <c r="DH102" s="498"/>
      <c r="DI102" s="498"/>
      <c r="DJ102" s="498"/>
      <c r="DK102" s="498"/>
      <c r="DL102" s="498"/>
      <c r="DM102" s="498"/>
      <c r="DN102" s="498"/>
      <c r="DO102" s="498"/>
      <c r="DP102" s="498"/>
      <c r="DQ102" s="498"/>
      <c r="DR102" s="498"/>
      <c r="DS102" s="498"/>
      <c r="DT102" s="498"/>
      <c r="DU102" s="498"/>
      <c r="DV102" s="498"/>
      <c r="DW102" s="498"/>
      <c r="DX102" s="498"/>
      <c r="DY102" s="498"/>
      <c r="DZ102" s="498"/>
      <c r="EA102" s="498"/>
      <c r="EB102" s="498"/>
      <c r="EC102" s="498"/>
      <c r="ED102" s="498"/>
      <c r="EE102" s="498"/>
      <c r="EF102" s="498"/>
      <c r="EG102" s="498"/>
      <c r="EH102" s="498"/>
      <c r="EI102" s="498"/>
      <c r="EJ102" s="498"/>
      <c r="EK102" s="498"/>
      <c r="EL102" s="498"/>
      <c r="EM102" s="498"/>
      <c r="EN102" s="498"/>
      <c r="EO102" s="498"/>
      <c r="EP102" s="498"/>
      <c r="EQ102" s="498"/>
      <c r="ER102" s="498"/>
      <c r="ES102" s="498"/>
      <c r="ET102" s="498"/>
      <c r="EU102" s="498"/>
      <c r="EV102" s="498"/>
      <c r="EW102" s="498"/>
      <c r="EX102" s="498"/>
      <c r="EY102" s="498"/>
      <c r="EZ102" s="498"/>
      <c r="FA102" s="498"/>
      <c r="FB102" s="498"/>
      <c r="FC102" s="498"/>
      <c r="FD102" s="498"/>
      <c r="FE102" s="498"/>
      <c r="FF102" s="498"/>
      <c r="FG102" s="498"/>
      <c r="FH102" s="498"/>
      <c r="FI102" s="498"/>
      <c r="FJ102" s="498"/>
      <c r="FK102" s="498"/>
      <c r="FL102" s="498"/>
      <c r="FM102" s="498"/>
      <c r="FN102" s="498"/>
      <c r="FO102" s="498"/>
      <c r="FP102" s="498"/>
      <c r="FQ102" s="498"/>
      <c r="FR102" s="498"/>
      <c r="FS102" s="498"/>
      <c r="FT102" s="498"/>
      <c r="FU102" s="498"/>
      <c r="FV102" s="498"/>
      <c r="FW102" s="498"/>
      <c r="FX102" s="498"/>
      <c r="FY102" s="498"/>
      <c r="FZ102" s="498"/>
      <c r="GA102" s="498"/>
      <c r="GB102" s="498"/>
      <c r="GC102" s="498"/>
      <c r="GD102" s="498"/>
      <c r="GE102" s="498"/>
      <c r="GF102" s="498"/>
      <c r="GG102" s="498"/>
      <c r="GH102" s="498"/>
      <c r="GI102" s="498"/>
      <c r="GJ102" s="498"/>
      <c r="GK102" s="498"/>
      <c r="GL102" s="498"/>
      <c r="GM102" s="498"/>
      <c r="GN102" s="498"/>
      <c r="GO102" s="498"/>
      <c r="GP102" s="498"/>
      <c r="GQ102" s="498"/>
      <c r="GR102" s="498"/>
      <c r="GS102" s="498"/>
      <c r="GT102" s="498"/>
      <c r="GU102" s="498"/>
      <c r="GV102" s="498"/>
      <c r="GW102" s="498"/>
      <c r="GX102" s="498"/>
      <c r="GY102" s="498"/>
      <c r="GZ102" s="498"/>
      <c r="HA102" s="498"/>
      <c r="HB102" s="498"/>
      <c r="HC102" s="498"/>
      <c r="HD102" s="498"/>
      <c r="HE102" s="498"/>
      <c r="HF102" s="498"/>
      <c r="HG102" s="498"/>
      <c r="HH102" s="498"/>
      <c r="HI102" s="498"/>
      <c r="HJ102" s="498"/>
      <c r="HK102" s="498"/>
      <c r="HL102" s="498"/>
      <c r="HM102" s="498"/>
      <c r="HN102" s="498"/>
      <c r="HO102" s="498"/>
      <c r="HP102" s="498"/>
      <c r="HQ102" s="498"/>
      <c r="HR102" s="498"/>
      <c r="HS102" s="498"/>
      <c r="HT102" s="498"/>
      <c r="HU102" s="498"/>
      <c r="HV102" s="498"/>
      <c r="HW102" s="498"/>
      <c r="HX102" s="498"/>
      <c r="HY102" s="498"/>
      <c r="HZ102" s="498"/>
      <c r="IA102" s="498"/>
      <c r="IB102" s="498"/>
      <c r="IC102" s="498"/>
      <c r="ID102" s="498"/>
      <c r="IE102" s="498"/>
      <c r="IF102" s="498"/>
      <c r="IG102" s="498"/>
      <c r="IH102" s="498"/>
      <c r="II102" s="498"/>
      <c r="IJ102" s="498"/>
      <c r="IK102" s="498"/>
    </row>
    <row r="103" spans="1:245" s="18" customFormat="1" ht="24" customHeight="1">
      <c r="A103" s="498"/>
      <c r="B103" s="826"/>
      <c r="C103" s="827"/>
      <c r="D103" s="934"/>
      <c r="E103" s="935"/>
      <c r="F103" s="936"/>
      <c r="G103" s="53" t="s">
        <v>140</v>
      </c>
      <c r="H103" s="53"/>
      <c r="I103" s="53"/>
      <c r="J103" s="53"/>
      <c r="K103" s="53"/>
      <c r="L103" s="53"/>
      <c r="M103" s="53"/>
      <c r="N103" s="54"/>
      <c r="O103" s="55">
        <v>512</v>
      </c>
      <c r="P103" s="30" t="s">
        <v>120</v>
      </c>
      <c r="Q103" s="53"/>
      <c r="R103" s="111" t="s">
        <v>283</v>
      </c>
      <c r="S103" s="61"/>
      <c r="T103" s="61"/>
      <c r="U103" s="61"/>
      <c r="V103" s="61"/>
      <c r="W103" s="61"/>
      <c r="X103" s="61"/>
      <c r="Y103" s="61"/>
      <c r="Z103" s="61"/>
      <c r="AA103" s="61"/>
      <c r="AB103" s="61"/>
      <c r="AC103" s="61"/>
      <c r="AD103" s="131" t="s">
        <v>284</v>
      </c>
      <c r="AE103" s="55" t="s">
        <v>115</v>
      </c>
      <c r="AF103" s="58"/>
      <c r="AG103" s="879"/>
      <c r="AH103" s="880"/>
      <c r="AI103" s="881"/>
      <c r="AJ103" s="498"/>
      <c r="AK103" s="498"/>
      <c r="AL103" s="498"/>
      <c r="AM103" s="498"/>
      <c r="AN103" s="498"/>
      <c r="AO103" s="498"/>
      <c r="AP103" s="498"/>
      <c r="AQ103" s="498"/>
      <c r="AR103" s="498"/>
      <c r="AS103" s="498"/>
      <c r="AT103" s="498"/>
      <c r="AU103" s="498"/>
      <c r="AV103" s="498"/>
      <c r="AW103" s="498"/>
      <c r="AX103" s="498"/>
      <c r="AY103" s="498"/>
      <c r="AZ103" s="498"/>
      <c r="BA103" s="498"/>
      <c r="BB103" s="498"/>
      <c r="BC103" s="498"/>
      <c r="BD103" s="498"/>
      <c r="BE103" s="498"/>
      <c r="BF103" s="498"/>
      <c r="BG103" s="498"/>
      <c r="BH103" s="498"/>
      <c r="BI103" s="498"/>
      <c r="BJ103" s="498"/>
      <c r="BK103" s="498"/>
      <c r="BL103" s="498"/>
      <c r="BM103" s="498"/>
      <c r="BN103" s="498"/>
      <c r="BO103" s="498"/>
      <c r="BP103" s="498"/>
      <c r="BQ103" s="498"/>
      <c r="BR103" s="498"/>
      <c r="BS103" s="498"/>
      <c r="BT103" s="498"/>
      <c r="BU103" s="498"/>
      <c r="BV103" s="498"/>
      <c r="BW103" s="498"/>
      <c r="BX103" s="498"/>
      <c r="BY103" s="498"/>
      <c r="BZ103" s="498"/>
      <c r="CA103" s="498"/>
      <c r="CB103" s="498"/>
      <c r="CC103" s="498"/>
      <c r="CD103" s="498"/>
      <c r="CE103" s="498"/>
      <c r="CF103" s="498"/>
      <c r="CG103" s="498"/>
      <c r="CH103" s="498"/>
      <c r="CI103" s="498"/>
      <c r="CJ103" s="498"/>
      <c r="CK103" s="498"/>
      <c r="CL103" s="498"/>
      <c r="CM103" s="498"/>
      <c r="CN103" s="498"/>
      <c r="CO103" s="498"/>
      <c r="CP103" s="498"/>
      <c r="CQ103" s="498"/>
      <c r="CR103" s="498"/>
      <c r="CS103" s="498"/>
      <c r="CT103" s="498"/>
      <c r="CU103" s="498"/>
      <c r="CV103" s="498"/>
      <c r="CW103" s="498"/>
      <c r="CX103" s="498"/>
      <c r="CY103" s="498"/>
      <c r="CZ103" s="498"/>
      <c r="DA103" s="498"/>
      <c r="DB103" s="498"/>
      <c r="DC103" s="498"/>
      <c r="DD103" s="498"/>
      <c r="DE103" s="498"/>
      <c r="DF103" s="498"/>
      <c r="DG103" s="498"/>
      <c r="DH103" s="498"/>
      <c r="DI103" s="498"/>
      <c r="DJ103" s="498"/>
      <c r="DK103" s="498"/>
      <c r="DL103" s="498"/>
      <c r="DM103" s="498"/>
      <c r="DN103" s="498"/>
      <c r="DO103" s="498"/>
      <c r="DP103" s="498"/>
      <c r="DQ103" s="498"/>
      <c r="DR103" s="498"/>
      <c r="DS103" s="498"/>
      <c r="DT103" s="498"/>
      <c r="DU103" s="498"/>
      <c r="DV103" s="498"/>
      <c r="DW103" s="498"/>
      <c r="DX103" s="498"/>
      <c r="DY103" s="498"/>
      <c r="DZ103" s="498"/>
      <c r="EA103" s="498"/>
      <c r="EB103" s="498"/>
      <c r="EC103" s="498"/>
      <c r="ED103" s="498"/>
      <c r="EE103" s="498"/>
      <c r="EF103" s="498"/>
      <c r="EG103" s="498"/>
      <c r="EH103" s="498"/>
      <c r="EI103" s="498"/>
      <c r="EJ103" s="498"/>
      <c r="EK103" s="498"/>
      <c r="EL103" s="498"/>
      <c r="EM103" s="498"/>
      <c r="EN103" s="498"/>
      <c r="EO103" s="498"/>
      <c r="EP103" s="498"/>
      <c r="EQ103" s="498"/>
      <c r="ER103" s="498"/>
      <c r="ES103" s="498"/>
      <c r="ET103" s="498"/>
      <c r="EU103" s="498"/>
      <c r="EV103" s="498"/>
      <c r="EW103" s="498"/>
      <c r="EX103" s="498"/>
      <c r="EY103" s="498"/>
      <c r="EZ103" s="498"/>
      <c r="FA103" s="498"/>
      <c r="FB103" s="498"/>
      <c r="FC103" s="498"/>
      <c r="FD103" s="498"/>
      <c r="FE103" s="498"/>
      <c r="FF103" s="498"/>
      <c r="FG103" s="498"/>
      <c r="FH103" s="498"/>
      <c r="FI103" s="498"/>
      <c r="FJ103" s="498"/>
      <c r="FK103" s="498"/>
      <c r="FL103" s="498"/>
      <c r="FM103" s="498"/>
      <c r="FN103" s="498"/>
      <c r="FO103" s="498"/>
      <c r="FP103" s="498"/>
      <c r="FQ103" s="498"/>
      <c r="FR103" s="498"/>
      <c r="FS103" s="498"/>
      <c r="FT103" s="498"/>
      <c r="FU103" s="498"/>
      <c r="FV103" s="498"/>
      <c r="FW103" s="498"/>
      <c r="FX103" s="498"/>
      <c r="FY103" s="498"/>
      <c r="FZ103" s="498"/>
      <c r="GA103" s="498"/>
      <c r="GB103" s="498"/>
      <c r="GC103" s="498"/>
      <c r="GD103" s="498"/>
      <c r="GE103" s="498"/>
      <c r="GF103" s="498"/>
      <c r="GG103" s="498"/>
      <c r="GH103" s="498"/>
      <c r="GI103" s="498"/>
      <c r="GJ103" s="498"/>
      <c r="GK103" s="498"/>
      <c r="GL103" s="498"/>
      <c r="GM103" s="498"/>
      <c r="GN103" s="498"/>
      <c r="GO103" s="498"/>
      <c r="GP103" s="498"/>
      <c r="GQ103" s="498"/>
      <c r="GR103" s="498"/>
      <c r="GS103" s="498"/>
      <c r="GT103" s="498"/>
      <c r="GU103" s="498"/>
      <c r="GV103" s="498"/>
      <c r="GW103" s="498"/>
      <c r="GX103" s="498"/>
      <c r="GY103" s="498"/>
      <c r="GZ103" s="498"/>
      <c r="HA103" s="498"/>
      <c r="HB103" s="498"/>
      <c r="HC103" s="498"/>
      <c r="HD103" s="498"/>
      <c r="HE103" s="498"/>
      <c r="HF103" s="498"/>
      <c r="HG103" s="498"/>
      <c r="HH103" s="498"/>
      <c r="HI103" s="498"/>
      <c r="HJ103" s="498"/>
      <c r="HK103" s="498"/>
      <c r="HL103" s="498"/>
      <c r="HM103" s="498"/>
      <c r="HN103" s="498"/>
      <c r="HO103" s="498"/>
      <c r="HP103" s="498"/>
      <c r="HQ103" s="498"/>
      <c r="HR103" s="498"/>
      <c r="HS103" s="498"/>
      <c r="HT103" s="498"/>
      <c r="HU103" s="498"/>
      <c r="HV103" s="498"/>
      <c r="HW103" s="498"/>
      <c r="HX103" s="498"/>
      <c r="HY103" s="498"/>
      <c r="HZ103" s="498"/>
      <c r="IA103" s="498"/>
      <c r="IB103" s="498"/>
      <c r="IC103" s="498"/>
      <c r="ID103" s="498"/>
      <c r="IE103" s="498"/>
      <c r="IF103" s="498"/>
      <c r="IG103" s="498"/>
      <c r="IH103" s="498"/>
      <c r="II103" s="498"/>
      <c r="IJ103" s="498"/>
      <c r="IK103" s="498"/>
    </row>
    <row r="104" spans="1:245" s="18" customFormat="1" ht="24" customHeight="1" thickBot="1">
      <c r="A104" s="498"/>
      <c r="B104" s="826"/>
      <c r="C104" s="827"/>
      <c r="D104" s="843" t="s">
        <v>261</v>
      </c>
      <c r="E104" s="844"/>
      <c r="F104" s="845"/>
      <c r="G104" s="53" t="s">
        <v>138</v>
      </c>
      <c r="H104" s="53"/>
      <c r="I104" s="53"/>
      <c r="J104" s="53"/>
      <c r="K104" s="53"/>
      <c r="L104" s="53"/>
      <c r="M104" s="53"/>
      <c r="N104" s="54"/>
      <c r="O104" s="55">
        <v>513</v>
      </c>
      <c r="P104" s="30" t="s">
        <v>120</v>
      </c>
      <c r="Q104" s="53">
        <v>94505.98</v>
      </c>
      <c r="R104" s="159" t="s">
        <v>285</v>
      </c>
      <c r="S104" s="160"/>
      <c r="T104" s="160"/>
      <c r="U104" s="160"/>
      <c r="V104" s="160"/>
      <c r="W104" s="160"/>
      <c r="X104" s="160"/>
      <c r="Y104" s="160"/>
      <c r="Z104" s="160"/>
      <c r="AA104" s="160"/>
      <c r="AB104" s="160"/>
      <c r="AC104" s="160"/>
      <c r="AD104" s="161" t="s">
        <v>286</v>
      </c>
      <c r="AE104" s="162" t="s">
        <v>115</v>
      </c>
      <c r="AF104" s="163"/>
      <c r="AG104" s="882"/>
      <c r="AH104" s="883"/>
      <c r="AI104" s="884"/>
      <c r="AJ104" s="498"/>
      <c r="AK104" s="498"/>
      <c r="AL104" s="498"/>
      <c r="AM104" s="498"/>
      <c r="AN104" s="498"/>
      <c r="AO104" s="498"/>
      <c r="AP104" s="498"/>
      <c r="AQ104" s="498"/>
      <c r="AR104" s="498"/>
      <c r="AS104" s="498"/>
      <c r="AT104" s="498"/>
      <c r="AU104" s="498"/>
      <c r="AV104" s="498"/>
      <c r="AW104" s="498"/>
      <c r="AX104" s="498"/>
      <c r="AY104" s="498"/>
      <c r="AZ104" s="498"/>
      <c r="BA104" s="498"/>
      <c r="BB104" s="498"/>
      <c r="BC104" s="498"/>
      <c r="BD104" s="498"/>
      <c r="BE104" s="498"/>
      <c r="BF104" s="498"/>
      <c r="BG104" s="498"/>
      <c r="BH104" s="498"/>
      <c r="BI104" s="498"/>
      <c r="BJ104" s="498"/>
      <c r="BK104" s="498"/>
      <c r="BL104" s="498"/>
      <c r="BM104" s="498"/>
      <c r="BN104" s="498"/>
      <c r="BO104" s="498"/>
      <c r="BP104" s="498"/>
      <c r="BQ104" s="498"/>
      <c r="BR104" s="498"/>
      <c r="BS104" s="498"/>
      <c r="BT104" s="498"/>
      <c r="BU104" s="498"/>
      <c r="BV104" s="498"/>
      <c r="BW104" s="498"/>
      <c r="BX104" s="498"/>
      <c r="BY104" s="498"/>
      <c r="BZ104" s="498"/>
      <c r="CA104" s="498"/>
      <c r="CB104" s="498"/>
      <c r="CC104" s="498"/>
      <c r="CD104" s="498"/>
      <c r="CE104" s="498"/>
      <c r="CF104" s="498"/>
      <c r="CG104" s="498"/>
      <c r="CH104" s="498"/>
      <c r="CI104" s="498"/>
      <c r="CJ104" s="498"/>
      <c r="CK104" s="498"/>
      <c r="CL104" s="498"/>
      <c r="CM104" s="498"/>
      <c r="CN104" s="498"/>
      <c r="CO104" s="498"/>
      <c r="CP104" s="498"/>
      <c r="CQ104" s="498"/>
      <c r="CR104" s="498"/>
      <c r="CS104" s="498"/>
      <c r="CT104" s="498"/>
      <c r="CU104" s="498"/>
      <c r="CV104" s="498"/>
      <c r="CW104" s="498"/>
      <c r="CX104" s="498"/>
      <c r="CY104" s="498"/>
      <c r="CZ104" s="498"/>
      <c r="DA104" s="498"/>
      <c r="DB104" s="498"/>
      <c r="DC104" s="498"/>
      <c r="DD104" s="498"/>
      <c r="DE104" s="498"/>
      <c r="DF104" s="498"/>
      <c r="DG104" s="498"/>
      <c r="DH104" s="498"/>
      <c r="DI104" s="498"/>
      <c r="DJ104" s="498"/>
      <c r="DK104" s="498"/>
      <c r="DL104" s="498"/>
      <c r="DM104" s="498"/>
      <c r="DN104" s="498"/>
      <c r="DO104" s="498"/>
      <c r="DP104" s="498"/>
      <c r="DQ104" s="498"/>
      <c r="DR104" s="498"/>
      <c r="DS104" s="498"/>
      <c r="DT104" s="498"/>
      <c r="DU104" s="498"/>
      <c r="DV104" s="498"/>
      <c r="DW104" s="498"/>
      <c r="DX104" s="498"/>
      <c r="DY104" s="498"/>
      <c r="DZ104" s="498"/>
      <c r="EA104" s="498"/>
      <c r="EB104" s="498"/>
      <c r="EC104" s="498"/>
      <c r="ED104" s="498"/>
      <c r="EE104" s="498"/>
      <c r="EF104" s="498"/>
      <c r="EG104" s="498"/>
      <c r="EH104" s="498"/>
      <c r="EI104" s="498"/>
      <c r="EJ104" s="498"/>
      <c r="EK104" s="498"/>
      <c r="EL104" s="498"/>
      <c r="EM104" s="498"/>
      <c r="EN104" s="498"/>
      <c r="EO104" s="498"/>
      <c r="EP104" s="498"/>
      <c r="EQ104" s="498"/>
      <c r="ER104" s="498"/>
      <c r="ES104" s="498"/>
      <c r="ET104" s="498"/>
      <c r="EU104" s="498"/>
      <c r="EV104" s="498"/>
      <c r="EW104" s="498"/>
      <c r="EX104" s="498"/>
      <c r="EY104" s="498"/>
      <c r="EZ104" s="498"/>
      <c r="FA104" s="498"/>
      <c r="FB104" s="498"/>
      <c r="FC104" s="498"/>
      <c r="FD104" s="498"/>
      <c r="FE104" s="498"/>
      <c r="FF104" s="498"/>
      <c r="FG104" s="498"/>
      <c r="FH104" s="498"/>
      <c r="FI104" s="498"/>
      <c r="FJ104" s="498"/>
      <c r="FK104" s="498"/>
      <c r="FL104" s="498"/>
      <c r="FM104" s="498"/>
      <c r="FN104" s="498"/>
      <c r="FO104" s="498"/>
      <c r="FP104" s="498"/>
      <c r="FQ104" s="498"/>
      <c r="FR104" s="498"/>
      <c r="FS104" s="498"/>
      <c r="FT104" s="498"/>
      <c r="FU104" s="498"/>
      <c r="FV104" s="498"/>
      <c r="FW104" s="498"/>
      <c r="FX104" s="498"/>
      <c r="FY104" s="498"/>
      <c r="FZ104" s="498"/>
      <c r="GA104" s="498"/>
      <c r="GB104" s="498"/>
      <c r="GC104" s="498"/>
      <c r="GD104" s="498"/>
      <c r="GE104" s="498"/>
      <c r="GF104" s="498"/>
      <c r="GG104" s="498"/>
      <c r="GH104" s="498"/>
      <c r="GI104" s="498"/>
      <c r="GJ104" s="498"/>
      <c r="GK104" s="498"/>
      <c r="GL104" s="498"/>
      <c r="GM104" s="498"/>
      <c r="GN104" s="498"/>
      <c r="GO104" s="498"/>
      <c r="GP104" s="498"/>
      <c r="GQ104" s="498"/>
      <c r="GR104" s="498"/>
      <c r="GS104" s="498"/>
      <c r="GT104" s="498"/>
      <c r="GU104" s="498"/>
      <c r="GV104" s="498"/>
      <c r="GW104" s="498"/>
      <c r="GX104" s="498"/>
      <c r="GY104" s="498"/>
      <c r="GZ104" s="498"/>
      <c r="HA104" s="498"/>
      <c r="HB104" s="498"/>
      <c r="HC104" s="498"/>
      <c r="HD104" s="498"/>
      <c r="HE104" s="498"/>
      <c r="HF104" s="498"/>
      <c r="HG104" s="498"/>
      <c r="HH104" s="498"/>
      <c r="HI104" s="498"/>
      <c r="HJ104" s="498"/>
      <c r="HK104" s="498"/>
      <c r="HL104" s="498"/>
      <c r="HM104" s="498"/>
      <c r="HN104" s="498"/>
      <c r="HO104" s="498"/>
      <c r="HP104" s="498"/>
      <c r="HQ104" s="498"/>
      <c r="HR104" s="498"/>
      <c r="HS104" s="498"/>
      <c r="HT104" s="498"/>
      <c r="HU104" s="498"/>
      <c r="HV104" s="498"/>
      <c r="HW104" s="498"/>
      <c r="HX104" s="498"/>
      <c r="HY104" s="498"/>
      <c r="HZ104" s="498"/>
      <c r="IA104" s="498"/>
      <c r="IB104" s="498"/>
      <c r="IC104" s="498"/>
      <c r="ID104" s="498"/>
      <c r="IE104" s="498"/>
      <c r="IF104" s="498"/>
      <c r="IG104" s="498"/>
      <c r="IH104" s="498"/>
      <c r="II104" s="498"/>
      <c r="IJ104" s="498"/>
      <c r="IK104" s="498"/>
    </row>
    <row r="105" spans="1:245" s="18" customFormat="1" ht="24" customHeight="1" thickBot="1">
      <c r="A105" s="498"/>
      <c r="B105" s="928"/>
      <c r="C105" s="836"/>
      <c r="D105" s="929"/>
      <c r="E105" s="937"/>
      <c r="F105" s="930"/>
      <c r="G105" s="53" t="s">
        <v>140</v>
      </c>
      <c r="H105" s="53"/>
      <c r="I105" s="53"/>
      <c r="J105" s="53"/>
      <c r="K105" s="53"/>
      <c r="L105" s="53"/>
      <c r="M105" s="53"/>
      <c r="N105" s="54"/>
      <c r="O105" s="55">
        <v>514</v>
      </c>
      <c r="P105" s="30" t="s">
        <v>120</v>
      </c>
      <c r="Q105" s="53"/>
      <c r="R105" s="25"/>
      <c r="AI105" s="282"/>
      <c r="AJ105" s="498"/>
      <c r="AK105" s="498"/>
      <c r="AL105" s="498"/>
      <c r="AM105" s="498"/>
      <c r="AN105" s="498"/>
      <c r="AO105" s="498"/>
      <c r="AP105" s="498"/>
      <c r="AQ105" s="498"/>
      <c r="AR105" s="498"/>
      <c r="AS105" s="498"/>
      <c r="AT105" s="498"/>
      <c r="AU105" s="498"/>
      <c r="AV105" s="498"/>
      <c r="AW105" s="498"/>
      <c r="AX105" s="498"/>
      <c r="AY105" s="498"/>
      <c r="AZ105" s="498"/>
      <c r="BA105" s="498"/>
      <c r="BB105" s="498"/>
      <c r="BC105" s="498"/>
      <c r="BD105" s="498"/>
      <c r="BE105" s="498"/>
      <c r="BF105" s="498"/>
      <c r="BG105" s="498"/>
      <c r="BH105" s="498"/>
      <c r="BI105" s="498"/>
      <c r="BJ105" s="498"/>
      <c r="BK105" s="498"/>
      <c r="BL105" s="498"/>
      <c r="BM105" s="498"/>
      <c r="BN105" s="498"/>
      <c r="BO105" s="498"/>
      <c r="BP105" s="498"/>
      <c r="BQ105" s="498"/>
      <c r="BR105" s="498"/>
      <c r="BS105" s="498"/>
      <c r="BT105" s="498"/>
      <c r="BU105" s="498"/>
      <c r="BV105" s="498"/>
      <c r="BW105" s="498"/>
      <c r="BX105" s="498"/>
      <c r="BY105" s="498"/>
      <c r="BZ105" s="498"/>
      <c r="CA105" s="498"/>
      <c r="CB105" s="498"/>
      <c r="CC105" s="498"/>
      <c r="CD105" s="498"/>
      <c r="CE105" s="498"/>
      <c r="CF105" s="498"/>
      <c r="CG105" s="498"/>
      <c r="CH105" s="498"/>
      <c r="CI105" s="498"/>
      <c r="CJ105" s="498"/>
      <c r="CK105" s="498"/>
      <c r="CL105" s="498"/>
      <c r="CM105" s="498"/>
      <c r="CN105" s="498"/>
      <c r="CO105" s="498"/>
      <c r="CP105" s="498"/>
      <c r="CQ105" s="498"/>
      <c r="CR105" s="498"/>
      <c r="CS105" s="498"/>
      <c r="CT105" s="498"/>
      <c r="CU105" s="498"/>
      <c r="CV105" s="498"/>
      <c r="CW105" s="498"/>
      <c r="CX105" s="498"/>
      <c r="CY105" s="498"/>
      <c r="CZ105" s="498"/>
      <c r="DA105" s="498"/>
      <c r="DB105" s="498"/>
      <c r="DC105" s="498"/>
      <c r="DD105" s="498"/>
      <c r="DE105" s="498"/>
      <c r="DF105" s="498"/>
      <c r="DG105" s="498"/>
      <c r="DH105" s="498"/>
      <c r="DI105" s="498"/>
      <c r="DJ105" s="498"/>
      <c r="DK105" s="498"/>
      <c r="DL105" s="498"/>
      <c r="DM105" s="498"/>
      <c r="DN105" s="498"/>
      <c r="DO105" s="498"/>
      <c r="DP105" s="498"/>
      <c r="DQ105" s="498"/>
      <c r="DR105" s="498"/>
      <c r="DS105" s="498"/>
      <c r="DT105" s="498"/>
      <c r="DU105" s="498"/>
      <c r="DV105" s="498"/>
      <c r="DW105" s="498"/>
      <c r="DX105" s="498"/>
      <c r="DY105" s="498"/>
      <c r="DZ105" s="498"/>
      <c r="EA105" s="498"/>
      <c r="EB105" s="498"/>
      <c r="EC105" s="498"/>
      <c r="ED105" s="498"/>
      <c r="EE105" s="498"/>
      <c r="EF105" s="498"/>
      <c r="EG105" s="498"/>
      <c r="EH105" s="498"/>
      <c r="EI105" s="498"/>
      <c r="EJ105" s="498"/>
      <c r="EK105" s="498"/>
      <c r="EL105" s="498"/>
      <c r="EM105" s="498"/>
      <c r="EN105" s="498"/>
      <c r="EO105" s="498"/>
      <c r="EP105" s="498"/>
      <c r="EQ105" s="498"/>
      <c r="ER105" s="498"/>
      <c r="ES105" s="498"/>
      <c r="ET105" s="498"/>
      <c r="EU105" s="498"/>
      <c r="EV105" s="498"/>
      <c r="EW105" s="498"/>
      <c r="EX105" s="498"/>
      <c r="EY105" s="498"/>
      <c r="EZ105" s="498"/>
      <c r="FA105" s="498"/>
      <c r="FB105" s="498"/>
      <c r="FC105" s="498"/>
      <c r="FD105" s="498"/>
      <c r="FE105" s="498"/>
      <c r="FF105" s="498"/>
      <c r="FG105" s="498"/>
      <c r="FH105" s="498"/>
      <c r="FI105" s="498"/>
      <c r="FJ105" s="498"/>
      <c r="FK105" s="498"/>
      <c r="FL105" s="498"/>
      <c r="FM105" s="498"/>
      <c r="FN105" s="498"/>
      <c r="FO105" s="498"/>
      <c r="FP105" s="498"/>
      <c r="FQ105" s="498"/>
      <c r="FR105" s="498"/>
      <c r="FS105" s="498"/>
      <c r="FT105" s="498"/>
      <c r="FU105" s="498"/>
      <c r="FV105" s="498"/>
      <c r="FW105" s="498"/>
      <c r="FX105" s="498"/>
      <c r="FY105" s="498"/>
      <c r="FZ105" s="498"/>
      <c r="GA105" s="498"/>
      <c r="GB105" s="498"/>
      <c r="GC105" s="498"/>
      <c r="GD105" s="498"/>
      <c r="GE105" s="498"/>
      <c r="GF105" s="498"/>
      <c r="GG105" s="498"/>
      <c r="GH105" s="498"/>
      <c r="GI105" s="498"/>
      <c r="GJ105" s="498"/>
      <c r="GK105" s="498"/>
      <c r="GL105" s="498"/>
      <c r="GM105" s="498"/>
      <c r="GN105" s="498"/>
      <c r="GO105" s="498"/>
      <c r="GP105" s="498"/>
      <c r="GQ105" s="498"/>
      <c r="GR105" s="498"/>
      <c r="GS105" s="498"/>
      <c r="GT105" s="498"/>
      <c r="GU105" s="498"/>
      <c r="GV105" s="498"/>
      <c r="GW105" s="498"/>
      <c r="GX105" s="498"/>
      <c r="GY105" s="498"/>
      <c r="GZ105" s="498"/>
      <c r="HA105" s="498"/>
      <c r="HB105" s="498"/>
      <c r="HC105" s="498"/>
      <c r="HD105" s="498"/>
      <c r="HE105" s="498"/>
      <c r="HF105" s="498"/>
      <c r="HG105" s="498"/>
      <c r="HH105" s="498"/>
      <c r="HI105" s="498"/>
      <c r="HJ105" s="498"/>
      <c r="HK105" s="498"/>
      <c r="HL105" s="498"/>
      <c r="HM105" s="498"/>
      <c r="HN105" s="498"/>
      <c r="HO105" s="498"/>
      <c r="HP105" s="498"/>
      <c r="HQ105" s="498"/>
      <c r="HR105" s="498"/>
      <c r="HS105" s="498"/>
      <c r="HT105" s="498"/>
      <c r="HU105" s="498"/>
      <c r="HV105" s="498"/>
      <c r="HW105" s="498"/>
      <c r="HX105" s="498"/>
      <c r="HY105" s="498"/>
      <c r="HZ105" s="498"/>
      <c r="IA105" s="498"/>
      <c r="IB105" s="498"/>
      <c r="IC105" s="498"/>
      <c r="ID105" s="498"/>
      <c r="IE105" s="498"/>
      <c r="IF105" s="498"/>
      <c r="IG105" s="498"/>
      <c r="IH105" s="498"/>
      <c r="II105" s="498"/>
      <c r="IJ105" s="498"/>
      <c r="IK105" s="498"/>
    </row>
    <row r="106" spans="1:245" s="18" customFormat="1" ht="24" customHeight="1">
      <c r="A106" s="498"/>
      <c r="B106" s="840" t="s">
        <v>287</v>
      </c>
      <c r="C106" s="830"/>
      <c r="D106" s="830"/>
      <c r="E106" s="830"/>
      <c r="F106" s="831"/>
      <c r="G106" s="53" t="s">
        <v>138</v>
      </c>
      <c r="H106" s="53"/>
      <c r="I106" s="53"/>
      <c r="J106" s="53"/>
      <c r="K106" s="53"/>
      <c r="L106" s="53"/>
      <c r="M106" s="53"/>
      <c r="N106" s="54"/>
      <c r="O106" s="55">
        <v>515</v>
      </c>
      <c r="P106" s="30" t="s">
        <v>120</v>
      </c>
      <c r="Q106" s="53">
        <v>7155.09</v>
      </c>
      <c r="R106" s="973" t="s">
        <v>27</v>
      </c>
      <c r="S106" s="855"/>
      <c r="T106" s="855"/>
      <c r="U106" s="855"/>
      <c r="V106" s="855"/>
      <c r="W106" s="855"/>
      <c r="X106" s="855"/>
      <c r="Y106" s="855"/>
      <c r="Z106" s="855"/>
      <c r="AA106" s="855"/>
      <c r="AB106" s="855"/>
      <c r="AC106" s="855"/>
      <c r="AD106" s="855"/>
      <c r="AE106" s="855"/>
      <c r="AF106" s="855"/>
      <c r="AI106" s="282"/>
      <c r="AJ106" s="498"/>
      <c r="AK106" s="498"/>
      <c r="AL106" s="498"/>
      <c r="AM106" s="498"/>
      <c r="AN106" s="498"/>
      <c r="AO106" s="498"/>
      <c r="AP106" s="498"/>
      <c r="AQ106" s="498"/>
      <c r="AR106" s="498"/>
      <c r="AS106" s="498"/>
      <c r="AT106" s="498"/>
      <c r="AU106" s="498"/>
      <c r="AV106" s="498"/>
      <c r="AW106" s="498"/>
      <c r="AX106" s="498"/>
      <c r="AY106" s="498"/>
      <c r="AZ106" s="498"/>
      <c r="BA106" s="498"/>
      <c r="BB106" s="498"/>
      <c r="BC106" s="498"/>
      <c r="BD106" s="498"/>
      <c r="BE106" s="498"/>
      <c r="BF106" s="498"/>
      <c r="BG106" s="498"/>
      <c r="BH106" s="498"/>
      <c r="BI106" s="498"/>
      <c r="BJ106" s="498"/>
      <c r="BK106" s="498"/>
      <c r="BL106" s="498"/>
      <c r="BM106" s="498"/>
      <c r="BN106" s="498"/>
      <c r="BO106" s="498"/>
      <c r="BP106" s="498"/>
      <c r="BQ106" s="498"/>
      <c r="BR106" s="498"/>
      <c r="BS106" s="498"/>
      <c r="BT106" s="498"/>
      <c r="BU106" s="498"/>
      <c r="BV106" s="498"/>
      <c r="BW106" s="498"/>
      <c r="BX106" s="498"/>
      <c r="BY106" s="498"/>
      <c r="BZ106" s="498"/>
      <c r="CA106" s="498"/>
      <c r="CB106" s="498"/>
      <c r="CC106" s="498"/>
      <c r="CD106" s="498"/>
      <c r="CE106" s="498"/>
      <c r="CF106" s="498"/>
      <c r="CG106" s="498"/>
      <c r="CH106" s="498"/>
      <c r="CI106" s="498"/>
      <c r="CJ106" s="498"/>
      <c r="CK106" s="498"/>
      <c r="CL106" s="498"/>
      <c r="CM106" s="498"/>
      <c r="CN106" s="498"/>
      <c r="CO106" s="498"/>
      <c r="CP106" s="498"/>
      <c r="CQ106" s="498"/>
      <c r="CR106" s="498"/>
      <c r="CS106" s="498"/>
      <c r="CT106" s="498"/>
      <c r="CU106" s="498"/>
      <c r="CV106" s="498"/>
      <c r="CW106" s="498"/>
      <c r="CX106" s="498"/>
      <c r="CY106" s="498"/>
      <c r="CZ106" s="498"/>
      <c r="DA106" s="498"/>
      <c r="DB106" s="498"/>
      <c r="DC106" s="498"/>
      <c r="DD106" s="498"/>
      <c r="DE106" s="498"/>
      <c r="DF106" s="498"/>
      <c r="DG106" s="498"/>
      <c r="DH106" s="498"/>
      <c r="DI106" s="498"/>
      <c r="DJ106" s="498"/>
      <c r="DK106" s="498"/>
      <c r="DL106" s="498"/>
      <c r="DM106" s="498"/>
      <c r="DN106" s="498"/>
      <c r="DO106" s="498"/>
      <c r="DP106" s="498"/>
      <c r="DQ106" s="498"/>
      <c r="DR106" s="498"/>
      <c r="DS106" s="498"/>
      <c r="DT106" s="498"/>
      <c r="DU106" s="498"/>
      <c r="DV106" s="498"/>
      <c r="DW106" s="498"/>
      <c r="DX106" s="498"/>
      <c r="DY106" s="498"/>
      <c r="DZ106" s="498"/>
      <c r="EA106" s="498"/>
      <c r="EB106" s="498"/>
      <c r="EC106" s="498"/>
      <c r="ED106" s="498"/>
      <c r="EE106" s="498"/>
      <c r="EF106" s="498"/>
      <c r="EG106" s="498"/>
      <c r="EH106" s="498"/>
      <c r="EI106" s="498"/>
      <c r="EJ106" s="498"/>
      <c r="EK106" s="498"/>
      <c r="EL106" s="498"/>
      <c r="EM106" s="498"/>
      <c r="EN106" s="498"/>
      <c r="EO106" s="498"/>
      <c r="EP106" s="498"/>
      <c r="EQ106" s="498"/>
      <c r="ER106" s="498"/>
      <c r="ES106" s="498"/>
      <c r="ET106" s="498"/>
      <c r="EU106" s="498"/>
      <c r="EV106" s="498"/>
      <c r="EW106" s="498"/>
      <c r="EX106" s="498"/>
      <c r="EY106" s="498"/>
      <c r="EZ106" s="498"/>
      <c r="FA106" s="498"/>
      <c r="FB106" s="498"/>
      <c r="FC106" s="498"/>
      <c r="FD106" s="498"/>
      <c r="FE106" s="498"/>
      <c r="FF106" s="498"/>
      <c r="FG106" s="498"/>
      <c r="FH106" s="498"/>
      <c r="FI106" s="498"/>
      <c r="FJ106" s="498"/>
      <c r="FK106" s="498"/>
      <c r="FL106" s="498"/>
      <c r="FM106" s="498"/>
      <c r="FN106" s="498"/>
      <c r="FO106" s="498"/>
      <c r="FP106" s="498"/>
      <c r="FQ106" s="498"/>
      <c r="FR106" s="498"/>
      <c r="FS106" s="498"/>
      <c r="FT106" s="498"/>
      <c r="FU106" s="498"/>
      <c r="FV106" s="498"/>
      <c r="FW106" s="498"/>
      <c r="FX106" s="498"/>
      <c r="FY106" s="498"/>
      <c r="FZ106" s="498"/>
      <c r="GA106" s="498"/>
      <c r="GB106" s="498"/>
      <c r="GC106" s="498"/>
      <c r="GD106" s="498"/>
      <c r="GE106" s="498"/>
      <c r="GF106" s="498"/>
      <c r="GG106" s="498"/>
      <c r="GH106" s="498"/>
      <c r="GI106" s="498"/>
      <c r="GJ106" s="498"/>
      <c r="GK106" s="498"/>
      <c r="GL106" s="498"/>
      <c r="GM106" s="498"/>
      <c r="GN106" s="498"/>
      <c r="GO106" s="498"/>
      <c r="GP106" s="498"/>
      <c r="GQ106" s="498"/>
      <c r="GR106" s="498"/>
      <c r="GS106" s="498"/>
      <c r="GT106" s="498"/>
      <c r="GU106" s="498"/>
      <c r="GV106" s="498"/>
      <c r="GW106" s="498"/>
      <c r="GX106" s="498"/>
      <c r="GY106" s="498"/>
      <c r="GZ106" s="498"/>
      <c r="HA106" s="498"/>
      <c r="HB106" s="498"/>
      <c r="HC106" s="498"/>
      <c r="HD106" s="498"/>
      <c r="HE106" s="498"/>
      <c r="HF106" s="498"/>
      <c r="HG106" s="498"/>
      <c r="HH106" s="498"/>
      <c r="HI106" s="498"/>
      <c r="HJ106" s="498"/>
      <c r="HK106" s="498"/>
      <c r="HL106" s="498"/>
      <c r="HM106" s="498"/>
      <c r="HN106" s="498"/>
      <c r="HO106" s="498"/>
      <c r="HP106" s="498"/>
      <c r="HQ106" s="498"/>
      <c r="HR106" s="498"/>
      <c r="HS106" s="498"/>
      <c r="HT106" s="498"/>
      <c r="HU106" s="498"/>
      <c r="HV106" s="498"/>
      <c r="HW106" s="498"/>
      <c r="HX106" s="498"/>
      <c r="HY106" s="498"/>
      <c r="HZ106" s="498"/>
      <c r="IA106" s="498"/>
      <c r="IB106" s="498"/>
      <c r="IC106" s="498"/>
      <c r="ID106" s="498"/>
      <c r="IE106" s="498"/>
      <c r="IF106" s="498"/>
      <c r="IG106" s="498"/>
      <c r="IH106" s="498"/>
      <c r="II106" s="498"/>
      <c r="IJ106" s="498"/>
      <c r="IK106" s="498"/>
    </row>
    <row r="107" spans="1:245" s="18" customFormat="1" ht="24" customHeight="1" thickBot="1">
      <c r="A107" s="498"/>
      <c r="B107" s="928"/>
      <c r="C107" s="835"/>
      <c r="D107" s="835"/>
      <c r="E107" s="835"/>
      <c r="F107" s="836"/>
      <c r="G107" s="53" t="s">
        <v>140</v>
      </c>
      <c r="H107" s="53"/>
      <c r="I107" s="53"/>
      <c r="J107" s="53"/>
      <c r="K107" s="53"/>
      <c r="L107" s="53"/>
      <c r="M107" s="53"/>
      <c r="N107" s="54"/>
      <c r="O107" s="55">
        <v>516</v>
      </c>
      <c r="P107" s="30" t="s">
        <v>120</v>
      </c>
      <c r="Q107" s="53"/>
      <c r="R107" s="974"/>
      <c r="S107" s="856"/>
      <c r="T107" s="856"/>
      <c r="U107" s="856"/>
      <c r="V107" s="856"/>
      <c r="W107" s="856"/>
      <c r="X107" s="856"/>
      <c r="Y107" s="856"/>
      <c r="Z107" s="856"/>
      <c r="AA107" s="856"/>
      <c r="AB107" s="856"/>
      <c r="AC107" s="856"/>
      <c r="AD107" s="856"/>
      <c r="AE107" s="856"/>
      <c r="AF107" s="856"/>
      <c r="AI107" s="282"/>
      <c r="AJ107" s="498"/>
      <c r="AK107" s="498"/>
      <c r="AL107" s="498"/>
      <c r="AM107" s="498"/>
      <c r="AN107" s="498"/>
      <c r="AO107" s="498"/>
      <c r="AP107" s="498"/>
      <c r="AQ107" s="498"/>
      <c r="AR107" s="498"/>
      <c r="AS107" s="498"/>
      <c r="AT107" s="498"/>
      <c r="AU107" s="498"/>
      <c r="AV107" s="498"/>
      <c r="AW107" s="498"/>
      <c r="AX107" s="498"/>
      <c r="AY107" s="498"/>
      <c r="AZ107" s="498"/>
      <c r="BA107" s="498"/>
      <c r="BB107" s="498"/>
      <c r="BC107" s="498"/>
      <c r="BD107" s="498"/>
      <c r="BE107" s="498"/>
      <c r="BF107" s="498"/>
      <c r="BG107" s="498"/>
      <c r="BH107" s="498"/>
      <c r="BI107" s="498"/>
      <c r="BJ107" s="498"/>
      <c r="BK107" s="498"/>
      <c r="BL107" s="498"/>
      <c r="BM107" s="498"/>
      <c r="BN107" s="498"/>
      <c r="BO107" s="498"/>
      <c r="BP107" s="498"/>
      <c r="BQ107" s="498"/>
      <c r="BR107" s="498"/>
      <c r="BS107" s="498"/>
      <c r="BT107" s="498"/>
      <c r="BU107" s="498"/>
      <c r="BV107" s="498"/>
      <c r="BW107" s="498"/>
      <c r="BX107" s="498"/>
      <c r="BY107" s="498"/>
      <c r="BZ107" s="498"/>
      <c r="CA107" s="498"/>
      <c r="CB107" s="498"/>
      <c r="CC107" s="498"/>
      <c r="CD107" s="498"/>
      <c r="CE107" s="498"/>
      <c r="CF107" s="498"/>
      <c r="CG107" s="498"/>
      <c r="CH107" s="498"/>
      <c r="CI107" s="498"/>
      <c r="CJ107" s="498"/>
      <c r="CK107" s="498"/>
      <c r="CL107" s="498"/>
      <c r="CM107" s="498"/>
      <c r="CN107" s="498"/>
      <c r="CO107" s="498"/>
      <c r="CP107" s="498"/>
      <c r="CQ107" s="498"/>
      <c r="CR107" s="498"/>
      <c r="CS107" s="498"/>
      <c r="CT107" s="498"/>
      <c r="CU107" s="498"/>
      <c r="CV107" s="498"/>
      <c r="CW107" s="498"/>
      <c r="CX107" s="498"/>
      <c r="CY107" s="498"/>
      <c r="CZ107" s="498"/>
      <c r="DA107" s="498"/>
      <c r="DB107" s="498"/>
      <c r="DC107" s="498"/>
      <c r="DD107" s="498"/>
      <c r="DE107" s="498"/>
      <c r="DF107" s="498"/>
      <c r="DG107" s="498"/>
      <c r="DH107" s="498"/>
      <c r="DI107" s="498"/>
      <c r="DJ107" s="498"/>
      <c r="DK107" s="498"/>
      <c r="DL107" s="498"/>
      <c r="DM107" s="498"/>
      <c r="DN107" s="498"/>
      <c r="DO107" s="498"/>
      <c r="DP107" s="498"/>
      <c r="DQ107" s="498"/>
      <c r="DR107" s="498"/>
      <c r="DS107" s="498"/>
      <c r="DT107" s="498"/>
      <c r="DU107" s="498"/>
      <c r="DV107" s="498"/>
      <c r="DW107" s="498"/>
      <c r="DX107" s="498"/>
      <c r="DY107" s="498"/>
      <c r="DZ107" s="498"/>
      <c r="EA107" s="498"/>
      <c r="EB107" s="498"/>
      <c r="EC107" s="498"/>
      <c r="ED107" s="498"/>
      <c r="EE107" s="498"/>
      <c r="EF107" s="498"/>
      <c r="EG107" s="498"/>
      <c r="EH107" s="498"/>
      <c r="EI107" s="498"/>
      <c r="EJ107" s="498"/>
      <c r="EK107" s="498"/>
      <c r="EL107" s="498"/>
      <c r="EM107" s="498"/>
      <c r="EN107" s="498"/>
      <c r="EO107" s="498"/>
      <c r="EP107" s="498"/>
      <c r="EQ107" s="498"/>
      <c r="ER107" s="498"/>
      <c r="ES107" s="498"/>
      <c r="ET107" s="498"/>
      <c r="EU107" s="498"/>
      <c r="EV107" s="498"/>
      <c r="EW107" s="498"/>
      <c r="EX107" s="498"/>
      <c r="EY107" s="498"/>
      <c r="EZ107" s="498"/>
      <c r="FA107" s="498"/>
      <c r="FB107" s="498"/>
      <c r="FC107" s="498"/>
      <c r="FD107" s="498"/>
      <c r="FE107" s="498"/>
      <c r="FF107" s="498"/>
      <c r="FG107" s="498"/>
      <c r="FH107" s="498"/>
      <c r="FI107" s="498"/>
      <c r="FJ107" s="498"/>
      <c r="FK107" s="498"/>
      <c r="FL107" s="498"/>
      <c r="FM107" s="498"/>
      <c r="FN107" s="498"/>
      <c r="FO107" s="498"/>
      <c r="FP107" s="498"/>
      <c r="FQ107" s="498"/>
      <c r="FR107" s="498"/>
      <c r="FS107" s="498"/>
      <c r="FT107" s="498"/>
      <c r="FU107" s="498"/>
      <c r="FV107" s="498"/>
      <c r="FW107" s="498"/>
      <c r="FX107" s="498"/>
      <c r="FY107" s="498"/>
      <c r="FZ107" s="498"/>
      <c r="GA107" s="498"/>
      <c r="GB107" s="498"/>
      <c r="GC107" s="498"/>
      <c r="GD107" s="498"/>
      <c r="GE107" s="498"/>
      <c r="GF107" s="498"/>
      <c r="GG107" s="498"/>
      <c r="GH107" s="498"/>
      <c r="GI107" s="498"/>
      <c r="GJ107" s="498"/>
      <c r="GK107" s="498"/>
      <c r="GL107" s="498"/>
      <c r="GM107" s="498"/>
      <c r="GN107" s="498"/>
      <c r="GO107" s="498"/>
      <c r="GP107" s="498"/>
      <c r="GQ107" s="498"/>
      <c r="GR107" s="498"/>
      <c r="GS107" s="498"/>
      <c r="GT107" s="498"/>
      <c r="GU107" s="498"/>
      <c r="GV107" s="498"/>
      <c r="GW107" s="498"/>
      <c r="GX107" s="498"/>
      <c r="GY107" s="498"/>
      <c r="GZ107" s="498"/>
      <c r="HA107" s="498"/>
      <c r="HB107" s="498"/>
      <c r="HC107" s="498"/>
      <c r="HD107" s="498"/>
      <c r="HE107" s="498"/>
      <c r="HF107" s="498"/>
      <c r="HG107" s="498"/>
      <c r="HH107" s="498"/>
      <c r="HI107" s="498"/>
      <c r="HJ107" s="498"/>
      <c r="HK107" s="498"/>
      <c r="HL107" s="498"/>
      <c r="HM107" s="498"/>
      <c r="HN107" s="498"/>
      <c r="HO107" s="498"/>
      <c r="HP107" s="498"/>
      <c r="HQ107" s="498"/>
      <c r="HR107" s="498"/>
      <c r="HS107" s="498"/>
      <c r="HT107" s="498"/>
      <c r="HU107" s="498"/>
      <c r="HV107" s="498"/>
      <c r="HW107" s="498"/>
      <c r="HX107" s="498"/>
      <c r="HY107" s="498"/>
      <c r="HZ107" s="498"/>
      <c r="IA107" s="498"/>
      <c r="IB107" s="498"/>
      <c r="IC107" s="498"/>
      <c r="ID107" s="498"/>
      <c r="IE107" s="498"/>
      <c r="IF107" s="498"/>
      <c r="IG107" s="498"/>
      <c r="IH107" s="498"/>
      <c r="II107" s="498"/>
      <c r="IJ107" s="498"/>
      <c r="IK107" s="498"/>
    </row>
    <row r="108" spans="1:245" s="18" customFormat="1" ht="24" customHeight="1">
      <c r="A108" s="498"/>
      <c r="B108" s="840" t="s">
        <v>288</v>
      </c>
      <c r="C108" s="830"/>
      <c r="D108" s="830"/>
      <c r="E108" s="830"/>
      <c r="F108" s="831"/>
      <c r="G108" s="64" t="s">
        <v>138</v>
      </c>
      <c r="H108" s="53"/>
      <c r="I108" s="53"/>
      <c r="J108" s="53"/>
      <c r="K108" s="53"/>
      <c r="L108" s="53"/>
      <c r="M108" s="53"/>
      <c r="N108" s="54"/>
      <c r="O108" s="55">
        <v>517</v>
      </c>
      <c r="P108" s="30" t="s">
        <v>120</v>
      </c>
      <c r="Q108" s="53"/>
      <c r="R108" s="950" t="s">
        <v>289</v>
      </c>
      <c r="S108" s="951"/>
      <c r="T108" s="951"/>
      <c r="U108" s="951"/>
      <c r="V108" s="951"/>
      <c r="W108" s="951"/>
      <c r="X108" s="951"/>
      <c r="Y108" s="951"/>
      <c r="Z108" s="951"/>
      <c r="AA108" s="951"/>
      <c r="AB108" s="951"/>
      <c r="AC108" s="951"/>
      <c r="AD108" s="975">
        <v>801</v>
      </c>
      <c r="AE108" s="977" t="s">
        <v>126</v>
      </c>
      <c r="AF108" s="312">
        <f>AF29-AF100</f>
        <v>43195.639999999665</v>
      </c>
      <c r="AI108" s="282"/>
      <c r="AJ108" s="498"/>
      <c r="AK108" s="498"/>
      <c r="AL108" s="498"/>
      <c r="AM108" s="498"/>
      <c r="AN108" s="498"/>
      <c r="AO108" s="498"/>
      <c r="AP108" s="498"/>
      <c r="AQ108" s="498"/>
      <c r="AR108" s="498"/>
      <c r="AS108" s="498"/>
      <c r="AT108" s="498"/>
      <c r="AU108" s="498"/>
      <c r="AV108" s="498"/>
      <c r="AW108" s="498"/>
      <c r="AX108" s="498"/>
      <c r="AY108" s="498"/>
      <c r="AZ108" s="498"/>
      <c r="BA108" s="498"/>
      <c r="BB108" s="498"/>
      <c r="BC108" s="498"/>
      <c r="BD108" s="498"/>
      <c r="BE108" s="498"/>
      <c r="BF108" s="498"/>
      <c r="BG108" s="498"/>
      <c r="BH108" s="498"/>
      <c r="BI108" s="498"/>
      <c r="BJ108" s="498"/>
      <c r="BK108" s="498"/>
      <c r="BL108" s="498"/>
      <c r="BM108" s="498"/>
      <c r="BN108" s="498"/>
      <c r="BO108" s="498"/>
      <c r="BP108" s="498"/>
      <c r="BQ108" s="498"/>
      <c r="BR108" s="498"/>
      <c r="BS108" s="498"/>
      <c r="BT108" s="498"/>
      <c r="BU108" s="498"/>
      <c r="BV108" s="498"/>
      <c r="BW108" s="498"/>
      <c r="BX108" s="498"/>
      <c r="BY108" s="498"/>
      <c r="BZ108" s="498"/>
      <c r="CA108" s="498"/>
      <c r="CB108" s="498"/>
      <c r="CC108" s="498"/>
      <c r="CD108" s="498"/>
      <c r="CE108" s="498"/>
      <c r="CF108" s="498"/>
      <c r="CG108" s="498"/>
      <c r="CH108" s="498"/>
      <c r="CI108" s="498"/>
      <c r="CJ108" s="498"/>
      <c r="CK108" s="498"/>
      <c r="CL108" s="498"/>
      <c r="CM108" s="498"/>
      <c r="CN108" s="498"/>
      <c r="CO108" s="498"/>
      <c r="CP108" s="498"/>
      <c r="CQ108" s="498"/>
      <c r="CR108" s="498"/>
      <c r="CS108" s="498"/>
      <c r="CT108" s="498"/>
      <c r="CU108" s="498"/>
      <c r="CV108" s="498"/>
      <c r="CW108" s="498"/>
      <c r="CX108" s="498"/>
      <c r="CY108" s="498"/>
      <c r="CZ108" s="498"/>
      <c r="DA108" s="498"/>
      <c r="DB108" s="498"/>
      <c r="DC108" s="498"/>
      <c r="DD108" s="498"/>
      <c r="DE108" s="498"/>
      <c r="DF108" s="498"/>
      <c r="DG108" s="498"/>
      <c r="DH108" s="498"/>
      <c r="DI108" s="498"/>
      <c r="DJ108" s="498"/>
      <c r="DK108" s="498"/>
      <c r="DL108" s="498"/>
      <c r="DM108" s="498"/>
      <c r="DN108" s="498"/>
      <c r="DO108" s="498"/>
      <c r="DP108" s="498"/>
      <c r="DQ108" s="498"/>
      <c r="DR108" s="498"/>
      <c r="DS108" s="498"/>
      <c r="DT108" s="498"/>
      <c r="DU108" s="498"/>
      <c r="DV108" s="498"/>
      <c r="DW108" s="498"/>
      <c r="DX108" s="498"/>
      <c r="DY108" s="498"/>
      <c r="DZ108" s="498"/>
      <c r="EA108" s="498"/>
      <c r="EB108" s="498"/>
      <c r="EC108" s="498"/>
      <c r="ED108" s="498"/>
      <c r="EE108" s="498"/>
      <c r="EF108" s="498"/>
      <c r="EG108" s="498"/>
      <c r="EH108" s="498"/>
      <c r="EI108" s="498"/>
      <c r="EJ108" s="498"/>
      <c r="EK108" s="498"/>
      <c r="EL108" s="498"/>
      <c r="EM108" s="498"/>
      <c r="EN108" s="498"/>
      <c r="EO108" s="498"/>
      <c r="EP108" s="498"/>
      <c r="EQ108" s="498"/>
      <c r="ER108" s="498"/>
      <c r="ES108" s="498"/>
      <c r="ET108" s="498"/>
      <c r="EU108" s="498"/>
      <c r="EV108" s="498"/>
      <c r="EW108" s="498"/>
      <c r="EX108" s="498"/>
      <c r="EY108" s="498"/>
      <c r="EZ108" s="498"/>
      <c r="FA108" s="498"/>
      <c r="FB108" s="498"/>
      <c r="FC108" s="498"/>
      <c r="FD108" s="498"/>
      <c r="FE108" s="498"/>
      <c r="FF108" s="498"/>
      <c r="FG108" s="498"/>
      <c r="FH108" s="498"/>
      <c r="FI108" s="498"/>
      <c r="FJ108" s="498"/>
      <c r="FK108" s="498"/>
      <c r="FL108" s="498"/>
      <c r="FM108" s="498"/>
      <c r="FN108" s="498"/>
      <c r="FO108" s="498"/>
      <c r="FP108" s="498"/>
      <c r="FQ108" s="498"/>
      <c r="FR108" s="498"/>
      <c r="FS108" s="498"/>
      <c r="FT108" s="498"/>
      <c r="FU108" s="498"/>
      <c r="FV108" s="498"/>
      <c r="FW108" s="498"/>
      <c r="FX108" s="498"/>
      <c r="FY108" s="498"/>
      <c r="FZ108" s="498"/>
      <c r="GA108" s="498"/>
      <c r="GB108" s="498"/>
      <c r="GC108" s="498"/>
      <c r="GD108" s="498"/>
      <c r="GE108" s="498"/>
      <c r="GF108" s="498"/>
      <c r="GG108" s="498"/>
      <c r="GH108" s="498"/>
      <c r="GI108" s="498"/>
      <c r="GJ108" s="498"/>
      <c r="GK108" s="498"/>
      <c r="GL108" s="498"/>
      <c r="GM108" s="498"/>
      <c r="GN108" s="498"/>
      <c r="GO108" s="498"/>
      <c r="GP108" s="498"/>
      <c r="GQ108" s="498"/>
      <c r="GR108" s="498"/>
      <c r="GS108" s="498"/>
      <c r="GT108" s="498"/>
      <c r="GU108" s="498"/>
      <c r="GV108" s="498"/>
      <c r="GW108" s="498"/>
      <c r="GX108" s="498"/>
      <c r="GY108" s="498"/>
      <c r="GZ108" s="498"/>
      <c r="HA108" s="498"/>
      <c r="HB108" s="498"/>
      <c r="HC108" s="498"/>
      <c r="HD108" s="498"/>
      <c r="HE108" s="498"/>
      <c r="HF108" s="498"/>
      <c r="HG108" s="498"/>
      <c r="HH108" s="498"/>
      <c r="HI108" s="498"/>
      <c r="HJ108" s="498"/>
      <c r="HK108" s="498"/>
      <c r="HL108" s="498"/>
      <c r="HM108" s="498"/>
      <c r="HN108" s="498"/>
      <c r="HO108" s="498"/>
      <c r="HP108" s="498"/>
      <c r="HQ108" s="498"/>
      <c r="HR108" s="498"/>
      <c r="HS108" s="498"/>
      <c r="HT108" s="498"/>
      <c r="HU108" s="498"/>
      <c r="HV108" s="498"/>
      <c r="HW108" s="498"/>
      <c r="HX108" s="498"/>
      <c r="HY108" s="498"/>
      <c r="HZ108" s="498"/>
      <c r="IA108" s="498"/>
      <c r="IB108" s="498"/>
      <c r="IC108" s="498"/>
      <c r="ID108" s="498"/>
      <c r="IE108" s="498"/>
      <c r="IF108" s="498"/>
      <c r="IG108" s="498"/>
      <c r="IH108" s="498"/>
      <c r="II108" s="498"/>
      <c r="IJ108" s="498"/>
      <c r="IK108" s="498"/>
    </row>
    <row r="109" spans="1:245" s="18" customFormat="1" ht="24" customHeight="1" thickBot="1">
      <c r="A109" s="498"/>
      <c r="B109" s="928"/>
      <c r="C109" s="835"/>
      <c r="D109" s="835"/>
      <c r="E109" s="835"/>
      <c r="F109" s="836"/>
      <c r="G109" s="164" t="s">
        <v>140</v>
      </c>
      <c r="H109" s="59"/>
      <c r="I109" s="59"/>
      <c r="J109" s="59"/>
      <c r="K109" s="59"/>
      <c r="L109" s="59"/>
      <c r="M109" s="59"/>
      <c r="N109" s="109"/>
      <c r="O109" s="55">
        <v>518</v>
      </c>
      <c r="P109" s="30" t="s">
        <v>120</v>
      </c>
      <c r="Q109" s="53"/>
      <c r="R109" s="952"/>
      <c r="S109" s="953"/>
      <c r="T109" s="953"/>
      <c r="U109" s="953"/>
      <c r="V109" s="953"/>
      <c r="W109" s="953"/>
      <c r="X109" s="953"/>
      <c r="Y109" s="953"/>
      <c r="Z109" s="953"/>
      <c r="AA109" s="953"/>
      <c r="AB109" s="953"/>
      <c r="AC109" s="953"/>
      <c r="AD109" s="976"/>
      <c r="AE109" s="978"/>
      <c r="AF109" s="243"/>
      <c r="AI109" s="282"/>
      <c r="AJ109" s="498"/>
      <c r="AK109" s="498"/>
      <c r="AL109" s="498"/>
      <c r="AM109" s="498"/>
      <c r="AN109" s="498"/>
      <c r="AO109" s="498"/>
      <c r="AP109" s="498"/>
      <c r="AQ109" s="498"/>
      <c r="AR109" s="498"/>
      <c r="AS109" s="498"/>
      <c r="AT109" s="498"/>
      <c r="AU109" s="498"/>
      <c r="AV109" s="498"/>
      <c r="AW109" s="498"/>
      <c r="AX109" s="498"/>
      <c r="AY109" s="498"/>
      <c r="AZ109" s="498"/>
      <c r="BA109" s="498"/>
      <c r="BB109" s="498"/>
      <c r="BC109" s="498"/>
      <c r="BD109" s="498"/>
      <c r="BE109" s="498"/>
      <c r="BF109" s="498"/>
      <c r="BG109" s="498"/>
      <c r="BH109" s="498"/>
      <c r="BI109" s="498"/>
      <c r="BJ109" s="498"/>
      <c r="BK109" s="498"/>
      <c r="BL109" s="498"/>
      <c r="BM109" s="498"/>
      <c r="BN109" s="498"/>
      <c r="BO109" s="498"/>
      <c r="BP109" s="498"/>
      <c r="BQ109" s="498"/>
      <c r="BR109" s="498"/>
      <c r="BS109" s="498"/>
      <c r="BT109" s="498"/>
      <c r="BU109" s="498"/>
      <c r="BV109" s="498"/>
      <c r="BW109" s="498"/>
      <c r="BX109" s="498"/>
      <c r="BY109" s="498"/>
      <c r="BZ109" s="498"/>
      <c r="CA109" s="498"/>
      <c r="CB109" s="498"/>
      <c r="CC109" s="498"/>
      <c r="CD109" s="498"/>
      <c r="CE109" s="498"/>
      <c r="CF109" s="498"/>
      <c r="CG109" s="498"/>
      <c r="CH109" s="498"/>
      <c r="CI109" s="498"/>
      <c r="CJ109" s="498"/>
      <c r="CK109" s="498"/>
      <c r="CL109" s="498"/>
      <c r="CM109" s="498"/>
      <c r="CN109" s="498"/>
      <c r="CO109" s="498"/>
      <c r="CP109" s="498"/>
      <c r="CQ109" s="498"/>
      <c r="CR109" s="498"/>
      <c r="CS109" s="498"/>
      <c r="CT109" s="498"/>
      <c r="CU109" s="498"/>
      <c r="CV109" s="498"/>
      <c r="CW109" s="498"/>
      <c r="CX109" s="498"/>
      <c r="CY109" s="498"/>
      <c r="CZ109" s="498"/>
      <c r="DA109" s="498"/>
      <c r="DB109" s="498"/>
      <c r="DC109" s="498"/>
      <c r="DD109" s="498"/>
      <c r="DE109" s="498"/>
      <c r="DF109" s="498"/>
      <c r="DG109" s="498"/>
      <c r="DH109" s="498"/>
      <c r="DI109" s="498"/>
      <c r="DJ109" s="498"/>
      <c r="DK109" s="498"/>
      <c r="DL109" s="498"/>
      <c r="DM109" s="498"/>
      <c r="DN109" s="498"/>
      <c r="DO109" s="498"/>
      <c r="DP109" s="498"/>
      <c r="DQ109" s="498"/>
      <c r="DR109" s="498"/>
      <c r="DS109" s="498"/>
      <c r="DT109" s="498"/>
      <c r="DU109" s="498"/>
      <c r="DV109" s="498"/>
      <c r="DW109" s="498"/>
      <c r="DX109" s="498"/>
      <c r="DY109" s="498"/>
      <c r="DZ109" s="498"/>
      <c r="EA109" s="498"/>
      <c r="EB109" s="498"/>
      <c r="EC109" s="498"/>
      <c r="ED109" s="498"/>
      <c r="EE109" s="498"/>
      <c r="EF109" s="498"/>
      <c r="EG109" s="498"/>
      <c r="EH109" s="498"/>
      <c r="EI109" s="498"/>
      <c r="EJ109" s="498"/>
      <c r="EK109" s="498"/>
      <c r="EL109" s="498"/>
      <c r="EM109" s="498"/>
      <c r="EN109" s="498"/>
      <c r="EO109" s="498"/>
      <c r="EP109" s="498"/>
      <c r="EQ109" s="498"/>
      <c r="ER109" s="498"/>
      <c r="ES109" s="498"/>
      <c r="ET109" s="498"/>
      <c r="EU109" s="498"/>
      <c r="EV109" s="498"/>
      <c r="EW109" s="498"/>
      <c r="EX109" s="498"/>
      <c r="EY109" s="498"/>
      <c r="EZ109" s="498"/>
      <c r="FA109" s="498"/>
      <c r="FB109" s="498"/>
      <c r="FC109" s="498"/>
      <c r="FD109" s="498"/>
      <c r="FE109" s="498"/>
      <c r="FF109" s="498"/>
      <c r="FG109" s="498"/>
      <c r="FH109" s="498"/>
      <c r="FI109" s="498"/>
      <c r="FJ109" s="498"/>
      <c r="FK109" s="498"/>
      <c r="FL109" s="498"/>
      <c r="FM109" s="498"/>
      <c r="FN109" s="498"/>
      <c r="FO109" s="498"/>
      <c r="FP109" s="498"/>
      <c r="FQ109" s="498"/>
      <c r="FR109" s="498"/>
      <c r="FS109" s="498"/>
      <c r="FT109" s="498"/>
      <c r="FU109" s="498"/>
      <c r="FV109" s="498"/>
      <c r="FW109" s="498"/>
      <c r="FX109" s="498"/>
      <c r="FY109" s="498"/>
      <c r="FZ109" s="498"/>
      <c r="GA109" s="498"/>
      <c r="GB109" s="498"/>
      <c r="GC109" s="498"/>
      <c r="GD109" s="498"/>
      <c r="GE109" s="498"/>
      <c r="GF109" s="498"/>
      <c r="GG109" s="498"/>
      <c r="GH109" s="498"/>
      <c r="GI109" s="498"/>
      <c r="GJ109" s="498"/>
      <c r="GK109" s="498"/>
      <c r="GL109" s="498"/>
      <c r="GM109" s="498"/>
      <c r="GN109" s="498"/>
      <c r="GO109" s="498"/>
      <c r="GP109" s="498"/>
      <c r="GQ109" s="498"/>
      <c r="GR109" s="498"/>
      <c r="GS109" s="498"/>
      <c r="GT109" s="498"/>
      <c r="GU109" s="498"/>
      <c r="GV109" s="498"/>
      <c r="GW109" s="498"/>
      <c r="GX109" s="498"/>
      <c r="GY109" s="498"/>
      <c r="GZ109" s="498"/>
      <c r="HA109" s="498"/>
      <c r="HB109" s="498"/>
      <c r="HC109" s="498"/>
      <c r="HD109" s="498"/>
      <c r="HE109" s="498"/>
      <c r="HF109" s="498"/>
      <c r="HG109" s="498"/>
      <c r="HH109" s="498"/>
      <c r="HI109" s="498"/>
      <c r="HJ109" s="498"/>
      <c r="HK109" s="498"/>
      <c r="HL109" s="498"/>
      <c r="HM109" s="498"/>
      <c r="HN109" s="498"/>
      <c r="HO109" s="498"/>
      <c r="HP109" s="498"/>
      <c r="HQ109" s="498"/>
      <c r="HR109" s="498"/>
      <c r="HS109" s="498"/>
      <c r="HT109" s="498"/>
      <c r="HU109" s="498"/>
      <c r="HV109" s="498"/>
      <c r="HW109" s="498"/>
      <c r="HX109" s="498"/>
      <c r="HY109" s="498"/>
      <c r="HZ109" s="498"/>
      <c r="IA109" s="498"/>
      <c r="IB109" s="498"/>
      <c r="IC109" s="498"/>
      <c r="ID109" s="498"/>
      <c r="IE109" s="498"/>
      <c r="IF109" s="498"/>
      <c r="IG109" s="498"/>
      <c r="IH109" s="498"/>
      <c r="II109" s="498"/>
      <c r="IJ109" s="498"/>
      <c r="IK109" s="498"/>
    </row>
    <row r="110" spans="1:245" s="18" customFormat="1" ht="24" customHeight="1">
      <c r="A110" s="498"/>
      <c r="B110" s="840" t="s">
        <v>22</v>
      </c>
      <c r="C110" s="831"/>
      <c r="D110" s="931" t="s">
        <v>137</v>
      </c>
      <c r="E110" s="932"/>
      <c r="F110" s="933"/>
      <c r="G110" s="53" t="s">
        <v>138</v>
      </c>
      <c r="H110" s="53"/>
      <c r="I110" s="53"/>
      <c r="J110" s="53"/>
      <c r="K110" s="53"/>
      <c r="L110" s="53"/>
      <c r="M110" s="53"/>
      <c r="N110" s="54"/>
      <c r="O110" s="55">
        <v>519</v>
      </c>
      <c r="P110" s="30" t="s">
        <v>120</v>
      </c>
      <c r="Q110" s="53">
        <v>19240</v>
      </c>
      <c r="R110" s="950" t="s">
        <v>290</v>
      </c>
      <c r="S110" s="951"/>
      <c r="T110" s="951"/>
      <c r="U110" s="951"/>
      <c r="V110" s="951"/>
      <c r="W110" s="951"/>
      <c r="X110" s="951"/>
      <c r="Y110" s="951"/>
      <c r="Z110" s="951"/>
      <c r="AA110" s="951"/>
      <c r="AB110" s="951"/>
      <c r="AC110" s="951"/>
      <c r="AD110" s="975">
        <v>802</v>
      </c>
      <c r="AE110" s="994" t="s">
        <v>126</v>
      </c>
      <c r="AF110" s="995">
        <f>+AF108</f>
        <v>43195.639999999665</v>
      </c>
      <c r="AI110" s="282"/>
      <c r="AJ110" s="498"/>
      <c r="AK110" s="498"/>
      <c r="AL110" s="498"/>
      <c r="AM110" s="498"/>
      <c r="AN110" s="498"/>
      <c r="AO110" s="498"/>
      <c r="AP110" s="498"/>
      <c r="AQ110" s="498"/>
      <c r="AR110" s="498"/>
      <c r="AS110" s="498"/>
      <c r="AT110" s="498"/>
      <c r="AU110" s="498"/>
      <c r="AV110" s="498"/>
      <c r="AW110" s="498"/>
      <c r="AX110" s="498"/>
      <c r="AY110" s="498"/>
      <c r="AZ110" s="498"/>
      <c r="BA110" s="498"/>
      <c r="BB110" s="498"/>
      <c r="BC110" s="498"/>
      <c r="BD110" s="498"/>
      <c r="BE110" s="498"/>
      <c r="BF110" s="498"/>
      <c r="BG110" s="498"/>
      <c r="BH110" s="498"/>
      <c r="BI110" s="498"/>
      <c r="BJ110" s="498"/>
      <c r="BK110" s="498"/>
      <c r="BL110" s="498"/>
      <c r="BM110" s="498"/>
      <c r="BN110" s="498"/>
      <c r="BO110" s="498"/>
      <c r="BP110" s="498"/>
      <c r="BQ110" s="498"/>
      <c r="BR110" s="498"/>
      <c r="BS110" s="498"/>
      <c r="BT110" s="498"/>
      <c r="BU110" s="498"/>
      <c r="BV110" s="498"/>
      <c r="BW110" s="498"/>
      <c r="BX110" s="498"/>
      <c r="BY110" s="498"/>
      <c r="BZ110" s="498"/>
      <c r="CA110" s="498"/>
      <c r="CB110" s="498"/>
      <c r="CC110" s="498"/>
      <c r="CD110" s="498"/>
      <c r="CE110" s="498"/>
      <c r="CF110" s="498"/>
      <c r="CG110" s="498"/>
      <c r="CH110" s="498"/>
      <c r="CI110" s="498"/>
      <c r="CJ110" s="498"/>
      <c r="CK110" s="498"/>
      <c r="CL110" s="498"/>
      <c r="CM110" s="498"/>
      <c r="CN110" s="498"/>
      <c r="CO110" s="498"/>
      <c r="CP110" s="498"/>
      <c r="CQ110" s="498"/>
      <c r="CR110" s="498"/>
      <c r="CS110" s="498"/>
      <c r="CT110" s="498"/>
      <c r="CU110" s="498"/>
      <c r="CV110" s="498"/>
      <c r="CW110" s="498"/>
      <c r="CX110" s="498"/>
      <c r="CY110" s="498"/>
      <c r="CZ110" s="498"/>
      <c r="DA110" s="498"/>
      <c r="DB110" s="498"/>
      <c r="DC110" s="498"/>
      <c r="DD110" s="498"/>
      <c r="DE110" s="498"/>
      <c r="DF110" s="498"/>
      <c r="DG110" s="498"/>
      <c r="DH110" s="498"/>
      <c r="DI110" s="498"/>
      <c r="DJ110" s="498"/>
      <c r="DK110" s="498"/>
      <c r="DL110" s="498"/>
      <c r="DM110" s="498"/>
      <c r="DN110" s="498"/>
      <c r="DO110" s="498"/>
      <c r="DP110" s="498"/>
      <c r="DQ110" s="498"/>
      <c r="DR110" s="498"/>
      <c r="DS110" s="498"/>
      <c r="DT110" s="498"/>
      <c r="DU110" s="498"/>
      <c r="DV110" s="498"/>
      <c r="DW110" s="498"/>
      <c r="DX110" s="498"/>
      <c r="DY110" s="498"/>
      <c r="DZ110" s="498"/>
      <c r="EA110" s="498"/>
      <c r="EB110" s="498"/>
      <c r="EC110" s="498"/>
      <c r="ED110" s="498"/>
      <c r="EE110" s="498"/>
      <c r="EF110" s="498"/>
      <c r="EG110" s="498"/>
      <c r="EH110" s="498"/>
      <c r="EI110" s="498"/>
      <c r="EJ110" s="498"/>
      <c r="EK110" s="498"/>
      <c r="EL110" s="498"/>
      <c r="EM110" s="498"/>
      <c r="EN110" s="498"/>
      <c r="EO110" s="498"/>
      <c r="EP110" s="498"/>
      <c r="EQ110" s="498"/>
      <c r="ER110" s="498"/>
      <c r="ES110" s="498"/>
      <c r="ET110" s="498"/>
      <c r="EU110" s="498"/>
      <c r="EV110" s="498"/>
      <c r="EW110" s="498"/>
      <c r="EX110" s="498"/>
      <c r="EY110" s="498"/>
      <c r="EZ110" s="498"/>
      <c r="FA110" s="498"/>
      <c r="FB110" s="498"/>
      <c r="FC110" s="498"/>
      <c r="FD110" s="498"/>
      <c r="FE110" s="498"/>
      <c r="FF110" s="498"/>
      <c r="FG110" s="498"/>
      <c r="FH110" s="498"/>
      <c r="FI110" s="498"/>
      <c r="FJ110" s="498"/>
      <c r="FK110" s="498"/>
      <c r="FL110" s="498"/>
      <c r="FM110" s="498"/>
      <c r="FN110" s="498"/>
      <c r="FO110" s="498"/>
      <c r="FP110" s="498"/>
      <c r="FQ110" s="498"/>
      <c r="FR110" s="498"/>
      <c r="FS110" s="498"/>
      <c r="FT110" s="498"/>
      <c r="FU110" s="498"/>
      <c r="FV110" s="498"/>
      <c r="FW110" s="498"/>
      <c r="FX110" s="498"/>
      <c r="FY110" s="498"/>
      <c r="FZ110" s="498"/>
      <c r="GA110" s="498"/>
      <c r="GB110" s="498"/>
      <c r="GC110" s="498"/>
      <c r="GD110" s="498"/>
      <c r="GE110" s="498"/>
      <c r="GF110" s="498"/>
      <c r="GG110" s="498"/>
      <c r="GH110" s="498"/>
      <c r="GI110" s="498"/>
      <c r="GJ110" s="498"/>
      <c r="GK110" s="498"/>
      <c r="GL110" s="498"/>
      <c r="GM110" s="498"/>
      <c r="GN110" s="498"/>
      <c r="GO110" s="498"/>
      <c r="GP110" s="498"/>
      <c r="GQ110" s="498"/>
      <c r="GR110" s="498"/>
      <c r="GS110" s="498"/>
      <c r="GT110" s="498"/>
      <c r="GU110" s="498"/>
      <c r="GV110" s="498"/>
      <c r="GW110" s="498"/>
      <c r="GX110" s="498"/>
      <c r="GY110" s="498"/>
      <c r="GZ110" s="498"/>
      <c r="HA110" s="498"/>
      <c r="HB110" s="498"/>
      <c r="HC110" s="498"/>
      <c r="HD110" s="498"/>
      <c r="HE110" s="498"/>
      <c r="HF110" s="498"/>
      <c r="HG110" s="498"/>
      <c r="HH110" s="498"/>
      <c r="HI110" s="498"/>
      <c r="HJ110" s="498"/>
      <c r="HK110" s="498"/>
      <c r="HL110" s="498"/>
      <c r="HM110" s="498"/>
      <c r="HN110" s="498"/>
      <c r="HO110" s="498"/>
      <c r="HP110" s="498"/>
      <c r="HQ110" s="498"/>
      <c r="HR110" s="498"/>
      <c r="HS110" s="498"/>
      <c r="HT110" s="498"/>
      <c r="HU110" s="498"/>
      <c r="HV110" s="498"/>
      <c r="HW110" s="498"/>
      <c r="HX110" s="498"/>
      <c r="HY110" s="498"/>
      <c r="HZ110" s="498"/>
      <c r="IA110" s="498"/>
      <c r="IB110" s="498"/>
      <c r="IC110" s="498"/>
      <c r="ID110" s="498"/>
      <c r="IE110" s="498"/>
      <c r="IF110" s="498"/>
      <c r="IG110" s="498"/>
      <c r="IH110" s="498"/>
      <c r="II110" s="498"/>
      <c r="IJ110" s="498"/>
      <c r="IK110" s="498"/>
    </row>
    <row r="111" spans="1:245" s="18" customFormat="1" ht="24" customHeight="1" thickBot="1">
      <c r="A111" s="498"/>
      <c r="B111" s="826"/>
      <c r="C111" s="827"/>
      <c r="D111" s="934"/>
      <c r="E111" s="935"/>
      <c r="F111" s="936"/>
      <c r="G111" s="53" t="s">
        <v>140</v>
      </c>
      <c r="H111" s="53"/>
      <c r="I111" s="53"/>
      <c r="J111" s="53"/>
      <c r="K111" s="53"/>
      <c r="L111" s="53"/>
      <c r="M111" s="53"/>
      <c r="N111" s="54"/>
      <c r="O111" s="55">
        <v>520</v>
      </c>
      <c r="P111" s="30" t="s">
        <v>120</v>
      </c>
      <c r="Q111" s="53"/>
      <c r="R111" s="969"/>
      <c r="S111" s="970"/>
      <c r="T111" s="970"/>
      <c r="U111" s="970"/>
      <c r="V111" s="970"/>
      <c r="W111" s="970"/>
      <c r="X111" s="970"/>
      <c r="Y111" s="970"/>
      <c r="Z111" s="970"/>
      <c r="AA111" s="970"/>
      <c r="AB111" s="970"/>
      <c r="AC111" s="970"/>
      <c r="AD111" s="993"/>
      <c r="AE111" s="993"/>
      <c r="AF111" s="996"/>
      <c r="AI111" s="282"/>
      <c r="AJ111" s="498"/>
      <c r="AK111" s="498"/>
      <c r="AL111" s="498"/>
      <c r="AM111" s="498"/>
      <c r="AN111" s="498"/>
      <c r="AO111" s="498"/>
      <c r="AP111" s="498"/>
      <c r="AQ111" s="498"/>
      <c r="AR111" s="498"/>
      <c r="AS111" s="498"/>
      <c r="AT111" s="498"/>
      <c r="AU111" s="498"/>
      <c r="AV111" s="498"/>
      <c r="AW111" s="498"/>
      <c r="AX111" s="498"/>
      <c r="AY111" s="498"/>
      <c r="AZ111" s="498"/>
      <c r="BA111" s="498"/>
      <c r="BB111" s="498"/>
      <c r="BC111" s="498"/>
      <c r="BD111" s="498"/>
      <c r="BE111" s="498"/>
      <c r="BF111" s="498"/>
      <c r="BG111" s="498"/>
      <c r="BH111" s="498"/>
      <c r="BI111" s="498"/>
      <c r="BJ111" s="498"/>
      <c r="BK111" s="498"/>
      <c r="BL111" s="498"/>
      <c r="BM111" s="498"/>
      <c r="BN111" s="498"/>
      <c r="BO111" s="498"/>
      <c r="BP111" s="498"/>
      <c r="BQ111" s="498"/>
      <c r="BR111" s="498"/>
      <c r="BS111" s="498"/>
      <c r="BT111" s="498"/>
      <c r="BU111" s="498"/>
      <c r="BV111" s="498"/>
      <c r="BW111" s="498"/>
      <c r="BX111" s="498"/>
      <c r="BY111" s="498"/>
      <c r="BZ111" s="498"/>
      <c r="CA111" s="498"/>
      <c r="CB111" s="498"/>
      <c r="CC111" s="498"/>
      <c r="CD111" s="498"/>
      <c r="CE111" s="498"/>
      <c r="CF111" s="498"/>
      <c r="CG111" s="498"/>
      <c r="CH111" s="498"/>
      <c r="CI111" s="498"/>
      <c r="CJ111" s="498"/>
      <c r="CK111" s="498"/>
      <c r="CL111" s="498"/>
      <c r="CM111" s="498"/>
      <c r="CN111" s="498"/>
      <c r="CO111" s="498"/>
      <c r="CP111" s="498"/>
      <c r="CQ111" s="498"/>
      <c r="CR111" s="498"/>
      <c r="CS111" s="498"/>
      <c r="CT111" s="498"/>
      <c r="CU111" s="498"/>
      <c r="CV111" s="498"/>
      <c r="CW111" s="498"/>
      <c r="CX111" s="498"/>
      <c r="CY111" s="498"/>
      <c r="CZ111" s="498"/>
      <c r="DA111" s="498"/>
      <c r="DB111" s="498"/>
      <c r="DC111" s="498"/>
      <c r="DD111" s="498"/>
      <c r="DE111" s="498"/>
      <c r="DF111" s="498"/>
      <c r="DG111" s="498"/>
      <c r="DH111" s="498"/>
      <c r="DI111" s="498"/>
      <c r="DJ111" s="498"/>
      <c r="DK111" s="498"/>
      <c r="DL111" s="498"/>
      <c r="DM111" s="498"/>
      <c r="DN111" s="498"/>
      <c r="DO111" s="498"/>
      <c r="DP111" s="498"/>
      <c r="DQ111" s="498"/>
      <c r="DR111" s="498"/>
      <c r="DS111" s="498"/>
      <c r="DT111" s="498"/>
      <c r="DU111" s="498"/>
      <c r="DV111" s="498"/>
      <c r="DW111" s="498"/>
      <c r="DX111" s="498"/>
      <c r="DY111" s="498"/>
      <c r="DZ111" s="498"/>
      <c r="EA111" s="498"/>
      <c r="EB111" s="498"/>
      <c r="EC111" s="498"/>
      <c r="ED111" s="498"/>
      <c r="EE111" s="498"/>
      <c r="EF111" s="498"/>
      <c r="EG111" s="498"/>
      <c r="EH111" s="498"/>
      <c r="EI111" s="498"/>
      <c r="EJ111" s="498"/>
      <c r="EK111" s="498"/>
      <c r="EL111" s="498"/>
      <c r="EM111" s="498"/>
      <c r="EN111" s="498"/>
      <c r="EO111" s="498"/>
      <c r="EP111" s="498"/>
      <c r="EQ111" s="498"/>
      <c r="ER111" s="498"/>
      <c r="ES111" s="498"/>
      <c r="ET111" s="498"/>
      <c r="EU111" s="498"/>
      <c r="EV111" s="498"/>
      <c r="EW111" s="498"/>
      <c r="EX111" s="498"/>
      <c r="EY111" s="498"/>
      <c r="EZ111" s="498"/>
      <c r="FA111" s="498"/>
      <c r="FB111" s="498"/>
      <c r="FC111" s="498"/>
      <c r="FD111" s="498"/>
      <c r="FE111" s="498"/>
      <c r="FF111" s="498"/>
      <c r="FG111" s="498"/>
      <c r="FH111" s="498"/>
      <c r="FI111" s="498"/>
      <c r="FJ111" s="498"/>
      <c r="FK111" s="498"/>
      <c r="FL111" s="498"/>
      <c r="FM111" s="498"/>
      <c r="FN111" s="498"/>
      <c r="FO111" s="498"/>
      <c r="FP111" s="498"/>
      <c r="FQ111" s="498"/>
      <c r="FR111" s="498"/>
      <c r="FS111" s="498"/>
      <c r="FT111" s="498"/>
      <c r="FU111" s="498"/>
      <c r="FV111" s="498"/>
      <c r="FW111" s="498"/>
      <c r="FX111" s="498"/>
      <c r="FY111" s="498"/>
      <c r="FZ111" s="498"/>
      <c r="GA111" s="498"/>
      <c r="GB111" s="498"/>
      <c r="GC111" s="498"/>
      <c r="GD111" s="498"/>
      <c r="GE111" s="498"/>
      <c r="GF111" s="498"/>
      <c r="GG111" s="498"/>
      <c r="GH111" s="498"/>
      <c r="GI111" s="498"/>
      <c r="GJ111" s="498"/>
      <c r="GK111" s="498"/>
      <c r="GL111" s="498"/>
      <c r="GM111" s="498"/>
      <c r="GN111" s="498"/>
      <c r="GO111" s="498"/>
      <c r="GP111" s="498"/>
      <c r="GQ111" s="498"/>
      <c r="GR111" s="498"/>
      <c r="GS111" s="498"/>
      <c r="GT111" s="498"/>
      <c r="GU111" s="498"/>
      <c r="GV111" s="498"/>
      <c r="GW111" s="498"/>
      <c r="GX111" s="498"/>
      <c r="GY111" s="498"/>
      <c r="GZ111" s="498"/>
      <c r="HA111" s="498"/>
      <c r="HB111" s="498"/>
      <c r="HC111" s="498"/>
      <c r="HD111" s="498"/>
      <c r="HE111" s="498"/>
      <c r="HF111" s="498"/>
      <c r="HG111" s="498"/>
      <c r="HH111" s="498"/>
      <c r="HI111" s="498"/>
      <c r="HJ111" s="498"/>
      <c r="HK111" s="498"/>
      <c r="HL111" s="498"/>
      <c r="HM111" s="498"/>
      <c r="HN111" s="498"/>
      <c r="HO111" s="498"/>
      <c r="HP111" s="498"/>
      <c r="HQ111" s="498"/>
      <c r="HR111" s="498"/>
      <c r="HS111" s="498"/>
      <c r="HT111" s="498"/>
      <c r="HU111" s="498"/>
      <c r="HV111" s="498"/>
      <c r="HW111" s="498"/>
      <c r="HX111" s="498"/>
      <c r="HY111" s="498"/>
      <c r="HZ111" s="498"/>
      <c r="IA111" s="498"/>
      <c r="IB111" s="498"/>
      <c r="IC111" s="498"/>
      <c r="ID111" s="498"/>
      <c r="IE111" s="498"/>
      <c r="IF111" s="498"/>
      <c r="IG111" s="498"/>
      <c r="IH111" s="498"/>
      <c r="II111" s="498"/>
      <c r="IJ111" s="498"/>
      <c r="IK111" s="498"/>
    </row>
    <row r="112" spans="1:245" s="18" customFormat="1" ht="24" customHeight="1">
      <c r="A112" s="498"/>
      <c r="B112" s="826"/>
      <c r="C112" s="827"/>
      <c r="D112" s="843" t="s">
        <v>261</v>
      </c>
      <c r="E112" s="844"/>
      <c r="F112" s="845"/>
      <c r="G112" s="53" t="s">
        <v>138</v>
      </c>
      <c r="H112" s="53"/>
      <c r="I112" s="53"/>
      <c r="J112" s="53"/>
      <c r="K112" s="53"/>
      <c r="L112" s="53"/>
      <c r="M112" s="53"/>
      <c r="N112" s="54"/>
      <c r="O112" s="55">
        <v>521</v>
      </c>
      <c r="P112" s="30" t="s">
        <v>120</v>
      </c>
      <c r="Q112" s="53"/>
      <c r="R112" s="997" t="s">
        <v>92</v>
      </c>
      <c r="S112" s="998"/>
      <c r="T112" s="998"/>
      <c r="U112" s="998"/>
      <c r="V112" s="1000" t="s">
        <v>291</v>
      </c>
      <c r="W112" s="1001"/>
      <c r="X112" s="1001"/>
      <c r="Y112" s="1001"/>
      <c r="Z112" s="1001"/>
      <c r="AA112" s="1001"/>
      <c r="AB112" s="1001"/>
      <c r="AC112" s="1001"/>
      <c r="AD112" s="1004" t="s">
        <v>93</v>
      </c>
      <c r="AE112" s="980" t="s">
        <v>120</v>
      </c>
      <c r="AF112" s="982"/>
      <c r="AI112" s="282"/>
      <c r="AJ112" s="498"/>
      <c r="AK112" s="498"/>
      <c r="AL112" s="498"/>
      <c r="AM112" s="498"/>
      <c r="AN112" s="498"/>
      <c r="AO112" s="498"/>
      <c r="AP112" s="498"/>
      <c r="AQ112" s="498"/>
      <c r="AR112" s="498"/>
      <c r="AS112" s="498"/>
      <c r="AT112" s="498"/>
      <c r="AU112" s="498"/>
      <c r="AV112" s="498"/>
      <c r="AW112" s="498"/>
      <c r="AX112" s="498"/>
      <c r="AY112" s="498"/>
      <c r="AZ112" s="498"/>
      <c r="BA112" s="498"/>
      <c r="BB112" s="498"/>
      <c r="BC112" s="498"/>
      <c r="BD112" s="498"/>
      <c r="BE112" s="498"/>
      <c r="BF112" s="498"/>
      <c r="BG112" s="498"/>
      <c r="BH112" s="498"/>
      <c r="BI112" s="498"/>
      <c r="BJ112" s="498"/>
      <c r="BK112" s="498"/>
      <c r="BL112" s="498"/>
      <c r="BM112" s="498"/>
      <c r="BN112" s="498"/>
      <c r="BO112" s="498"/>
      <c r="BP112" s="498"/>
      <c r="BQ112" s="498"/>
      <c r="BR112" s="498"/>
      <c r="BS112" s="498"/>
      <c r="BT112" s="498"/>
      <c r="BU112" s="498"/>
      <c r="BV112" s="498"/>
      <c r="BW112" s="498"/>
      <c r="BX112" s="498"/>
      <c r="BY112" s="498"/>
      <c r="BZ112" s="498"/>
      <c r="CA112" s="498"/>
      <c r="CB112" s="498"/>
      <c r="CC112" s="498"/>
      <c r="CD112" s="498"/>
      <c r="CE112" s="498"/>
      <c r="CF112" s="498"/>
      <c r="CG112" s="498"/>
      <c r="CH112" s="498"/>
      <c r="CI112" s="498"/>
      <c r="CJ112" s="498"/>
      <c r="CK112" s="498"/>
      <c r="CL112" s="498"/>
      <c r="CM112" s="498"/>
      <c r="CN112" s="498"/>
      <c r="CO112" s="498"/>
      <c r="CP112" s="498"/>
      <c r="CQ112" s="498"/>
      <c r="CR112" s="498"/>
      <c r="CS112" s="498"/>
      <c r="CT112" s="498"/>
      <c r="CU112" s="498"/>
      <c r="CV112" s="498"/>
      <c r="CW112" s="498"/>
      <c r="CX112" s="498"/>
      <c r="CY112" s="498"/>
      <c r="CZ112" s="498"/>
      <c r="DA112" s="498"/>
      <c r="DB112" s="498"/>
      <c r="DC112" s="498"/>
      <c r="DD112" s="498"/>
      <c r="DE112" s="498"/>
      <c r="DF112" s="498"/>
      <c r="DG112" s="498"/>
      <c r="DH112" s="498"/>
      <c r="DI112" s="498"/>
      <c r="DJ112" s="498"/>
      <c r="DK112" s="498"/>
      <c r="DL112" s="498"/>
      <c r="DM112" s="498"/>
      <c r="DN112" s="498"/>
      <c r="DO112" s="498"/>
      <c r="DP112" s="498"/>
      <c r="DQ112" s="498"/>
      <c r="DR112" s="498"/>
      <c r="DS112" s="498"/>
      <c r="DT112" s="498"/>
      <c r="DU112" s="498"/>
      <c r="DV112" s="498"/>
      <c r="DW112" s="498"/>
      <c r="DX112" s="498"/>
      <c r="DY112" s="498"/>
      <c r="DZ112" s="498"/>
      <c r="EA112" s="498"/>
      <c r="EB112" s="498"/>
      <c r="EC112" s="498"/>
      <c r="ED112" s="498"/>
      <c r="EE112" s="498"/>
      <c r="EF112" s="498"/>
      <c r="EG112" s="498"/>
      <c r="EH112" s="498"/>
      <c r="EI112" s="498"/>
      <c r="EJ112" s="498"/>
      <c r="EK112" s="498"/>
      <c r="EL112" s="498"/>
      <c r="EM112" s="498"/>
      <c r="EN112" s="498"/>
      <c r="EO112" s="498"/>
      <c r="EP112" s="498"/>
      <c r="EQ112" s="498"/>
      <c r="ER112" s="498"/>
      <c r="ES112" s="498"/>
      <c r="ET112" s="498"/>
      <c r="EU112" s="498"/>
      <c r="EV112" s="498"/>
      <c r="EW112" s="498"/>
      <c r="EX112" s="498"/>
      <c r="EY112" s="498"/>
      <c r="EZ112" s="498"/>
      <c r="FA112" s="498"/>
      <c r="FB112" s="498"/>
      <c r="FC112" s="498"/>
      <c r="FD112" s="498"/>
      <c r="FE112" s="498"/>
      <c r="FF112" s="498"/>
      <c r="FG112" s="498"/>
      <c r="FH112" s="498"/>
      <c r="FI112" s="498"/>
      <c r="FJ112" s="498"/>
      <c r="FK112" s="498"/>
      <c r="FL112" s="498"/>
      <c r="FM112" s="498"/>
      <c r="FN112" s="498"/>
      <c r="FO112" s="498"/>
      <c r="FP112" s="498"/>
      <c r="FQ112" s="498"/>
      <c r="FR112" s="498"/>
      <c r="FS112" s="498"/>
      <c r="FT112" s="498"/>
      <c r="FU112" s="498"/>
      <c r="FV112" s="498"/>
      <c r="FW112" s="498"/>
      <c r="FX112" s="498"/>
      <c r="FY112" s="498"/>
      <c r="FZ112" s="498"/>
      <c r="GA112" s="498"/>
      <c r="GB112" s="498"/>
      <c r="GC112" s="498"/>
      <c r="GD112" s="498"/>
      <c r="GE112" s="498"/>
      <c r="GF112" s="498"/>
      <c r="GG112" s="498"/>
      <c r="GH112" s="498"/>
      <c r="GI112" s="498"/>
      <c r="GJ112" s="498"/>
      <c r="GK112" s="498"/>
      <c r="GL112" s="498"/>
      <c r="GM112" s="498"/>
      <c r="GN112" s="498"/>
      <c r="GO112" s="498"/>
      <c r="GP112" s="498"/>
      <c r="GQ112" s="498"/>
      <c r="GR112" s="498"/>
      <c r="GS112" s="498"/>
      <c r="GT112" s="498"/>
      <c r="GU112" s="498"/>
      <c r="GV112" s="498"/>
      <c r="GW112" s="498"/>
      <c r="GX112" s="498"/>
      <c r="GY112" s="498"/>
      <c r="GZ112" s="498"/>
      <c r="HA112" s="498"/>
      <c r="HB112" s="498"/>
      <c r="HC112" s="498"/>
      <c r="HD112" s="498"/>
      <c r="HE112" s="498"/>
      <c r="HF112" s="498"/>
      <c r="HG112" s="498"/>
      <c r="HH112" s="498"/>
      <c r="HI112" s="498"/>
      <c r="HJ112" s="498"/>
      <c r="HK112" s="498"/>
      <c r="HL112" s="498"/>
      <c r="HM112" s="498"/>
      <c r="HN112" s="498"/>
      <c r="HO112" s="498"/>
      <c r="HP112" s="498"/>
      <c r="HQ112" s="498"/>
      <c r="HR112" s="498"/>
      <c r="HS112" s="498"/>
      <c r="HT112" s="498"/>
      <c r="HU112" s="498"/>
      <c r="HV112" s="498"/>
      <c r="HW112" s="498"/>
      <c r="HX112" s="498"/>
      <c r="HY112" s="498"/>
      <c r="HZ112" s="498"/>
      <c r="IA112" s="498"/>
      <c r="IB112" s="498"/>
      <c r="IC112" s="498"/>
      <c r="ID112" s="498"/>
      <c r="IE112" s="498"/>
      <c r="IF112" s="498"/>
      <c r="IG112" s="498"/>
      <c r="IH112" s="498"/>
      <c r="II112" s="498"/>
      <c r="IJ112" s="498"/>
      <c r="IK112" s="498"/>
    </row>
    <row r="113" spans="1:245" s="18" customFormat="1" ht="24" customHeight="1">
      <c r="A113" s="498"/>
      <c r="B113" s="928"/>
      <c r="C113" s="836"/>
      <c r="D113" s="929"/>
      <c r="E113" s="937"/>
      <c r="F113" s="930"/>
      <c r="G113" s="53" t="s">
        <v>140</v>
      </c>
      <c r="H113" s="53"/>
      <c r="I113" s="53"/>
      <c r="J113" s="53"/>
      <c r="K113" s="53"/>
      <c r="L113" s="53"/>
      <c r="M113" s="53"/>
      <c r="N113" s="54"/>
      <c r="O113" s="55">
        <v>522</v>
      </c>
      <c r="P113" s="30" t="s">
        <v>120</v>
      </c>
      <c r="Q113" s="53"/>
      <c r="R113" s="826"/>
      <c r="S113" s="833"/>
      <c r="T113" s="833"/>
      <c r="U113" s="833"/>
      <c r="V113" s="1002"/>
      <c r="W113" s="1003"/>
      <c r="X113" s="1003"/>
      <c r="Y113" s="1003"/>
      <c r="Z113" s="1003"/>
      <c r="AA113" s="1003"/>
      <c r="AB113" s="1003"/>
      <c r="AC113" s="1003"/>
      <c r="AD113" s="989"/>
      <c r="AE113" s="981"/>
      <c r="AF113" s="983"/>
      <c r="AI113" s="282"/>
      <c r="AJ113" s="498"/>
      <c r="AK113" s="498"/>
      <c r="AL113" s="498"/>
      <c r="AM113" s="498"/>
      <c r="AN113" s="498"/>
      <c r="AO113" s="498"/>
      <c r="AP113" s="498"/>
      <c r="AQ113" s="498"/>
      <c r="AR113" s="498"/>
      <c r="AS113" s="498"/>
      <c r="AT113" s="498"/>
      <c r="AU113" s="498"/>
      <c r="AV113" s="498"/>
      <c r="AW113" s="498"/>
      <c r="AX113" s="498"/>
      <c r="AY113" s="498"/>
      <c r="AZ113" s="498"/>
      <c r="BA113" s="498"/>
      <c r="BB113" s="498"/>
      <c r="BC113" s="498"/>
      <c r="BD113" s="498"/>
      <c r="BE113" s="498"/>
      <c r="BF113" s="498"/>
      <c r="BG113" s="498"/>
      <c r="BH113" s="498"/>
      <c r="BI113" s="498"/>
      <c r="BJ113" s="498"/>
      <c r="BK113" s="498"/>
      <c r="BL113" s="498"/>
      <c r="BM113" s="498"/>
      <c r="BN113" s="498"/>
      <c r="BO113" s="498"/>
      <c r="BP113" s="498"/>
      <c r="BQ113" s="498"/>
      <c r="BR113" s="498"/>
      <c r="BS113" s="498"/>
      <c r="BT113" s="498"/>
      <c r="BU113" s="498"/>
      <c r="BV113" s="498"/>
      <c r="BW113" s="498"/>
      <c r="BX113" s="498"/>
      <c r="BY113" s="498"/>
      <c r="BZ113" s="498"/>
      <c r="CA113" s="498"/>
      <c r="CB113" s="498"/>
      <c r="CC113" s="498"/>
      <c r="CD113" s="498"/>
      <c r="CE113" s="498"/>
      <c r="CF113" s="498"/>
      <c r="CG113" s="498"/>
      <c r="CH113" s="498"/>
      <c r="CI113" s="498"/>
      <c r="CJ113" s="498"/>
      <c r="CK113" s="498"/>
      <c r="CL113" s="498"/>
      <c r="CM113" s="498"/>
      <c r="CN113" s="498"/>
      <c r="CO113" s="498"/>
      <c r="CP113" s="498"/>
      <c r="CQ113" s="498"/>
      <c r="CR113" s="498"/>
      <c r="CS113" s="498"/>
      <c r="CT113" s="498"/>
      <c r="CU113" s="498"/>
      <c r="CV113" s="498"/>
      <c r="CW113" s="498"/>
      <c r="CX113" s="498"/>
      <c r="CY113" s="498"/>
      <c r="CZ113" s="498"/>
      <c r="DA113" s="498"/>
      <c r="DB113" s="498"/>
      <c r="DC113" s="498"/>
      <c r="DD113" s="498"/>
      <c r="DE113" s="498"/>
      <c r="DF113" s="498"/>
      <c r="DG113" s="498"/>
      <c r="DH113" s="498"/>
      <c r="DI113" s="498"/>
      <c r="DJ113" s="498"/>
      <c r="DK113" s="498"/>
      <c r="DL113" s="498"/>
      <c r="DM113" s="498"/>
      <c r="DN113" s="498"/>
      <c r="DO113" s="498"/>
      <c r="DP113" s="498"/>
      <c r="DQ113" s="498"/>
      <c r="DR113" s="498"/>
      <c r="DS113" s="498"/>
      <c r="DT113" s="498"/>
      <c r="DU113" s="498"/>
      <c r="DV113" s="498"/>
      <c r="DW113" s="498"/>
      <c r="DX113" s="498"/>
      <c r="DY113" s="498"/>
      <c r="DZ113" s="498"/>
      <c r="EA113" s="498"/>
      <c r="EB113" s="498"/>
      <c r="EC113" s="498"/>
      <c r="ED113" s="498"/>
      <c r="EE113" s="498"/>
      <c r="EF113" s="498"/>
      <c r="EG113" s="498"/>
      <c r="EH113" s="498"/>
      <c r="EI113" s="498"/>
      <c r="EJ113" s="498"/>
      <c r="EK113" s="498"/>
      <c r="EL113" s="498"/>
      <c r="EM113" s="498"/>
      <c r="EN113" s="498"/>
      <c r="EO113" s="498"/>
      <c r="EP113" s="498"/>
      <c r="EQ113" s="498"/>
      <c r="ER113" s="498"/>
      <c r="ES113" s="498"/>
      <c r="ET113" s="498"/>
      <c r="EU113" s="498"/>
      <c r="EV113" s="498"/>
      <c r="EW113" s="498"/>
      <c r="EX113" s="498"/>
      <c r="EY113" s="498"/>
      <c r="EZ113" s="498"/>
      <c r="FA113" s="498"/>
      <c r="FB113" s="498"/>
      <c r="FC113" s="498"/>
      <c r="FD113" s="498"/>
      <c r="FE113" s="498"/>
      <c r="FF113" s="498"/>
      <c r="FG113" s="498"/>
      <c r="FH113" s="498"/>
      <c r="FI113" s="498"/>
      <c r="FJ113" s="498"/>
      <c r="FK113" s="498"/>
      <c r="FL113" s="498"/>
      <c r="FM113" s="498"/>
      <c r="FN113" s="498"/>
      <c r="FO113" s="498"/>
      <c r="FP113" s="498"/>
      <c r="FQ113" s="498"/>
      <c r="FR113" s="498"/>
      <c r="FS113" s="498"/>
      <c r="FT113" s="498"/>
      <c r="FU113" s="498"/>
      <c r="FV113" s="498"/>
      <c r="FW113" s="498"/>
      <c r="FX113" s="498"/>
      <c r="FY113" s="498"/>
      <c r="FZ113" s="498"/>
      <c r="GA113" s="498"/>
      <c r="GB113" s="498"/>
      <c r="GC113" s="498"/>
      <c r="GD113" s="498"/>
      <c r="GE113" s="498"/>
      <c r="GF113" s="498"/>
      <c r="GG113" s="498"/>
      <c r="GH113" s="498"/>
      <c r="GI113" s="498"/>
      <c r="GJ113" s="498"/>
      <c r="GK113" s="498"/>
      <c r="GL113" s="498"/>
      <c r="GM113" s="498"/>
      <c r="GN113" s="498"/>
      <c r="GO113" s="498"/>
      <c r="GP113" s="498"/>
      <c r="GQ113" s="498"/>
      <c r="GR113" s="498"/>
      <c r="GS113" s="498"/>
      <c r="GT113" s="498"/>
      <c r="GU113" s="498"/>
      <c r="GV113" s="498"/>
      <c r="GW113" s="498"/>
      <c r="GX113" s="498"/>
      <c r="GY113" s="498"/>
      <c r="GZ113" s="498"/>
      <c r="HA113" s="498"/>
      <c r="HB113" s="498"/>
      <c r="HC113" s="498"/>
      <c r="HD113" s="498"/>
      <c r="HE113" s="498"/>
      <c r="HF113" s="498"/>
      <c r="HG113" s="498"/>
      <c r="HH113" s="498"/>
      <c r="HI113" s="498"/>
      <c r="HJ113" s="498"/>
      <c r="HK113" s="498"/>
      <c r="HL113" s="498"/>
      <c r="HM113" s="498"/>
      <c r="HN113" s="498"/>
      <c r="HO113" s="498"/>
      <c r="HP113" s="498"/>
      <c r="HQ113" s="498"/>
      <c r="HR113" s="498"/>
      <c r="HS113" s="498"/>
      <c r="HT113" s="498"/>
      <c r="HU113" s="498"/>
      <c r="HV113" s="498"/>
      <c r="HW113" s="498"/>
      <c r="HX113" s="498"/>
      <c r="HY113" s="498"/>
      <c r="HZ113" s="498"/>
      <c r="IA113" s="498"/>
      <c r="IB113" s="498"/>
      <c r="IC113" s="498"/>
      <c r="ID113" s="498"/>
      <c r="IE113" s="498"/>
      <c r="IF113" s="498"/>
      <c r="IG113" s="498"/>
      <c r="IH113" s="498"/>
      <c r="II113" s="498"/>
      <c r="IJ113" s="498"/>
      <c r="IK113" s="498"/>
    </row>
    <row r="114" spans="1:245" s="18" customFormat="1" ht="24" customHeight="1">
      <c r="A114" s="498"/>
      <c r="B114" s="322" t="s">
        <v>292</v>
      </c>
      <c r="C114" s="130"/>
      <c r="D114" s="166"/>
      <c r="E114" s="166"/>
      <c r="F114" s="166"/>
      <c r="G114" s="167"/>
      <c r="H114" s="167"/>
      <c r="I114" s="167"/>
      <c r="J114" s="167"/>
      <c r="K114" s="167"/>
      <c r="L114" s="167"/>
      <c r="M114" s="167"/>
      <c r="N114" s="99"/>
      <c r="O114" s="55">
        <v>524</v>
      </c>
      <c r="P114" s="30" t="s">
        <v>120</v>
      </c>
      <c r="Q114" s="237"/>
      <c r="R114" s="826"/>
      <c r="S114" s="833"/>
      <c r="T114" s="833"/>
      <c r="U114" s="833"/>
      <c r="V114" s="984" t="s">
        <v>293</v>
      </c>
      <c r="W114" s="985"/>
      <c r="X114" s="985"/>
      <c r="Y114" s="985"/>
      <c r="Z114" s="985"/>
      <c r="AA114" s="985"/>
      <c r="AB114" s="985"/>
      <c r="AC114" s="985"/>
      <c r="AD114" s="988" t="s">
        <v>94</v>
      </c>
      <c r="AE114" s="990" t="s">
        <v>126</v>
      </c>
      <c r="AF114" s="991">
        <f>AF108</f>
        <v>43195.639999999665</v>
      </c>
      <c r="AI114" s="282"/>
      <c r="AJ114" s="498"/>
      <c r="AK114" s="498"/>
      <c r="AL114" s="498"/>
      <c r="AM114" s="498"/>
      <c r="AN114" s="498"/>
      <c r="AO114" s="498"/>
      <c r="AP114" s="498"/>
      <c r="AQ114" s="498"/>
      <c r="AR114" s="498"/>
      <c r="AS114" s="498"/>
      <c r="AT114" s="498"/>
      <c r="AU114" s="498"/>
      <c r="AV114" s="498"/>
      <c r="AW114" s="498"/>
      <c r="AX114" s="498"/>
      <c r="AY114" s="498"/>
      <c r="AZ114" s="498"/>
      <c r="BA114" s="498"/>
      <c r="BB114" s="498"/>
      <c r="BC114" s="498"/>
      <c r="BD114" s="498"/>
      <c r="BE114" s="498"/>
      <c r="BF114" s="498"/>
      <c r="BG114" s="498"/>
      <c r="BH114" s="498"/>
      <c r="BI114" s="498"/>
      <c r="BJ114" s="498"/>
      <c r="BK114" s="498"/>
      <c r="BL114" s="498"/>
      <c r="BM114" s="498"/>
      <c r="BN114" s="498"/>
      <c r="BO114" s="498"/>
      <c r="BP114" s="498"/>
      <c r="BQ114" s="498"/>
      <c r="BR114" s="498"/>
      <c r="BS114" s="498"/>
      <c r="BT114" s="498"/>
      <c r="BU114" s="498"/>
      <c r="BV114" s="498"/>
      <c r="BW114" s="498"/>
      <c r="BX114" s="498"/>
      <c r="BY114" s="498"/>
      <c r="BZ114" s="498"/>
      <c r="CA114" s="498"/>
      <c r="CB114" s="498"/>
      <c r="CC114" s="498"/>
      <c r="CD114" s="498"/>
      <c r="CE114" s="498"/>
      <c r="CF114" s="498"/>
      <c r="CG114" s="498"/>
      <c r="CH114" s="498"/>
      <c r="CI114" s="498"/>
      <c r="CJ114" s="498"/>
      <c r="CK114" s="498"/>
      <c r="CL114" s="498"/>
      <c r="CM114" s="498"/>
      <c r="CN114" s="498"/>
      <c r="CO114" s="498"/>
      <c r="CP114" s="498"/>
      <c r="CQ114" s="498"/>
      <c r="CR114" s="498"/>
      <c r="CS114" s="498"/>
      <c r="CT114" s="498"/>
      <c r="CU114" s="498"/>
      <c r="CV114" s="498"/>
      <c r="CW114" s="498"/>
      <c r="CX114" s="498"/>
      <c r="CY114" s="498"/>
      <c r="CZ114" s="498"/>
      <c r="DA114" s="498"/>
      <c r="DB114" s="498"/>
      <c r="DC114" s="498"/>
      <c r="DD114" s="498"/>
      <c r="DE114" s="498"/>
      <c r="DF114" s="498"/>
      <c r="DG114" s="498"/>
      <c r="DH114" s="498"/>
      <c r="DI114" s="498"/>
      <c r="DJ114" s="498"/>
      <c r="DK114" s="498"/>
      <c r="DL114" s="498"/>
      <c r="DM114" s="498"/>
      <c r="DN114" s="498"/>
      <c r="DO114" s="498"/>
      <c r="DP114" s="498"/>
      <c r="DQ114" s="498"/>
      <c r="DR114" s="498"/>
      <c r="DS114" s="498"/>
      <c r="DT114" s="498"/>
      <c r="DU114" s="498"/>
      <c r="DV114" s="498"/>
      <c r="DW114" s="498"/>
      <c r="DX114" s="498"/>
      <c r="DY114" s="498"/>
      <c r="DZ114" s="498"/>
      <c r="EA114" s="498"/>
      <c r="EB114" s="498"/>
      <c r="EC114" s="498"/>
      <c r="ED114" s="498"/>
      <c r="EE114" s="498"/>
      <c r="EF114" s="498"/>
      <c r="EG114" s="498"/>
      <c r="EH114" s="498"/>
      <c r="EI114" s="498"/>
      <c r="EJ114" s="498"/>
      <c r="EK114" s="498"/>
      <c r="EL114" s="498"/>
      <c r="EM114" s="498"/>
      <c r="EN114" s="498"/>
      <c r="EO114" s="498"/>
      <c r="EP114" s="498"/>
      <c r="EQ114" s="498"/>
      <c r="ER114" s="498"/>
      <c r="ES114" s="498"/>
      <c r="ET114" s="498"/>
      <c r="EU114" s="498"/>
      <c r="EV114" s="498"/>
      <c r="EW114" s="498"/>
      <c r="EX114" s="498"/>
      <c r="EY114" s="498"/>
      <c r="EZ114" s="498"/>
      <c r="FA114" s="498"/>
      <c r="FB114" s="498"/>
      <c r="FC114" s="498"/>
      <c r="FD114" s="498"/>
      <c r="FE114" s="498"/>
      <c r="FF114" s="498"/>
      <c r="FG114" s="498"/>
      <c r="FH114" s="498"/>
      <c r="FI114" s="498"/>
      <c r="FJ114" s="498"/>
      <c r="FK114" s="498"/>
      <c r="FL114" s="498"/>
      <c r="FM114" s="498"/>
      <c r="FN114" s="498"/>
      <c r="FO114" s="498"/>
      <c r="FP114" s="498"/>
      <c r="FQ114" s="498"/>
      <c r="FR114" s="498"/>
      <c r="FS114" s="498"/>
      <c r="FT114" s="498"/>
      <c r="FU114" s="498"/>
      <c r="FV114" s="498"/>
      <c r="FW114" s="498"/>
      <c r="FX114" s="498"/>
      <c r="FY114" s="498"/>
      <c r="FZ114" s="498"/>
      <c r="GA114" s="498"/>
      <c r="GB114" s="498"/>
      <c r="GC114" s="498"/>
      <c r="GD114" s="498"/>
      <c r="GE114" s="498"/>
      <c r="GF114" s="498"/>
      <c r="GG114" s="498"/>
      <c r="GH114" s="498"/>
      <c r="GI114" s="498"/>
      <c r="GJ114" s="498"/>
      <c r="GK114" s="498"/>
      <c r="GL114" s="498"/>
      <c r="GM114" s="498"/>
      <c r="GN114" s="498"/>
      <c r="GO114" s="498"/>
      <c r="GP114" s="498"/>
      <c r="GQ114" s="498"/>
      <c r="GR114" s="498"/>
      <c r="GS114" s="498"/>
      <c r="GT114" s="498"/>
      <c r="GU114" s="498"/>
      <c r="GV114" s="498"/>
      <c r="GW114" s="498"/>
      <c r="GX114" s="498"/>
      <c r="GY114" s="498"/>
      <c r="GZ114" s="498"/>
      <c r="HA114" s="498"/>
      <c r="HB114" s="498"/>
      <c r="HC114" s="498"/>
      <c r="HD114" s="498"/>
      <c r="HE114" s="498"/>
      <c r="HF114" s="498"/>
      <c r="HG114" s="498"/>
      <c r="HH114" s="498"/>
      <c r="HI114" s="498"/>
      <c r="HJ114" s="498"/>
      <c r="HK114" s="498"/>
      <c r="HL114" s="498"/>
      <c r="HM114" s="498"/>
      <c r="HN114" s="498"/>
      <c r="HO114" s="498"/>
      <c r="HP114" s="498"/>
      <c r="HQ114" s="498"/>
      <c r="HR114" s="498"/>
      <c r="HS114" s="498"/>
      <c r="HT114" s="498"/>
      <c r="HU114" s="498"/>
      <c r="HV114" s="498"/>
      <c r="HW114" s="498"/>
      <c r="HX114" s="498"/>
      <c r="HY114" s="498"/>
      <c r="HZ114" s="498"/>
      <c r="IA114" s="498"/>
      <c r="IB114" s="498"/>
      <c r="IC114" s="498"/>
      <c r="ID114" s="498"/>
      <c r="IE114" s="498"/>
      <c r="IF114" s="498"/>
      <c r="IG114" s="498"/>
      <c r="IH114" s="498"/>
      <c r="II114" s="498"/>
      <c r="IJ114" s="498"/>
      <c r="IK114" s="498"/>
    </row>
    <row r="115" spans="1:245" s="18" customFormat="1" ht="24" customHeight="1">
      <c r="A115" s="498"/>
      <c r="B115" s="322" t="s">
        <v>294</v>
      </c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4"/>
      <c r="O115" s="55">
        <v>525</v>
      </c>
      <c r="P115" s="30" t="s">
        <v>120</v>
      </c>
      <c r="Q115" s="53">
        <v>9179.07</v>
      </c>
      <c r="R115" s="841"/>
      <c r="S115" s="999"/>
      <c r="T115" s="999"/>
      <c r="U115" s="999"/>
      <c r="V115" s="986"/>
      <c r="W115" s="987"/>
      <c r="X115" s="987"/>
      <c r="Y115" s="987"/>
      <c r="Z115" s="987"/>
      <c r="AA115" s="987"/>
      <c r="AB115" s="987"/>
      <c r="AC115" s="987"/>
      <c r="AD115" s="989"/>
      <c r="AE115" s="981"/>
      <c r="AF115" s="992"/>
      <c r="AI115" s="282"/>
      <c r="AJ115" s="498"/>
      <c r="AK115" s="498"/>
      <c r="AL115" s="498"/>
      <c r="AM115" s="498"/>
      <c r="AN115" s="498"/>
      <c r="AO115" s="498"/>
      <c r="AP115" s="498"/>
      <c r="AQ115" s="498"/>
      <c r="AR115" s="498"/>
      <c r="AS115" s="498"/>
      <c r="AT115" s="498"/>
      <c r="AU115" s="498"/>
      <c r="AV115" s="498"/>
      <c r="AW115" s="498"/>
      <c r="AX115" s="498"/>
      <c r="AY115" s="498"/>
      <c r="AZ115" s="498"/>
      <c r="BA115" s="498"/>
      <c r="BB115" s="498"/>
      <c r="BC115" s="498"/>
      <c r="BD115" s="498"/>
      <c r="BE115" s="498"/>
      <c r="BF115" s="498"/>
      <c r="BG115" s="498"/>
      <c r="BH115" s="498"/>
      <c r="BI115" s="498"/>
      <c r="BJ115" s="498"/>
      <c r="BK115" s="498"/>
      <c r="BL115" s="498"/>
      <c r="BM115" s="498"/>
      <c r="BN115" s="498"/>
      <c r="BO115" s="498"/>
      <c r="BP115" s="498"/>
      <c r="BQ115" s="498"/>
      <c r="BR115" s="498"/>
      <c r="BS115" s="498"/>
      <c r="BT115" s="498"/>
      <c r="BU115" s="498"/>
      <c r="BV115" s="498"/>
      <c r="BW115" s="498"/>
      <c r="BX115" s="498"/>
      <c r="BY115" s="498"/>
      <c r="BZ115" s="498"/>
      <c r="CA115" s="498"/>
      <c r="CB115" s="498"/>
      <c r="CC115" s="498"/>
      <c r="CD115" s="498"/>
      <c r="CE115" s="498"/>
      <c r="CF115" s="498"/>
      <c r="CG115" s="498"/>
      <c r="CH115" s="498"/>
      <c r="CI115" s="498"/>
      <c r="CJ115" s="498"/>
      <c r="CK115" s="498"/>
      <c r="CL115" s="498"/>
      <c r="CM115" s="498"/>
      <c r="CN115" s="498"/>
      <c r="CO115" s="498"/>
      <c r="CP115" s="498"/>
      <c r="CQ115" s="498"/>
      <c r="CR115" s="498"/>
      <c r="CS115" s="498"/>
      <c r="CT115" s="498"/>
      <c r="CU115" s="498"/>
      <c r="CV115" s="498"/>
      <c r="CW115" s="498"/>
      <c r="CX115" s="498"/>
      <c r="CY115" s="498"/>
      <c r="CZ115" s="498"/>
      <c r="DA115" s="498"/>
      <c r="DB115" s="498"/>
      <c r="DC115" s="498"/>
      <c r="DD115" s="498"/>
      <c r="DE115" s="498"/>
      <c r="DF115" s="498"/>
      <c r="DG115" s="498"/>
      <c r="DH115" s="498"/>
      <c r="DI115" s="498"/>
      <c r="DJ115" s="498"/>
      <c r="DK115" s="498"/>
      <c r="DL115" s="498"/>
      <c r="DM115" s="498"/>
      <c r="DN115" s="498"/>
      <c r="DO115" s="498"/>
      <c r="DP115" s="498"/>
      <c r="DQ115" s="498"/>
      <c r="DR115" s="498"/>
      <c r="DS115" s="498"/>
      <c r="DT115" s="498"/>
      <c r="DU115" s="498"/>
      <c r="DV115" s="498"/>
      <c r="DW115" s="498"/>
      <c r="DX115" s="498"/>
      <c r="DY115" s="498"/>
      <c r="DZ115" s="498"/>
      <c r="EA115" s="498"/>
      <c r="EB115" s="498"/>
      <c r="EC115" s="498"/>
      <c r="ED115" s="498"/>
      <c r="EE115" s="498"/>
      <c r="EF115" s="498"/>
      <c r="EG115" s="498"/>
      <c r="EH115" s="498"/>
      <c r="EI115" s="498"/>
      <c r="EJ115" s="498"/>
      <c r="EK115" s="498"/>
      <c r="EL115" s="498"/>
      <c r="EM115" s="498"/>
      <c r="EN115" s="498"/>
      <c r="EO115" s="498"/>
      <c r="EP115" s="498"/>
      <c r="EQ115" s="498"/>
      <c r="ER115" s="498"/>
      <c r="ES115" s="498"/>
      <c r="ET115" s="498"/>
      <c r="EU115" s="498"/>
      <c r="EV115" s="498"/>
      <c r="EW115" s="498"/>
      <c r="EX115" s="498"/>
      <c r="EY115" s="498"/>
      <c r="EZ115" s="498"/>
      <c r="FA115" s="498"/>
      <c r="FB115" s="498"/>
      <c r="FC115" s="498"/>
      <c r="FD115" s="498"/>
      <c r="FE115" s="498"/>
      <c r="FF115" s="498"/>
      <c r="FG115" s="498"/>
      <c r="FH115" s="498"/>
      <c r="FI115" s="498"/>
      <c r="FJ115" s="498"/>
      <c r="FK115" s="498"/>
      <c r="FL115" s="498"/>
      <c r="FM115" s="498"/>
      <c r="FN115" s="498"/>
      <c r="FO115" s="498"/>
      <c r="FP115" s="498"/>
      <c r="FQ115" s="498"/>
      <c r="FR115" s="498"/>
      <c r="FS115" s="498"/>
      <c r="FT115" s="498"/>
      <c r="FU115" s="498"/>
      <c r="FV115" s="498"/>
      <c r="FW115" s="498"/>
      <c r="FX115" s="498"/>
      <c r="FY115" s="498"/>
      <c r="FZ115" s="498"/>
      <c r="GA115" s="498"/>
      <c r="GB115" s="498"/>
      <c r="GC115" s="498"/>
      <c r="GD115" s="498"/>
      <c r="GE115" s="498"/>
      <c r="GF115" s="498"/>
      <c r="GG115" s="498"/>
      <c r="GH115" s="498"/>
      <c r="GI115" s="498"/>
      <c r="GJ115" s="498"/>
      <c r="GK115" s="498"/>
      <c r="GL115" s="498"/>
      <c r="GM115" s="498"/>
      <c r="GN115" s="498"/>
      <c r="GO115" s="498"/>
      <c r="GP115" s="498"/>
      <c r="GQ115" s="498"/>
      <c r="GR115" s="498"/>
      <c r="GS115" s="498"/>
      <c r="GT115" s="498"/>
      <c r="GU115" s="498"/>
      <c r="GV115" s="498"/>
      <c r="GW115" s="498"/>
      <c r="GX115" s="498"/>
      <c r="GY115" s="498"/>
      <c r="GZ115" s="498"/>
      <c r="HA115" s="498"/>
      <c r="HB115" s="498"/>
      <c r="HC115" s="498"/>
      <c r="HD115" s="498"/>
      <c r="HE115" s="498"/>
      <c r="HF115" s="498"/>
      <c r="HG115" s="498"/>
      <c r="HH115" s="498"/>
      <c r="HI115" s="498"/>
      <c r="HJ115" s="498"/>
      <c r="HK115" s="498"/>
      <c r="HL115" s="498"/>
      <c r="HM115" s="498"/>
      <c r="HN115" s="498"/>
      <c r="HO115" s="498"/>
      <c r="HP115" s="498"/>
      <c r="HQ115" s="498"/>
      <c r="HR115" s="498"/>
      <c r="HS115" s="498"/>
      <c r="HT115" s="498"/>
      <c r="HU115" s="498"/>
      <c r="HV115" s="498"/>
      <c r="HW115" s="498"/>
      <c r="HX115" s="498"/>
      <c r="HY115" s="498"/>
      <c r="HZ115" s="498"/>
      <c r="IA115" s="498"/>
      <c r="IB115" s="498"/>
      <c r="IC115" s="498"/>
      <c r="ID115" s="498"/>
      <c r="IE115" s="498"/>
      <c r="IF115" s="498"/>
      <c r="IG115" s="498"/>
      <c r="IH115" s="498"/>
      <c r="II115" s="498"/>
      <c r="IJ115" s="498"/>
      <c r="IK115" s="498"/>
    </row>
    <row r="116" spans="1:245" s="18" customFormat="1" ht="24" customHeight="1">
      <c r="A116" s="498"/>
      <c r="B116" s="322" t="s">
        <v>295</v>
      </c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4"/>
      <c r="O116" s="55">
        <v>526</v>
      </c>
      <c r="P116" s="30" t="s">
        <v>120</v>
      </c>
      <c r="Q116" s="53">
        <v>6479.35</v>
      </c>
      <c r="R116" s="168" t="s">
        <v>296</v>
      </c>
      <c r="S116" s="169"/>
      <c r="T116" s="169"/>
      <c r="U116" s="169"/>
      <c r="V116" s="169"/>
      <c r="W116" s="169"/>
      <c r="X116" s="169"/>
      <c r="Y116" s="169"/>
      <c r="Z116" s="169"/>
      <c r="AA116" s="169"/>
      <c r="AB116" s="169"/>
      <c r="AC116" s="169"/>
      <c r="AD116" s="50">
        <v>803</v>
      </c>
      <c r="AE116" s="28" t="s">
        <v>134</v>
      </c>
      <c r="AF116" s="97">
        <v>893.89</v>
      </c>
      <c r="AI116" s="282"/>
      <c r="AJ116" s="498"/>
      <c r="AK116" s="498"/>
      <c r="AL116" s="498"/>
      <c r="AM116" s="498"/>
      <c r="AN116" s="498"/>
      <c r="AO116" s="498"/>
      <c r="AP116" s="498"/>
      <c r="AQ116" s="498"/>
      <c r="AR116" s="498"/>
      <c r="AS116" s="498"/>
      <c r="AT116" s="498"/>
      <c r="AU116" s="498"/>
      <c r="AV116" s="498"/>
      <c r="AW116" s="498"/>
      <c r="AX116" s="498"/>
      <c r="AY116" s="498"/>
      <c r="AZ116" s="498"/>
      <c r="BA116" s="498"/>
      <c r="BB116" s="498"/>
      <c r="BC116" s="498"/>
      <c r="BD116" s="498"/>
      <c r="BE116" s="498"/>
      <c r="BF116" s="498"/>
      <c r="BG116" s="498"/>
      <c r="BH116" s="498"/>
      <c r="BI116" s="498"/>
      <c r="BJ116" s="498"/>
      <c r="BK116" s="498"/>
      <c r="BL116" s="498"/>
      <c r="BM116" s="498"/>
      <c r="BN116" s="498"/>
      <c r="BO116" s="498"/>
      <c r="BP116" s="498"/>
      <c r="BQ116" s="498"/>
      <c r="BR116" s="498"/>
      <c r="BS116" s="498"/>
      <c r="BT116" s="498"/>
      <c r="BU116" s="498"/>
      <c r="BV116" s="498"/>
      <c r="BW116" s="498"/>
      <c r="BX116" s="498"/>
      <c r="BY116" s="498"/>
      <c r="BZ116" s="498"/>
      <c r="CA116" s="498"/>
      <c r="CB116" s="498"/>
      <c r="CC116" s="498"/>
      <c r="CD116" s="498"/>
      <c r="CE116" s="498"/>
      <c r="CF116" s="498"/>
      <c r="CG116" s="498"/>
      <c r="CH116" s="498"/>
      <c r="CI116" s="498"/>
      <c r="CJ116" s="498"/>
      <c r="CK116" s="498"/>
      <c r="CL116" s="498"/>
      <c r="CM116" s="498"/>
      <c r="CN116" s="498"/>
      <c r="CO116" s="498"/>
      <c r="CP116" s="498"/>
      <c r="CQ116" s="498"/>
      <c r="CR116" s="498"/>
      <c r="CS116" s="498"/>
      <c r="CT116" s="498"/>
      <c r="CU116" s="498"/>
      <c r="CV116" s="498"/>
      <c r="CW116" s="498"/>
      <c r="CX116" s="498"/>
      <c r="CY116" s="498"/>
      <c r="CZ116" s="498"/>
      <c r="DA116" s="498"/>
      <c r="DB116" s="498"/>
      <c r="DC116" s="498"/>
      <c r="DD116" s="498"/>
      <c r="DE116" s="498"/>
      <c r="DF116" s="498"/>
      <c r="DG116" s="498"/>
      <c r="DH116" s="498"/>
      <c r="DI116" s="498"/>
      <c r="DJ116" s="498"/>
      <c r="DK116" s="498"/>
      <c r="DL116" s="498"/>
      <c r="DM116" s="498"/>
      <c r="DN116" s="498"/>
      <c r="DO116" s="498"/>
      <c r="DP116" s="498"/>
      <c r="DQ116" s="498"/>
      <c r="DR116" s="498"/>
      <c r="DS116" s="498"/>
      <c r="DT116" s="498"/>
      <c r="DU116" s="498"/>
      <c r="DV116" s="498"/>
      <c r="DW116" s="498"/>
      <c r="DX116" s="498"/>
      <c r="DY116" s="498"/>
      <c r="DZ116" s="498"/>
      <c r="EA116" s="498"/>
      <c r="EB116" s="498"/>
      <c r="EC116" s="498"/>
      <c r="ED116" s="498"/>
      <c r="EE116" s="498"/>
      <c r="EF116" s="498"/>
      <c r="EG116" s="498"/>
      <c r="EH116" s="498"/>
      <c r="EI116" s="498"/>
      <c r="EJ116" s="498"/>
      <c r="EK116" s="498"/>
      <c r="EL116" s="498"/>
      <c r="EM116" s="498"/>
      <c r="EN116" s="498"/>
      <c r="EO116" s="498"/>
      <c r="EP116" s="498"/>
      <c r="EQ116" s="498"/>
      <c r="ER116" s="498"/>
      <c r="ES116" s="498"/>
      <c r="ET116" s="498"/>
      <c r="EU116" s="498"/>
      <c r="EV116" s="498"/>
      <c r="EW116" s="498"/>
      <c r="EX116" s="498"/>
      <c r="EY116" s="498"/>
      <c r="EZ116" s="498"/>
      <c r="FA116" s="498"/>
      <c r="FB116" s="498"/>
      <c r="FC116" s="498"/>
      <c r="FD116" s="498"/>
      <c r="FE116" s="498"/>
      <c r="FF116" s="498"/>
      <c r="FG116" s="498"/>
      <c r="FH116" s="498"/>
      <c r="FI116" s="498"/>
      <c r="FJ116" s="498"/>
      <c r="FK116" s="498"/>
      <c r="FL116" s="498"/>
      <c r="FM116" s="498"/>
      <c r="FN116" s="498"/>
      <c r="FO116" s="498"/>
      <c r="FP116" s="498"/>
      <c r="FQ116" s="498"/>
      <c r="FR116" s="498"/>
      <c r="FS116" s="498"/>
      <c r="FT116" s="498"/>
      <c r="FU116" s="498"/>
      <c r="FV116" s="498"/>
      <c r="FW116" s="498"/>
      <c r="FX116" s="498"/>
      <c r="FY116" s="498"/>
      <c r="FZ116" s="498"/>
      <c r="GA116" s="498"/>
      <c r="GB116" s="498"/>
      <c r="GC116" s="498"/>
      <c r="GD116" s="498"/>
      <c r="GE116" s="498"/>
      <c r="GF116" s="498"/>
      <c r="GG116" s="498"/>
      <c r="GH116" s="498"/>
      <c r="GI116" s="498"/>
      <c r="GJ116" s="498"/>
      <c r="GK116" s="498"/>
      <c r="GL116" s="498"/>
      <c r="GM116" s="498"/>
      <c r="GN116" s="498"/>
      <c r="GO116" s="498"/>
      <c r="GP116" s="498"/>
      <c r="GQ116" s="498"/>
      <c r="GR116" s="498"/>
      <c r="GS116" s="498"/>
      <c r="GT116" s="498"/>
      <c r="GU116" s="498"/>
      <c r="GV116" s="498"/>
      <c r="GW116" s="498"/>
      <c r="GX116" s="498"/>
      <c r="GY116" s="498"/>
      <c r="GZ116" s="498"/>
      <c r="HA116" s="498"/>
      <c r="HB116" s="498"/>
      <c r="HC116" s="498"/>
      <c r="HD116" s="498"/>
      <c r="HE116" s="498"/>
      <c r="HF116" s="498"/>
      <c r="HG116" s="498"/>
      <c r="HH116" s="498"/>
      <c r="HI116" s="498"/>
      <c r="HJ116" s="498"/>
      <c r="HK116" s="498"/>
      <c r="HL116" s="498"/>
      <c r="HM116" s="498"/>
      <c r="HN116" s="498"/>
      <c r="HO116" s="498"/>
      <c r="HP116" s="498"/>
      <c r="HQ116" s="498"/>
      <c r="HR116" s="498"/>
      <c r="HS116" s="498"/>
      <c r="HT116" s="498"/>
      <c r="HU116" s="498"/>
      <c r="HV116" s="498"/>
      <c r="HW116" s="498"/>
      <c r="HX116" s="498"/>
      <c r="HY116" s="498"/>
      <c r="HZ116" s="498"/>
      <c r="IA116" s="498"/>
      <c r="IB116" s="498"/>
      <c r="IC116" s="498"/>
      <c r="ID116" s="498"/>
      <c r="IE116" s="498"/>
      <c r="IF116" s="498"/>
      <c r="IG116" s="498"/>
      <c r="IH116" s="498"/>
      <c r="II116" s="498"/>
      <c r="IJ116" s="498"/>
      <c r="IK116" s="498"/>
    </row>
    <row r="117" spans="1:245" s="18" customFormat="1" ht="18.75" customHeight="1">
      <c r="A117" s="498"/>
      <c r="B117" s="322" t="s">
        <v>297</v>
      </c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4"/>
      <c r="O117" s="55">
        <v>527</v>
      </c>
      <c r="P117" s="30" t="s">
        <v>120</v>
      </c>
      <c r="Q117" s="240">
        <v>981.95</v>
      </c>
      <c r="R117" s="111" t="s">
        <v>298</v>
      </c>
      <c r="S117" s="61"/>
      <c r="T117" s="61"/>
      <c r="U117" s="61"/>
      <c r="V117" s="61"/>
      <c r="W117" s="61"/>
      <c r="X117" s="61"/>
      <c r="Y117" s="61"/>
      <c r="Z117" s="61"/>
      <c r="AA117" s="61"/>
      <c r="AB117" s="979" t="s">
        <v>299</v>
      </c>
      <c r="AC117" s="979"/>
      <c r="AD117" s="55">
        <v>804</v>
      </c>
      <c r="AE117" s="30" t="s">
        <v>134</v>
      </c>
      <c r="AF117" s="58"/>
      <c r="AI117" s="282"/>
      <c r="AJ117" s="498"/>
      <c r="AK117" s="498"/>
      <c r="AL117" s="498"/>
      <c r="AM117" s="498"/>
      <c r="AN117" s="498"/>
      <c r="AO117" s="498"/>
      <c r="AP117" s="498"/>
      <c r="AQ117" s="498"/>
      <c r="AR117" s="498"/>
      <c r="AS117" s="498"/>
      <c r="AT117" s="498"/>
      <c r="AU117" s="498"/>
      <c r="AV117" s="498"/>
      <c r="AW117" s="498"/>
      <c r="AX117" s="498"/>
      <c r="AY117" s="498"/>
      <c r="AZ117" s="498"/>
      <c r="BA117" s="498"/>
      <c r="BB117" s="498"/>
      <c r="BC117" s="498"/>
      <c r="BD117" s="498"/>
      <c r="BE117" s="498"/>
      <c r="BF117" s="498"/>
      <c r="BG117" s="498"/>
      <c r="BH117" s="498"/>
      <c r="BI117" s="498"/>
      <c r="BJ117" s="498"/>
      <c r="BK117" s="498"/>
      <c r="BL117" s="498"/>
      <c r="BM117" s="498"/>
      <c r="BN117" s="498"/>
      <c r="BO117" s="498"/>
      <c r="BP117" s="498"/>
      <c r="BQ117" s="498"/>
      <c r="BR117" s="498"/>
      <c r="BS117" s="498"/>
      <c r="BT117" s="498"/>
      <c r="BU117" s="498"/>
      <c r="BV117" s="498"/>
      <c r="BW117" s="498"/>
      <c r="BX117" s="498"/>
      <c r="BY117" s="498"/>
      <c r="BZ117" s="498"/>
      <c r="CA117" s="498"/>
      <c r="CB117" s="498"/>
      <c r="CC117" s="498"/>
      <c r="CD117" s="498"/>
      <c r="CE117" s="498"/>
      <c r="CF117" s="498"/>
      <c r="CG117" s="498"/>
      <c r="CH117" s="498"/>
      <c r="CI117" s="498"/>
      <c r="CJ117" s="498"/>
      <c r="CK117" s="498"/>
      <c r="CL117" s="498"/>
      <c r="CM117" s="498"/>
      <c r="CN117" s="498"/>
      <c r="CO117" s="498"/>
      <c r="CP117" s="498"/>
      <c r="CQ117" s="498"/>
      <c r="CR117" s="498"/>
      <c r="CS117" s="498"/>
      <c r="CT117" s="498"/>
      <c r="CU117" s="498"/>
      <c r="CV117" s="498"/>
      <c r="CW117" s="498"/>
      <c r="CX117" s="498"/>
      <c r="CY117" s="498"/>
      <c r="CZ117" s="498"/>
      <c r="DA117" s="498"/>
      <c r="DB117" s="498"/>
      <c r="DC117" s="498"/>
      <c r="DD117" s="498"/>
      <c r="DE117" s="498"/>
      <c r="DF117" s="498"/>
      <c r="DG117" s="498"/>
      <c r="DH117" s="498"/>
      <c r="DI117" s="498"/>
      <c r="DJ117" s="498"/>
      <c r="DK117" s="498"/>
      <c r="DL117" s="498"/>
      <c r="DM117" s="498"/>
      <c r="DN117" s="498"/>
      <c r="DO117" s="498"/>
      <c r="DP117" s="498"/>
      <c r="DQ117" s="498"/>
      <c r="DR117" s="498"/>
      <c r="DS117" s="498"/>
      <c r="DT117" s="498"/>
      <c r="DU117" s="498"/>
      <c r="DV117" s="498"/>
      <c r="DW117" s="498"/>
      <c r="DX117" s="498"/>
      <c r="DY117" s="498"/>
      <c r="DZ117" s="498"/>
      <c r="EA117" s="498"/>
      <c r="EB117" s="498"/>
      <c r="EC117" s="498"/>
      <c r="ED117" s="498"/>
      <c r="EE117" s="498"/>
      <c r="EF117" s="498"/>
      <c r="EG117" s="498"/>
      <c r="EH117" s="498"/>
      <c r="EI117" s="498"/>
      <c r="EJ117" s="498"/>
      <c r="EK117" s="498"/>
      <c r="EL117" s="498"/>
      <c r="EM117" s="498"/>
      <c r="EN117" s="498"/>
      <c r="EO117" s="498"/>
      <c r="EP117" s="498"/>
      <c r="EQ117" s="498"/>
      <c r="ER117" s="498"/>
      <c r="ES117" s="498"/>
      <c r="ET117" s="498"/>
      <c r="EU117" s="498"/>
      <c r="EV117" s="498"/>
      <c r="EW117" s="498"/>
      <c r="EX117" s="498"/>
      <c r="EY117" s="498"/>
      <c r="EZ117" s="498"/>
      <c r="FA117" s="498"/>
      <c r="FB117" s="498"/>
      <c r="FC117" s="498"/>
      <c r="FD117" s="498"/>
      <c r="FE117" s="498"/>
      <c r="FF117" s="498"/>
      <c r="FG117" s="498"/>
      <c r="FH117" s="498"/>
      <c r="FI117" s="498"/>
      <c r="FJ117" s="498"/>
      <c r="FK117" s="498"/>
      <c r="FL117" s="498"/>
      <c r="FM117" s="498"/>
      <c r="FN117" s="498"/>
      <c r="FO117" s="498"/>
      <c r="FP117" s="498"/>
      <c r="FQ117" s="498"/>
      <c r="FR117" s="498"/>
      <c r="FS117" s="498"/>
      <c r="FT117" s="498"/>
      <c r="FU117" s="498"/>
      <c r="FV117" s="498"/>
      <c r="FW117" s="498"/>
      <c r="FX117" s="498"/>
      <c r="FY117" s="498"/>
      <c r="FZ117" s="498"/>
      <c r="GA117" s="498"/>
      <c r="GB117" s="498"/>
      <c r="GC117" s="498"/>
      <c r="GD117" s="498"/>
      <c r="GE117" s="498"/>
      <c r="GF117" s="498"/>
      <c r="GG117" s="498"/>
      <c r="GH117" s="498"/>
      <c r="GI117" s="498"/>
      <c r="GJ117" s="498"/>
      <c r="GK117" s="498"/>
      <c r="GL117" s="498"/>
      <c r="GM117" s="498"/>
      <c r="GN117" s="498"/>
      <c r="GO117" s="498"/>
      <c r="GP117" s="498"/>
      <c r="GQ117" s="498"/>
      <c r="GR117" s="498"/>
      <c r="GS117" s="498"/>
      <c r="GT117" s="498"/>
      <c r="GU117" s="498"/>
      <c r="GV117" s="498"/>
      <c r="GW117" s="498"/>
      <c r="GX117" s="498"/>
      <c r="GY117" s="498"/>
      <c r="GZ117" s="498"/>
      <c r="HA117" s="498"/>
      <c r="HB117" s="498"/>
      <c r="HC117" s="498"/>
      <c r="HD117" s="498"/>
      <c r="HE117" s="498"/>
      <c r="HF117" s="498"/>
      <c r="HG117" s="498"/>
      <c r="HH117" s="498"/>
      <c r="HI117" s="498"/>
      <c r="HJ117" s="498"/>
      <c r="HK117" s="498"/>
      <c r="HL117" s="498"/>
      <c r="HM117" s="498"/>
      <c r="HN117" s="498"/>
      <c r="HO117" s="498"/>
      <c r="HP117" s="498"/>
      <c r="HQ117" s="498"/>
      <c r="HR117" s="498"/>
      <c r="HS117" s="498"/>
      <c r="HT117" s="498"/>
      <c r="HU117" s="498"/>
      <c r="HV117" s="498"/>
      <c r="HW117" s="498"/>
      <c r="HX117" s="498"/>
      <c r="HY117" s="498"/>
      <c r="HZ117" s="498"/>
      <c r="IA117" s="498"/>
      <c r="IB117" s="498"/>
      <c r="IC117" s="498"/>
      <c r="ID117" s="498"/>
      <c r="IE117" s="498"/>
      <c r="IF117" s="498"/>
      <c r="IG117" s="498"/>
      <c r="IH117" s="498"/>
      <c r="II117" s="498"/>
      <c r="IJ117" s="498"/>
      <c r="IK117" s="498"/>
    </row>
    <row r="118" spans="1:245" s="18" customFormat="1" ht="24" customHeight="1">
      <c r="A118" s="498"/>
      <c r="B118" s="322" t="s">
        <v>300</v>
      </c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4"/>
      <c r="O118" s="55">
        <v>528</v>
      </c>
      <c r="P118" s="30" t="s">
        <v>120</v>
      </c>
      <c r="Q118" s="240">
        <v>3279.56</v>
      </c>
      <c r="R118" s="111" t="s">
        <v>301</v>
      </c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55">
        <v>805</v>
      </c>
      <c r="AE118" s="30" t="s">
        <v>134</v>
      </c>
      <c r="AF118" s="58"/>
      <c r="AI118" s="282"/>
      <c r="AJ118" s="498"/>
      <c r="AK118" s="498"/>
      <c r="AL118" s="498"/>
      <c r="AM118" s="498"/>
      <c r="AN118" s="498"/>
      <c r="AO118" s="498"/>
      <c r="AP118" s="498"/>
      <c r="AQ118" s="498"/>
      <c r="AR118" s="498"/>
      <c r="AS118" s="498"/>
      <c r="AT118" s="498"/>
      <c r="AU118" s="498"/>
      <c r="AV118" s="498"/>
      <c r="AW118" s="498"/>
      <c r="AX118" s="498"/>
      <c r="AY118" s="498"/>
      <c r="AZ118" s="498"/>
      <c r="BA118" s="498"/>
      <c r="BB118" s="498"/>
      <c r="BC118" s="498"/>
      <c r="BD118" s="498"/>
      <c r="BE118" s="498"/>
      <c r="BF118" s="498"/>
      <c r="BG118" s="498"/>
      <c r="BH118" s="498"/>
      <c r="BI118" s="498"/>
      <c r="BJ118" s="498"/>
      <c r="BK118" s="498"/>
      <c r="BL118" s="498"/>
      <c r="BM118" s="498"/>
      <c r="BN118" s="498"/>
      <c r="BO118" s="498"/>
      <c r="BP118" s="498"/>
      <c r="BQ118" s="498"/>
      <c r="BR118" s="498"/>
      <c r="BS118" s="498"/>
      <c r="BT118" s="498"/>
      <c r="BU118" s="498"/>
      <c r="BV118" s="498"/>
      <c r="BW118" s="498"/>
      <c r="BX118" s="498"/>
      <c r="BY118" s="498"/>
      <c r="BZ118" s="498"/>
      <c r="CA118" s="498"/>
      <c r="CB118" s="498"/>
      <c r="CC118" s="498"/>
      <c r="CD118" s="498"/>
      <c r="CE118" s="498"/>
      <c r="CF118" s="498"/>
      <c r="CG118" s="498"/>
      <c r="CH118" s="498"/>
      <c r="CI118" s="498"/>
      <c r="CJ118" s="498"/>
      <c r="CK118" s="498"/>
      <c r="CL118" s="498"/>
      <c r="CM118" s="498"/>
      <c r="CN118" s="498"/>
      <c r="CO118" s="498"/>
      <c r="CP118" s="498"/>
      <c r="CQ118" s="498"/>
      <c r="CR118" s="498"/>
      <c r="CS118" s="498"/>
      <c r="CT118" s="498"/>
      <c r="CU118" s="498"/>
      <c r="CV118" s="498"/>
      <c r="CW118" s="498"/>
      <c r="CX118" s="498"/>
      <c r="CY118" s="498"/>
      <c r="CZ118" s="498"/>
      <c r="DA118" s="498"/>
      <c r="DB118" s="498"/>
      <c r="DC118" s="498"/>
      <c r="DD118" s="498"/>
      <c r="DE118" s="498"/>
      <c r="DF118" s="498"/>
      <c r="DG118" s="498"/>
      <c r="DH118" s="498"/>
      <c r="DI118" s="498"/>
      <c r="DJ118" s="498"/>
      <c r="DK118" s="498"/>
      <c r="DL118" s="498"/>
      <c r="DM118" s="498"/>
      <c r="DN118" s="498"/>
      <c r="DO118" s="498"/>
      <c r="DP118" s="498"/>
      <c r="DQ118" s="498"/>
      <c r="DR118" s="498"/>
      <c r="DS118" s="498"/>
      <c r="DT118" s="498"/>
      <c r="DU118" s="498"/>
      <c r="DV118" s="498"/>
      <c r="DW118" s="498"/>
      <c r="DX118" s="498"/>
      <c r="DY118" s="498"/>
      <c r="DZ118" s="498"/>
      <c r="EA118" s="498"/>
      <c r="EB118" s="498"/>
      <c r="EC118" s="498"/>
      <c r="ED118" s="498"/>
      <c r="EE118" s="498"/>
      <c r="EF118" s="498"/>
      <c r="EG118" s="498"/>
      <c r="EH118" s="498"/>
      <c r="EI118" s="498"/>
      <c r="EJ118" s="498"/>
      <c r="EK118" s="498"/>
      <c r="EL118" s="498"/>
      <c r="EM118" s="498"/>
      <c r="EN118" s="498"/>
      <c r="EO118" s="498"/>
      <c r="EP118" s="498"/>
      <c r="EQ118" s="498"/>
      <c r="ER118" s="498"/>
      <c r="ES118" s="498"/>
      <c r="ET118" s="498"/>
      <c r="EU118" s="498"/>
      <c r="EV118" s="498"/>
      <c r="EW118" s="498"/>
      <c r="EX118" s="498"/>
      <c r="EY118" s="498"/>
      <c r="EZ118" s="498"/>
      <c r="FA118" s="498"/>
      <c r="FB118" s="498"/>
      <c r="FC118" s="498"/>
      <c r="FD118" s="498"/>
      <c r="FE118" s="498"/>
      <c r="FF118" s="498"/>
      <c r="FG118" s="498"/>
      <c r="FH118" s="498"/>
      <c r="FI118" s="498"/>
      <c r="FJ118" s="498"/>
      <c r="FK118" s="498"/>
      <c r="FL118" s="498"/>
      <c r="FM118" s="498"/>
      <c r="FN118" s="498"/>
      <c r="FO118" s="498"/>
      <c r="FP118" s="498"/>
      <c r="FQ118" s="498"/>
      <c r="FR118" s="498"/>
      <c r="FS118" s="498"/>
      <c r="FT118" s="498"/>
      <c r="FU118" s="498"/>
      <c r="FV118" s="498"/>
      <c r="FW118" s="498"/>
      <c r="FX118" s="498"/>
      <c r="FY118" s="498"/>
      <c r="FZ118" s="498"/>
      <c r="GA118" s="498"/>
      <c r="GB118" s="498"/>
      <c r="GC118" s="498"/>
      <c r="GD118" s="498"/>
      <c r="GE118" s="498"/>
      <c r="GF118" s="498"/>
      <c r="GG118" s="498"/>
      <c r="GH118" s="498"/>
      <c r="GI118" s="498"/>
      <c r="GJ118" s="498"/>
      <c r="GK118" s="498"/>
      <c r="GL118" s="498"/>
      <c r="GM118" s="498"/>
      <c r="GN118" s="498"/>
      <c r="GO118" s="498"/>
      <c r="GP118" s="498"/>
      <c r="GQ118" s="498"/>
      <c r="GR118" s="498"/>
      <c r="GS118" s="498"/>
      <c r="GT118" s="498"/>
      <c r="GU118" s="498"/>
      <c r="GV118" s="498"/>
      <c r="GW118" s="498"/>
      <c r="GX118" s="498"/>
      <c r="GY118" s="498"/>
      <c r="GZ118" s="498"/>
      <c r="HA118" s="498"/>
      <c r="HB118" s="498"/>
      <c r="HC118" s="498"/>
      <c r="HD118" s="498"/>
      <c r="HE118" s="498"/>
      <c r="HF118" s="498"/>
      <c r="HG118" s="498"/>
      <c r="HH118" s="498"/>
      <c r="HI118" s="498"/>
      <c r="HJ118" s="498"/>
      <c r="HK118" s="498"/>
      <c r="HL118" s="498"/>
      <c r="HM118" s="498"/>
      <c r="HN118" s="498"/>
      <c r="HO118" s="498"/>
      <c r="HP118" s="498"/>
      <c r="HQ118" s="498"/>
      <c r="HR118" s="498"/>
      <c r="HS118" s="498"/>
      <c r="HT118" s="498"/>
      <c r="HU118" s="498"/>
      <c r="HV118" s="498"/>
      <c r="HW118" s="498"/>
      <c r="HX118" s="498"/>
      <c r="HY118" s="498"/>
      <c r="HZ118" s="498"/>
      <c r="IA118" s="498"/>
      <c r="IB118" s="498"/>
      <c r="IC118" s="498"/>
      <c r="ID118" s="498"/>
      <c r="IE118" s="498"/>
      <c r="IF118" s="498"/>
      <c r="IG118" s="498"/>
      <c r="IH118" s="498"/>
      <c r="II118" s="498"/>
      <c r="IJ118" s="498"/>
      <c r="IK118" s="498"/>
    </row>
    <row r="119" spans="1:245" s="18" customFormat="1" ht="24" customHeight="1">
      <c r="A119" s="498"/>
      <c r="B119" s="322" t="s">
        <v>23</v>
      </c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4"/>
      <c r="O119" s="55">
        <v>529</v>
      </c>
      <c r="P119" s="30" t="s">
        <v>120</v>
      </c>
      <c r="Q119" s="240"/>
      <c r="R119" s="111" t="s">
        <v>302</v>
      </c>
      <c r="S119" s="61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55">
        <v>806</v>
      </c>
      <c r="AE119" s="30" t="s">
        <v>134</v>
      </c>
      <c r="AF119" s="58"/>
      <c r="AI119" s="282"/>
      <c r="AJ119" s="498"/>
      <c r="AK119" s="498"/>
      <c r="AL119" s="498"/>
      <c r="AM119" s="498"/>
      <c r="AN119" s="498"/>
      <c r="AO119" s="498"/>
      <c r="AP119" s="498"/>
      <c r="AQ119" s="498"/>
      <c r="AR119" s="498"/>
      <c r="AS119" s="498"/>
      <c r="AT119" s="498"/>
      <c r="AU119" s="498"/>
      <c r="AV119" s="498"/>
      <c r="AW119" s="498"/>
      <c r="AX119" s="498"/>
      <c r="AY119" s="498"/>
      <c r="AZ119" s="498"/>
      <c r="BA119" s="498"/>
      <c r="BB119" s="498"/>
      <c r="BC119" s="498"/>
      <c r="BD119" s="498"/>
      <c r="BE119" s="498"/>
      <c r="BF119" s="498"/>
      <c r="BG119" s="498"/>
      <c r="BH119" s="498"/>
      <c r="BI119" s="498"/>
      <c r="BJ119" s="498"/>
      <c r="BK119" s="498"/>
      <c r="BL119" s="498"/>
      <c r="BM119" s="498"/>
      <c r="BN119" s="498"/>
      <c r="BO119" s="498"/>
      <c r="BP119" s="498"/>
      <c r="BQ119" s="498"/>
      <c r="BR119" s="498"/>
      <c r="BS119" s="498"/>
      <c r="BT119" s="498"/>
      <c r="BU119" s="498"/>
      <c r="BV119" s="498"/>
      <c r="BW119" s="498"/>
      <c r="BX119" s="498"/>
      <c r="BY119" s="498"/>
      <c r="BZ119" s="498"/>
      <c r="CA119" s="498"/>
      <c r="CB119" s="498"/>
      <c r="CC119" s="498"/>
      <c r="CD119" s="498"/>
      <c r="CE119" s="498"/>
      <c r="CF119" s="498"/>
      <c r="CG119" s="498"/>
      <c r="CH119" s="498"/>
      <c r="CI119" s="498"/>
      <c r="CJ119" s="498"/>
      <c r="CK119" s="498"/>
      <c r="CL119" s="498"/>
      <c r="CM119" s="498"/>
      <c r="CN119" s="498"/>
      <c r="CO119" s="498"/>
      <c r="CP119" s="498"/>
      <c r="CQ119" s="498"/>
      <c r="CR119" s="498"/>
      <c r="CS119" s="498"/>
      <c r="CT119" s="498"/>
      <c r="CU119" s="498"/>
      <c r="CV119" s="498"/>
      <c r="CW119" s="498"/>
      <c r="CX119" s="498"/>
      <c r="CY119" s="498"/>
      <c r="CZ119" s="498"/>
      <c r="DA119" s="498"/>
      <c r="DB119" s="498"/>
      <c r="DC119" s="498"/>
      <c r="DD119" s="498"/>
      <c r="DE119" s="498"/>
      <c r="DF119" s="498"/>
      <c r="DG119" s="498"/>
      <c r="DH119" s="498"/>
      <c r="DI119" s="498"/>
      <c r="DJ119" s="498"/>
      <c r="DK119" s="498"/>
      <c r="DL119" s="498"/>
      <c r="DM119" s="498"/>
      <c r="DN119" s="498"/>
      <c r="DO119" s="498"/>
      <c r="DP119" s="498"/>
      <c r="DQ119" s="498"/>
      <c r="DR119" s="498"/>
      <c r="DS119" s="498"/>
      <c r="DT119" s="498"/>
      <c r="DU119" s="498"/>
      <c r="DV119" s="498"/>
      <c r="DW119" s="498"/>
      <c r="DX119" s="498"/>
      <c r="DY119" s="498"/>
      <c r="DZ119" s="498"/>
      <c r="EA119" s="498"/>
      <c r="EB119" s="498"/>
      <c r="EC119" s="498"/>
      <c r="ED119" s="498"/>
      <c r="EE119" s="498"/>
      <c r="EF119" s="498"/>
      <c r="EG119" s="498"/>
      <c r="EH119" s="498"/>
      <c r="EI119" s="498"/>
      <c r="EJ119" s="498"/>
      <c r="EK119" s="498"/>
      <c r="EL119" s="498"/>
      <c r="EM119" s="498"/>
      <c r="EN119" s="498"/>
      <c r="EO119" s="498"/>
      <c r="EP119" s="498"/>
      <c r="EQ119" s="498"/>
      <c r="ER119" s="498"/>
      <c r="ES119" s="498"/>
      <c r="ET119" s="498"/>
      <c r="EU119" s="498"/>
      <c r="EV119" s="498"/>
      <c r="EW119" s="498"/>
      <c r="EX119" s="498"/>
      <c r="EY119" s="498"/>
      <c r="EZ119" s="498"/>
      <c r="FA119" s="498"/>
      <c r="FB119" s="498"/>
      <c r="FC119" s="498"/>
      <c r="FD119" s="498"/>
      <c r="FE119" s="498"/>
      <c r="FF119" s="498"/>
      <c r="FG119" s="498"/>
      <c r="FH119" s="498"/>
      <c r="FI119" s="498"/>
      <c r="FJ119" s="498"/>
      <c r="FK119" s="498"/>
      <c r="FL119" s="498"/>
      <c r="FM119" s="498"/>
      <c r="FN119" s="498"/>
      <c r="FO119" s="498"/>
      <c r="FP119" s="498"/>
      <c r="FQ119" s="498"/>
      <c r="FR119" s="498"/>
      <c r="FS119" s="498"/>
      <c r="FT119" s="498"/>
      <c r="FU119" s="498"/>
      <c r="FV119" s="498"/>
      <c r="FW119" s="498"/>
      <c r="FX119" s="498"/>
      <c r="FY119" s="498"/>
      <c r="FZ119" s="498"/>
      <c r="GA119" s="498"/>
      <c r="GB119" s="498"/>
      <c r="GC119" s="498"/>
      <c r="GD119" s="498"/>
      <c r="GE119" s="498"/>
      <c r="GF119" s="498"/>
      <c r="GG119" s="498"/>
      <c r="GH119" s="498"/>
      <c r="GI119" s="498"/>
      <c r="GJ119" s="498"/>
      <c r="GK119" s="498"/>
      <c r="GL119" s="498"/>
      <c r="GM119" s="498"/>
      <c r="GN119" s="498"/>
      <c r="GO119" s="498"/>
      <c r="GP119" s="498"/>
      <c r="GQ119" s="498"/>
      <c r="GR119" s="498"/>
      <c r="GS119" s="498"/>
      <c r="GT119" s="498"/>
      <c r="GU119" s="498"/>
      <c r="GV119" s="498"/>
      <c r="GW119" s="498"/>
      <c r="GX119" s="498"/>
      <c r="GY119" s="498"/>
      <c r="GZ119" s="498"/>
      <c r="HA119" s="498"/>
      <c r="HB119" s="498"/>
      <c r="HC119" s="498"/>
      <c r="HD119" s="498"/>
      <c r="HE119" s="498"/>
      <c r="HF119" s="498"/>
      <c r="HG119" s="498"/>
      <c r="HH119" s="498"/>
      <c r="HI119" s="498"/>
      <c r="HJ119" s="498"/>
      <c r="HK119" s="498"/>
      <c r="HL119" s="498"/>
      <c r="HM119" s="498"/>
      <c r="HN119" s="498"/>
      <c r="HO119" s="498"/>
      <c r="HP119" s="498"/>
      <c r="HQ119" s="498"/>
      <c r="HR119" s="498"/>
      <c r="HS119" s="498"/>
      <c r="HT119" s="498"/>
      <c r="HU119" s="498"/>
      <c r="HV119" s="498"/>
      <c r="HW119" s="498"/>
      <c r="HX119" s="498"/>
      <c r="HY119" s="498"/>
      <c r="HZ119" s="498"/>
      <c r="IA119" s="498"/>
      <c r="IB119" s="498"/>
      <c r="IC119" s="498"/>
      <c r="ID119" s="498"/>
      <c r="IE119" s="498"/>
      <c r="IF119" s="498"/>
      <c r="IG119" s="498"/>
      <c r="IH119" s="498"/>
      <c r="II119" s="498"/>
      <c r="IJ119" s="498"/>
      <c r="IK119" s="498"/>
    </row>
    <row r="120" spans="1:245" s="18" customFormat="1" ht="24" customHeight="1">
      <c r="A120" s="498"/>
      <c r="B120" s="322" t="s">
        <v>303</v>
      </c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4"/>
      <c r="O120" s="55">
        <v>530</v>
      </c>
      <c r="P120" s="30" t="s">
        <v>120</v>
      </c>
      <c r="Q120" s="240"/>
      <c r="R120" s="111" t="s">
        <v>304</v>
      </c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55">
        <v>807</v>
      </c>
      <c r="AE120" s="30" t="s">
        <v>120</v>
      </c>
      <c r="AF120" s="58"/>
      <c r="AI120" s="282"/>
      <c r="AJ120" s="498"/>
      <c r="AK120" s="498"/>
      <c r="AL120" s="498"/>
      <c r="AM120" s="498"/>
      <c r="AN120" s="498"/>
      <c r="AO120" s="498"/>
      <c r="AP120" s="498"/>
      <c r="AQ120" s="498"/>
      <c r="AR120" s="498"/>
      <c r="AS120" s="498"/>
      <c r="AT120" s="498"/>
      <c r="AU120" s="498"/>
      <c r="AV120" s="498"/>
      <c r="AW120" s="498"/>
      <c r="AX120" s="498"/>
      <c r="AY120" s="498"/>
      <c r="AZ120" s="498"/>
      <c r="BA120" s="498"/>
      <c r="BB120" s="498"/>
      <c r="BC120" s="498"/>
      <c r="BD120" s="498"/>
      <c r="BE120" s="498"/>
      <c r="BF120" s="498"/>
      <c r="BG120" s="498"/>
      <c r="BH120" s="498"/>
      <c r="BI120" s="498"/>
      <c r="BJ120" s="498"/>
      <c r="BK120" s="498"/>
      <c r="BL120" s="498"/>
      <c r="BM120" s="498"/>
      <c r="BN120" s="498"/>
      <c r="BO120" s="498"/>
      <c r="BP120" s="498"/>
      <c r="BQ120" s="498"/>
      <c r="BR120" s="498"/>
      <c r="BS120" s="498"/>
      <c r="BT120" s="498"/>
      <c r="BU120" s="498"/>
      <c r="BV120" s="498"/>
      <c r="BW120" s="498"/>
      <c r="BX120" s="498"/>
      <c r="BY120" s="498"/>
      <c r="BZ120" s="498"/>
      <c r="CA120" s="498"/>
      <c r="CB120" s="498"/>
      <c r="CC120" s="498"/>
      <c r="CD120" s="498"/>
      <c r="CE120" s="498"/>
      <c r="CF120" s="498"/>
      <c r="CG120" s="498"/>
      <c r="CH120" s="498"/>
      <c r="CI120" s="498"/>
      <c r="CJ120" s="498"/>
      <c r="CK120" s="498"/>
      <c r="CL120" s="498"/>
      <c r="CM120" s="498"/>
      <c r="CN120" s="498"/>
      <c r="CO120" s="498"/>
      <c r="CP120" s="498"/>
      <c r="CQ120" s="498"/>
      <c r="CR120" s="498"/>
      <c r="CS120" s="498"/>
      <c r="CT120" s="498"/>
      <c r="CU120" s="498"/>
      <c r="CV120" s="498"/>
      <c r="CW120" s="498"/>
      <c r="CX120" s="498"/>
      <c r="CY120" s="498"/>
      <c r="CZ120" s="498"/>
      <c r="DA120" s="498"/>
      <c r="DB120" s="498"/>
      <c r="DC120" s="498"/>
      <c r="DD120" s="498"/>
      <c r="DE120" s="498"/>
      <c r="DF120" s="498"/>
      <c r="DG120" s="498"/>
      <c r="DH120" s="498"/>
      <c r="DI120" s="498"/>
      <c r="DJ120" s="498"/>
      <c r="DK120" s="498"/>
      <c r="DL120" s="498"/>
      <c r="DM120" s="498"/>
      <c r="DN120" s="498"/>
      <c r="DO120" s="498"/>
      <c r="DP120" s="498"/>
      <c r="DQ120" s="498"/>
      <c r="DR120" s="498"/>
      <c r="DS120" s="498"/>
      <c r="DT120" s="498"/>
      <c r="DU120" s="498"/>
      <c r="DV120" s="498"/>
      <c r="DW120" s="498"/>
      <c r="DX120" s="498"/>
      <c r="DY120" s="498"/>
      <c r="DZ120" s="498"/>
      <c r="EA120" s="498"/>
      <c r="EB120" s="498"/>
      <c r="EC120" s="498"/>
      <c r="ED120" s="498"/>
      <c r="EE120" s="498"/>
      <c r="EF120" s="498"/>
      <c r="EG120" s="498"/>
      <c r="EH120" s="498"/>
      <c r="EI120" s="498"/>
      <c r="EJ120" s="498"/>
      <c r="EK120" s="498"/>
      <c r="EL120" s="498"/>
      <c r="EM120" s="498"/>
      <c r="EN120" s="498"/>
      <c r="EO120" s="498"/>
      <c r="EP120" s="498"/>
      <c r="EQ120" s="498"/>
      <c r="ER120" s="498"/>
      <c r="ES120" s="498"/>
      <c r="ET120" s="498"/>
      <c r="EU120" s="498"/>
      <c r="EV120" s="498"/>
      <c r="EW120" s="498"/>
      <c r="EX120" s="498"/>
      <c r="EY120" s="498"/>
      <c r="EZ120" s="498"/>
      <c r="FA120" s="498"/>
      <c r="FB120" s="498"/>
      <c r="FC120" s="498"/>
      <c r="FD120" s="498"/>
      <c r="FE120" s="498"/>
      <c r="FF120" s="498"/>
      <c r="FG120" s="498"/>
      <c r="FH120" s="498"/>
      <c r="FI120" s="498"/>
      <c r="FJ120" s="498"/>
      <c r="FK120" s="498"/>
      <c r="FL120" s="498"/>
      <c r="FM120" s="498"/>
      <c r="FN120" s="498"/>
      <c r="FO120" s="498"/>
      <c r="FP120" s="498"/>
      <c r="FQ120" s="498"/>
      <c r="FR120" s="498"/>
      <c r="FS120" s="498"/>
      <c r="FT120" s="498"/>
      <c r="FU120" s="498"/>
      <c r="FV120" s="498"/>
      <c r="FW120" s="498"/>
      <c r="FX120" s="498"/>
      <c r="FY120" s="498"/>
      <c r="FZ120" s="498"/>
      <c r="GA120" s="498"/>
      <c r="GB120" s="498"/>
      <c r="GC120" s="498"/>
      <c r="GD120" s="498"/>
      <c r="GE120" s="498"/>
      <c r="GF120" s="498"/>
      <c r="GG120" s="498"/>
      <c r="GH120" s="498"/>
      <c r="GI120" s="498"/>
      <c r="GJ120" s="498"/>
      <c r="GK120" s="498"/>
      <c r="GL120" s="498"/>
      <c r="GM120" s="498"/>
      <c r="GN120" s="498"/>
      <c r="GO120" s="498"/>
      <c r="GP120" s="498"/>
      <c r="GQ120" s="498"/>
      <c r="GR120" s="498"/>
      <c r="GS120" s="498"/>
      <c r="GT120" s="498"/>
      <c r="GU120" s="498"/>
      <c r="GV120" s="498"/>
      <c r="GW120" s="498"/>
      <c r="GX120" s="498"/>
      <c r="GY120" s="498"/>
      <c r="GZ120" s="498"/>
      <c r="HA120" s="498"/>
      <c r="HB120" s="498"/>
      <c r="HC120" s="498"/>
      <c r="HD120" s="498"/>
      <c r="HE120" s="498"/>
      <c r="HF120" s="498"/>
      <c r="HG120" s="498"/>
      <c r="HH120" s="498"/>
      <c r="HI120" s="498"/>
      <c r="HJ120" s="498"/>
      <c r="HK120" s="498"/>
      <c r="HL120" s="498"/>
      <c r="HM120" s="498"/>
      <c r="HN120" s="498"/>
      <c r="HO120" s="498"/>
      <c r="HP120" s="498"/>
      <c r="HQ120" s="498"/>
      <c r="HR120" s="498"/>
      <c r="HS120" s="498"/>
      <c r="HT120" s="498"/>
      <c r="HU120" s="498"/>
      <c r="HV120" s="498"/>
      <c r="HW120" s="498"/>
      <c r="HX120" s="498"/>
      <c r="HY120" s="498"/>
      <c r="HZ120" s="498"/>
      <c r="IA120" s="498"/>
      <c r="IB120" s="498"/>
      <c r="IC120" s="498"/>
      <c r="ID120" s="498"/>
      <c r="IE120" s="498"/>
      <c r="IF120" s="498"/>
      <c r="IG120" s="498"/>
      <c r="IH120" s="498"/>
      <c r="II120" s="498"/>
      <c r="IJ120" s="498"/>
      <c r="IK120" s="498"/>
    </row>
    <row r="121" spans="1:245" s="18" customFormat="1" ht="24" customHeight="1">
      <c r="A121" s="498"/>
      <c r="B121" s="25" t="s">
        <v>305</v>
      </c>
      <c r="O121" s="55">
        <v>531</v>
      </c>
      <c r="P121" s="30" t="s">
        <v>120</v>
      </c>
      <c r="Q121" s="53"/>
      <c r="R121" s="111" t="s">
        <v>306</v>
      </c>
      <c r="S121" s="61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55">
        <v>808</v>
      </c>
      <c r="AE121" s="30" t="s">
        <v>120</v>
      </c>
      <c r="AF121" s="58"/>
      <c r="AI121" s="282"/>
      <c r="AJ121" s="498"/>
      <c r="AK121" s="498"/>
      <c r="AL121" s="498"/>
      <c r="AM121" s="498"/>
      <c r="AN121" s="498"/>
      <c r="AO121" s="498"/>
      <c r="AP121" s="498"/>
      <c r="AQ121" s="498"/>
      <c r="AR121" s="498"/>
      <c r="AS121" s="498"/>
      <c r="AT121" s="498"/>
      <c r="AU121" s="498"/>
      <c r="AV121" s="498"/>
      <c r="AW121" s="498"/>
      <c r="AX121" s="498"/>
      <c r="AY121" s="498"/>
      <c r="AZ121" s="498"/>
      <c r="BA121" s="498"/>
      <c r="BB121" s="498"/>
      <c r="BC121" s="498"/>
      <c r="BD121" s="498"/>
      <c r="BE121" s="498"/>
      <c r="BF121" s="498"/>
      <c r="BG121" s="498"/>
      <c r="BH121" s="498"/>
      <c r="BI121" s="498"/>
      <c r="BJ121" s="498"/>
      <c r="BK121" s="498"/>
      <c r="BL121" s="498"/>
      <c r="BM121" s="498"/>
      <c r="BN121" s="498"/>
      <c r="BO121" s="498"/>
      <c r="BP121" s="498"/>
      <c r="BQ121" s="498"/>
      <c r="BR121" s="498"/>
      <c r="BS121" s="498"/>
      <c r="BT121" s="498"/>
      <c r="BU121" s="498"/>
      <c r="BV121" s="498"/>
      <c r="BW121" s="498"/>
      <c r="BX121" s="498"/>
      <c r="BY121" s="498"/>
      <c r="BZ121" s="498"/>
      <c r="CA121" s="498"/>
      <c r="CB121" s="498"/>
      <c r="CC121" s="498"/>
      <c r="CD121" s="498"/>
      <c r="CE121" s="498"/>
      <c r="CF121" s="498"/>
      <c r="CG121" s="498"/>
      <c r="CH121" s="498"/>
      <c r="CI121" s="498"/>
      <c r="CJ121" s="498"/>
      <c r="CK121" s="498"/>
      <c r="CL121" s="498"/>
      <c r="CM121" s="498"/>
      <c r="CN121" s="498"/>
      <c r="CO121" s="498"/>
      <c r="CP121" s="498"/>
      <c r="CQ121" s="498"/>
      <c r="CR121" s="498"/>
      <c r="CS121" s="498"/>
      <c r="CT121" s="498"/>
      <c r="CU121" s="498"/>
      <c r="CV121" s="498"/>
      <c r="CW121" s="498"/>
      <c r="CX121" s="498"/>
      <c r="CY121" s="498"/>
      <c r="CZ121" s="498"/>
      <c r="DA121" s="498"/>
      <c r="DB121" s="498"/>
      <c r="DC121" s="498"/>
      <c r="DD121" s="498"/>
      <c r="DE121" s="498"/>
      <c r="DF121" s="498"/>
      <c r="DG121" s="498"/>
      <c r="DH121" s="498"/>
      <c r="DI121" s="498"/>
      <c r="DJ121" s="498"/>
      <c r="DK121" s="498"/>
      <c r="DL121" s="498"/>
      <c r="DM121" s="498"/>
      <c r="DN121" s="498"/>
      <c r="DO121" s="498"/>
      <c r="DP121" s="498"/>
      <c r="DQ121" s="498"/>
      <c r="DR121" s="498"/>
      <c r="DS121" s="498"/>
      <c r="DT121" s="498"/>
      <c r="DU121" s="498"/>
      <c r="DV121" s="498"/>
      <c r="DW121" s="498"/>
      <c r="DX121" s="498"/>
      <c r="DY121" s="498"/>
      <c r="DZ121" s="498"/>
      <c r="EA121" s="498"/>
      <c r="EB121" s="498"/>
      <c r="EC121" s="498"/>
      <c r="ED121" s="498"/>
      <c r="EE121" s="498"/>
      <c r="EF121" s="498"/>
      <c r="EG121" s="498"/>
      <c r="EH121" s="498"/>
      <c r="EI121" s="498"/>
      <c r="EJ121" s="498"/>
      <c r="EK121" s="498"/>
      <c r="EL121" s="498"/>
      <c r="EM121" s="498"/>
      <c r="EN121" s="498"/>
      <c r="EO121" s="498"/>
      <c r="EP121" s="498"/>
      <c r="EQ121" s="498"/>
      <c r="ER121" s="498"/>
      <c r="ES121" s="498"/>
      <c r="ET121" s="498"/>
      <c r="EU121" s="498"/>
      <c r="EV121" s="498"/>
      <c r="EW121" s="498"/>
      <c r="EX121" s="498"/>
      <c r="EY121" s="498"/>
      <c r="EZ121" s="498"/>
      <c r="FA121" s="498"/>
      <c r="FB121" s="498"/>
      <c r="FC121" s="498"/>
      <c r="FD121" s="498"/>
      <c r="FE121" s="498"/>
      <c r="FF121" s="498"/>
      <c r="FG121" s="498"/>
      <c r="FH121" s="498"/>
      <c r="FI121" s="498"/>
      <c r="FJ121" s="498"/>
      <c r="FK121" s="498"/>
      <c r="FL121" s="498"/>
      <c r="FM121" s="498"/>
      <c r="FN121" s="498"/>
      <c r="FO121" s="498"/>
      <c r="FP121" s="498"/>
      <c r="FQ121" s="498"/>
      <c r="FR121" s="498"/>
      <c r="FS121" s="498"/>
      <c r="FT121" s="498"/>
      <c r="FU121" s="498"/>
      <c r="FV121" s="498"/>
      <c r="FW121" s="498"/>
      <c r="FX121" s="498"/>
      <c r="FY121" s="498"/>
      <c r="FZ121" s="498"/>
      <c r="GA121" s="498"/>
      <c r="GB121" s="498"/>
      <c r="GC121" s="498"/>
      <c r="GD121" s="498"/>
      <c r="GE121" s="498"/>
      <c r="GF121" s="498"/>
      <c r="GG121" s="498"/>
      <c r="GH121" s="498"/>
      <c r="GI121" s="498"/>
      <c r="GJ121" s="498"/>
      <c r="GK121" s="498"/>
      <c r="GL121" s="498"/>
      <c r="GM121" s="498"/>
      <c r="GN121" s="498"/>
      <c r="GO121" s="498"/>
      <c r="GP121" s="498"/>
      <c r="GQ121" s="498"/>
      <c r="GR121" s="498"/>
      <c r="GS121" s="498"/>
      <c r="GT121" s="498"/>
      <c r="GU121" s="498"/>
      <c r="GV121" s="498"/>
      <c r="GW121" s="498"/>
      <c r="GX121" s="498"/>
      <c r="GY121" s="498"/>
      <c r="GZ121" s="498"/>
      <c r="HA121" s="498"/>
      <c r="HB121" s="498"/>
      <c r="HC121" s="498"/>
      <c r="HD121" s="498"/>
      <c r="HE121" s="498"/>
      <c r="HF121" s="498"/>
      <c r="HG121" s="498"/>
      <c r="HH121" s="498"/>
      <c r="HI121" s="498"/>
      <c r="HJ121" s="498"/>
      <c r="HK121" s="498"/>
      <c r="HL121" s="498"/>
      <c r="HM121" s="498"/>
      <c r="HN121" s="498"/>
      <c r="HO121" s="498"/>
      <c r="HP121" s="498"/>
      <c r="HQ121" s="498"/>
      <c r="HR121" s="498"/>
      <c r="HS121" s="498"/>
      <c r="HT121" s="498"/>
      <c r="HU121" s="498"/>
      <c r="HV121" s="498"/>
      <c r="HW121" s="498"/>
      <c r="HX121" s="498"/>
      <c r="HY121" s="498"/>
      <c r="HZ121" s="498"/>
      <c r="IA121" s="498"/>
      <c r="IB121" s="498"/>
      <c r="IC121" s="498"/>
      <c r="ID121" s="498"/>
      <c r="IE121" s="498"/>
      <c r="IF121" s="498"/>
      <c r="IG121" s="498"/>
      <c r="IH121" s="498"/>
      <c r="II121" s="498"/>
      <c r="IJ121" s="498"/>
      <c r="IK121" s="498"/>
    </row>
    <row r="122" spans="1:245" s="18" customFormat="1" ht="24" customHeight="1">
      <c r="A122" s="498"/>
      <c r="B122" s="110" t="s">
        <v>307</v>
      </c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5">
        <v>532</v>
      </c>
      <c r="P122" s="30" t="s">
        <v>120</v>
      </c>
      <c r="Q122" s="53"/>
      <c r="R122" s="111" t="s">
        <v>308</v>
      </c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55">
        <v>809</v>
      </c>
      <c r="AE122" s="30" t="s">
        <v>120</v>
      </c>
      <c r="AF122" s="58"/>
      <c r="AI122" s="282"/>
      <c r="AJ122" s="498"/>
      <c r="AK122" s="498"/>
      <c r="AL122" s="498"/>
      <c r="AM122" s="498"/>
      <c r="AN122" s="498"/>
      <c r="AO122" s="498"/>
      <c r="AP122" s="498"/>
      <c r="AQ122" s="498"/>
      <c r="AR122" s="498"/>
      <c r="AS122" s="498"/>
      <c r="AT122" s="498"/>
      <c r="AU122" s="498"/>
      <c r="AV122" s="498"/>
      <c r="AW122" s="498"/>
      <c r="AX122" s="498"/>
      <c r="AY122" s="498"/>
      <c r="AZ122" s="498"/>
      <c r="BA122" s="498"/>
      <c r="BB122" s="498"/>
      <c r="BC122" s="498"/>
      <c r="BD122" s="498"/>
      <c r="BE122" s="498"/>
      <c r="BF122" s="498"/>
      <c r="BG122" s="498"/>
      <c r="BH122" s="498"/>
      <c r="BI122" s="498"/>
      <c r="BJ122" s="498"/>
      <c r="BK122" s="498"/>
      <c r="BL122" s="498"/>
      <c r="BM122" s="498"/>
      <c r="BN122" s="498"/>
      <c r="BO122" s="498"/>
      <c r="BP122" s="498"/>
      <c r="BQ122" s="498"/>
      <c r="BR122" s="498"/>
      <c r="BS122" s="498"/>
      <c r="BT122" s="498"/>
      <c r="BU122" s="498"/>
      <c r="BV122" s="498"/>
      <c r="BW122" s="498"/>
      <c r="BX122" s="498"/>
      <c r="BY122" s="498"/>
      <c r="BZ122" s="498"/>
      <c r="CA122" s="498"/>
      <c r="CB122" s="498"/>
      <c r="CC122" s="498"/>
      <c r="CD122" s="498"/>
      <c r="CE122" s="498"/>
      <c r="CF122" s="498"/>
      <c r="CG122" s="498"/>
      <c r="CH122" s="498"/>
      <c r="CI122" s="498"/>
      <c r="CJ122" s="498"/>
      <c r="CK122" s="498"/>
      <c r="CL122" s="498"/>
      <c r="CM122" s="498"/>
      <c r="CN122" s="498"/>
      <c r="CO122" s="498"/>
      <c r="CP122" s="498"/>
      <c r="CQ122" s="498"/>
      <c r="CR122" s="498"/>
      <c r="CS122" s="498"/>
      <c r="CT122" s="498"/>
      <c r="CU122" s="498"/>
      <c r="CV122" s="498"/>
      <c r="CW122" s="498"/>
      <c r="CX122" s="498"/>
      <c r="CY122" s="498"/>
      <c r="CZ122" s="498"/>
      <c r="DA122" s="498"/>
      <c r="DB122" s="498"/>
      <c r="DC122" s="498"/>
      <c r="DD122" s="498"/>
      <c r="DE122" s="498"/>
      <c r="DF122" s="498"/>
      <c r="DG122" s="498"/>
      <c r="DH122" s="498"/>
      <c r="DI122" s="498"/>
      <c r="DJ122" s="498"/>
      <c r="DK122" s="498"/>
      <c r="DL122" s="498"/>
      <c r="DM122" s="498"/>
      <c r="DN122" s="498"/>
      <c r="DO122" s="498"/>
      <c r="DP122" s="498"/>
      <c r="DQ122" s="498"/>
      <c r="DR122" s="498"/>
      <c r="DS122" s="498"/>
      <c r="DT122" s="498"/>
      <c r="DU122" s="498"/>
      <c r="DV122" s="498"/>
      <c r="DW122" s="498"/>
      <c r="DX122" s="498"/>
      <c r="DY122" s="498"/>
      <c r="DZ122" s="498"/>
      <c r="EA122" s="498"/>
      <c r="EB122" s="498"/>
      <c r="EC122" s="498"/>
      <c r="ED122" s="498"/>
      <c r="EE122" s="498"/>
      <c r="EF122" s="498"/>
      <c r="EG122" s="498"/>
      <c r="EH122" s="498"/>
      <c r="EI122" s="498"/>
      <c r="EJ122" s="498"/>
      <c r="EK122" s="498"/>
      <c r="EL122" s="498"/>
      <c r="EM122" s="498"/>
      <c r="EN122" s="498"/>
      <c r="EO122" s="498"/>
      <c r="EP122" s="498"/>
      <c r="EQ122" s="498"/>
      <c r="ER122" s="498"/>
      <c r="ES122" s="498"/>
      <c r="ET122" s="498"/>
      <c r="EU122" s="498"/>
      <c r="EV122" s="498"/>
      <c r="EW122" s="498"/>
      <c r="EX122" s="498"/>
      <c r="EY122" s="498"/>
      <c r="EZ122" s="498"/>
      <c r="FA122" s="498"/>
      <c r="FB122" s="498"/>
      <c r="FC122" s="498"/>
      <c r="FD122" s="498"/>
      <c r="FE122" s="498"/>
      <c r="FF122" s="498"/>
      <c r="FG122" s="498"/>
      <c r="FH122" s="498"/>
      <c r="FI122" s="498"/>
      <c r="FJ122" s="498"/>
      <c r="FK122" s="498"/>
      <c r="FL122" s="498"/>
      <c r="FM122" s="498"/>
      <c r="FN122" s="498"/>
      <c r="FO122" s="498"/>
      <c r="FP122" s="498"/>
      <c r="FQ122" s="498"/>
      <c r="FR122" s="498"/>
      <c r="FS122" s="498"/>
      <c r="FT122" s="498"/>
      <c r="FU122" s="498"/>
      <c r="FV122" s="498"/>
      <c r="FW122" s="498"/>
      <c r="FX122" s="498"/>
      <c r="FY122" s="498"/>
      <c r="FZ122" s="498"/>
      <c r="GA122" s="498"/>
      <c r="GB122" s="498"/>
      <c r="GC122" s="498"/>
      <c r="GD122" s="498"/>
      <c r="GE122" s="498"/>
      <c r="GF122" s="498"/>
      <c r="GG122" s="498"/>
      <c r="GH122" s="498"/>
      <c r="GI122" s="498"/>
      <c r="GJ122" s="498"/>
      <c r="GK122" s="498"/>
      <c r="GL122" s="498"/>
      <c r="GM122" s="498"/>
      <c r="GN122" s="498"/>
      <c r="GO122" s="498"/>
      <c r="GP122" s="498"/>
      <c r="GQ122" s="498"/>
      <c r="GR122" s="498"/>
      <c r="GS122" s="498"/>
      <c r="GT122" s="498"/>
      <c r="GU122" s="498"/>
      <c r="GV122" s="498"/>
      <c r="GW122" s="498"/>
      <c r="GX122" s="498"/>
      <c r="GY122" s="498"/>
      <c r="GZ122" s="498"/>
      <c r="HA122" s="498"/>
      <c r="HB122" s="498"/>
      <c r="HC122" s="498"/>
      <c r="HD122" s="498"/>
      <c r="HE122" s="498"/>
      <c r="HF122" s="498"/>
      <c r="HG122" s="498"/>
      <c r="HH122" s="498"/>
      <c r="HI122" s="498"/>
      <c r="HJ122" s="498"/>
      <c r="HK122" s="498"/>
      <c r="HL122" s="498"/>
      <c r="HM122" s="498"/>
      <c r="HN122" s="498"/>
      <c r="HO122" s="498"/>
      <c r="HP122" s="498"/>
      <c r="HQ122" s="498"/>
      <c r="HR122" s="498"/>
      <c r="HS122" s="498"/>
      <c r="HT122" s="498"/>
      <c r="HU122" s="498"/>
      <c r="HV122" s="498"/>
      <c r="HW122" s="498"/>
      <c r="HX122" s="498"/>
      <c r="HY122" s="498"/>
      <c r="HZ122" s="498"/>
      <c r="IA122" s="498"/>
      <c r="IB122" s="498"/>
      <c r="IC122" s="498"/>
      <c r="ID122" s="498"/>
      <c r="IE122" s="498"/>
      <c r="IF122" s="498"/>
      <c r="IG122" s="498"/>
      <c r="IH122" s="498"/>
      <c r="II122" s="498"/>
      <c r="IJ122" s="498"/>
      <c r="IK122" s="498"/>
    </row>
    <row r="123" spans="1:245" s="18" customFormat="1" ht="24" customHeight="1">
      <c r="A123" s="498"/>
      <c r="B123" s="110" t="s">
        <v>309</v>
      </c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4"/>
      <c r="O123" s="55">
        <v>533</v>
      </c>
      <c r="P123" s="30" t="s">
        <v>120</v>
      </c>
      <c r="Q123" s="53"/>
      <c r="R123" s="871" t="s">
        <v>310</v>
      </c>
      <c r="S123" s="872"/>
      <c r="T123" s="872"/>
      <c r="U123" s="872"/>
      <c r="V123" s="872"/>
      <c r="W123" s="872"/>
      <c r="X123" s="872"/>
      <c r="Y123" s="872"/>
      <c r="Z123" s="872"/>
      <c r="AA123" s="872"/>
      <c r="AB123" s="872"/>
      <c r="AC123" s="872"/>
      <c r="AD123" s="55">
        <v>810</v>
      </c>
      <c r="AE123" s="30" t="s">
        <v>120</v>
      </c>
      <c r="AF123" s="58"/>
      <c r="AI123" s="282"/>
      <c r="AJ123" s="498"/>
      <c r="AK123" s="498"/>
      <c r="AL123" s="498"/>
      <c r="AM123" s="498"/>
      <c r="AN123" s="498"/>
      <c r="AO123" s="498"/>
      <c r="AP123" s="498"/>
      <c r="AQ123" s="498"/>
      <c r="AR123" s="498"/>
      <c r="AS123" s="498"/>
      <c r="AT123" s="498"/>
      <c r="AU123" s="498"/>
      <c r="AV123" s="498"/>
      <c r="AW123" s="498"/>
      <c r="AX123" s="498"/>
      <c r="AY123" s="498"/>
      <c r="AZ123" s="498"/>
      <c r="BA123" s="498"/>
      <c r="BB123" s="498"/>
      <c r="BC123" s="498"/>
      <c r="BD123" s="498"/>
      <c r="BE123" s="498"/>
      <c r="BF123" s="498"/>
      <c r="BG123" s="498"/>
      <c r="BH123" s="498"/>
      <c r="BI123" s="498"/>
      <c r="BJ123" s="498"/>
      <c r="BK123" s="498"/>
      <c r="BL123" s="498"/>
      <c r="BM123" s="498"/>
      <c r="BN123" s="498"/>
      <c r="BO123" s="498"/>
      <c r="BP123" s="498"/>
      <c r="BQ123" s="498"/>
      <c r="BR123" s="498"/>
      <c r="BS123" s="498"/>
      <c r="BT123" s="498"/>
      <c r="BU123" s="498"/>
      <c r="BV123" s="498"/>
      <c r="BW123" s="498"/>
      <c r="BX123" s="498"/>
      <c r="BY123" s="498"/>
      <c r="BZ123" s="498"/>
      <c r="CA123" s="498"/>
      <c r="CB123" s="498"/>
      <c r="CC123" s="498"/>
      <c r="CD123" s="498"/>
      <c r="CE123" s="498"/>
      <c r="CF123" s="498"/>
      <c r="CG123" s="498"/>
      <c r="CH123" s="498"/>
      <c r="CI123" s="498"/>
      <c r="CJ123" s="498"/>
      <c r="CK123" s="498"/>
      <c r="CL123" s="498"/>
      <c r="CM123" s="498"/>
      <c r="CN123" s="498"/>
      <c r="CO123" s="498"/>
      <c r="CP123" s="498"/>
      <c r="CQ123" s="498"/>
      <c r="CR123" s="498"/>
      <c r="CS123" s="498"/>
      <c r="CT123" s="498"/>
      <c r="CU123" s="498"/>
      <c r="CV123" s="498"/>
      <c r="CW123" s="498"/>
      <c r="CX123" s="498"/>
      <c r="CY123" s="498"/>
      <c r="CZ123" s="498"/>
      <c r="DA123" s="498"/>
      <c r="DB123" s="498"/>
      <c r="DC123" s="498"/>
      <c r="DD123" s="498"/>
      <c r="DE123" s="498"/>
      <c r="DF123" s="498"/>
      <c r="DG123" s="498"/>
      <c r="DH123" s="498"/>
      <c r="DI123" s="498"/>
      <c r="DJ123" s="498"/>
      <c r="DK123" s="498"/>
      <c r="DL123" s="498"/>
      <c r="DM123" s="498"/>
      <c r="DN123" s="498"/>
      <c r="DO123" s="498"/>
      <c r="DP123" s="498"/>
      <c r="DQ123" s="498"/>
      <c r="DR123" s="498"/>
      <c r="DS123" s="498"/>
      <c r="DT123" s="498"/>
      <c r="DU123" s="498"/>
      <c r="DV123" s="498"/>
      <c r="DW123" s="498"/>
      <c r="DX123" s="498"/>
      <c r="DY123" s="498"/>
      <c r="DZ123" s="498"/>
      <c r="EA123" s="498"/>
      <c r="EB123" s="498"/>
      <c r="EC123" s="498"/>
      <c r="ED123" s="498"/>
      <c r="EE123" s="498"/>
      <c r="EF123" s="498"/>
      <c r="EG123" s="498"/>
      <c r="EH123" s="498"/>
      <c r="EI123" s="498"/>
      <c r="EJ123" s="498"/>
      <c r="EK123" s="498"/>
      <c r="EL123" s="498"/>
      <c r="EM123" s="498"/>
      <c r="EN123" s="498"/>
      <c r="EO123" s="498"/>
      <c r="EP123" s="498"/>
      <c r="EQ123" s="498"/>
      <c r="ER123" s="498"/>
      <c r="ES123" s="498"/>
      <c r="ET123" s="498"/>
      <c r="EU123" s="498"/>
      <c r="EV123" s="498"/>
      <c r="EW123" s="498"/>
      <c r="EX123" s="498"/>
      <c r="EY123" s="498"/>
      <c r="EZ123" s="498"/>
      <c r="FA123" s="498"/>
      <c r="FB123" s="498"/>
      <c r="FC123" s="498"/>
      <c r="FD123" s="498"/>
      <c r="FE123" s="498"/>
      <c r="FF123" s="498"/>
      <c r="FG123" s="498"/>
      <c r="FH123" s="498"/>
      <c r="FI123" s="498"/>
      <c r="FJ123" s="498"/>
      <c r="FK123" s="498"/>
      <c r="FL123" s="498"/>
      <c r="FM123" s="498"/>
      <c r="FN123" s="498"/>
      <c r="FO123" s="498"/>
      <c r="FP123" s="498"/>
      <c r="FQ123" s="498"/>
      <c r="FR123" s="498"/>
      <c r="FS123" s="498"/>
      <c r="FT123" s="498"/>
      <c r="FU123" s="498"/>
      <c r="FV123" s="498"/>
      <c r="FW123" s="498"/>
      <c r="FX123" s="498"/>
      <c r="FY123" s="498"/>
      <c r="FZ123" s="498"/>
      <c r="GA123" s="498"/>
      <c r="GB123" s="498"/>
      <c r="GC123" s="498"/>
      <c r="GD123" s="498"/>
      <c r="GE123" s="498"/>
      <c r="GF123" s="498"/>
      <c r="GG123" s="498"/>
      <c r="GH123" s="498"/>
      <c r="GI123" s="498"/>
      <c r="GJ123" s="498"/>
      <c r="GK123" s="498"/>
      <c r="GL123" s="498"/>
      <c r="GM123" s="498"/>
      <c r="GN123" s="498"/>
      <c r="GO123" s="498"/>
      <c r="GP123" s="498"/>
      <c r="GQ123" s="498"/>
      <c r="GR123" s="498"/>
      <c r="GS123" s="498"/>
      <c r="GT123" s="498"/>
      <c r="GU123" s="498"/>
      <c r="GV123" s="498"/>
      <c r="GW123" s="498"/>
      <c r="GX123" s="498"/>
      <c r="GY123" s="498"/>
      <c r="GZ123" s="498"/>
      <c r="HA123" s="498"/>
      <c r="HB123" s="498"/>
      <c r="HC123" s="498"/>
      <c r="HD123" s="498"/>
      <c r="HE123" s="498"/>
      <c r="HF123" s="498"/>
      <c r="HG123" s="498"/>
      <c r="HH123" s="498"/>
      <c r="HI123" s="498"/>
      <c r="HJ123" s="498"/>
      <c r="HK123" s="498"/>
      <c r="HL123" s="498"/>
      <c r="HM123" s="498"/>
      <c r="HN123" s="498"/>
      <c r="HO123" s="498"/>
      <c r="HP123" s="498"/>
      <c r="HQ123" s="498"/>
      <c r="HR123" s="498"/>
      <c r="HS123" s="498"/>
      <c r="HT123" s="498"/>
      <c r="HU123" s="498"/>
      <c r="HV123" s="498"/>
      <c r="HW123" s="498"/>
      <c r="HX123" s="498"/>
      <c r="HY123" s="498"/>
      <c r="HZ123" s="498"/>
      <c r="IA123" s="498"/>
      <c r="IB123" s="498"/>
      <c r="IC123" s="498"/>
      <c r="ID123" s="498"/>
      <c r="IE123" s="498"/>
      <c r="IF123" s="498"/>
      <c r="IG123" s="498"/>
      <c r="IH123" s="498"/>
      <c r="II123" s="498"/>
      <c r="IJ123" s="498"/>
      <c r="IK123" s="498"/>
    </row>
    <row r="124" spans="1:245" s="18" customFormat="1" ht="36.75" customHeight="1">
      <c r="A124" s="498"/>
      <c r="B124" s="110" t="s">
        <v>311</v>
      </c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4"/>
      <c r="O124" s="55">
        <v>534</v>
      </c>
      <c r="P124" s="30" t="s">
        <v>120</v>
      </c>
      <c r="Q124" s="53"/>
      <c r="R124" s="111" t="s">
        <v>312</v>
      </c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55">
        <v>811</v>
      </c>
      <c r="AE124" s="30" t="s">
        <v>134</v>
      </c>
      <c r="AF124" s="58"/>
      <c r="AI124" s="282"/>
      <c r="AJ124" s="498"/>
      <c r="AK124" s="498"/>
      <c r="AL124" s="498"/>
      <c r="AM124" s="498"/>
      <c r="AN124" s="498"/>
      <c r="AO124" s="498"/>
      <c r="AP124" s="498"/>
      <c r="AQ124" s="498"/>
      <c r="AR124" s="498"/>
      <c r="AS124" s="498"/>
      <c r="AT124" s="498"/>
      <c r="AU124" s="498"/>
      <c r="AV124" s="498"/>
      <c r="AW124" s="498"/>
      <c r="AX124" s="498"/>
      <c r="AY124" s="498"/>
      <c r="AZ124" s="498"/>
      <c r="BA124" s="498"/>
      <c r="BB124" s="498"/>
      <c r="BC124" s="498"/>
      <c r="BD124" s="498"/>
      <c r="BE124" s="498"/>
      <c r="BF124" s="498"/>
      <c r="BG124" s="498"/>
      <c r="BH124" s="498"/>
      <c r="BI124" s="498"/>
      <c r="BJ124" s="498"/>
      <c r="BK124" s="498"/>
      <c r="BL124" s="498"/>
      <c r="BM124" s="498"/>
      <c r="BN124" s="498"/>
      <c r="BO124" s="498"/>
      <c r="BP124" s="498"/>
      <c r="BQ124" s="498"/>
      <c r="BR124" s="498"/>
      <c r="BS124" s="498"/>
      <c r="BT124" s="498"/>
      <c r="BU124" s="498"/>
      <c r="BV124" s="498"/>
      <c r="BW124" s="498"/>
      <c r="BX124" s="498"/>
      <c r="BY124" s="498"/>
      <c r="BZ124" s="498"/>
      <c r="CA124" s="498"/>
      <c r="CB124" s="498"/>
      <c r="CC124" s="498"/>
      <c r="CD124" s="498"/>
      <c r="CE124" s="498"/>
      <c r="CF124" s="498"/>
      <c r="CG124" s="498"/>
      <c r="CH124" s="498"/>
      <c r="CI124" s="498"/>
      <c r="CJ124" s="498"/>
      <c r="CK124" s="498"/>
      <c r="CL124" s="498"/>
      <c r="CM124" s="498"/>
      <c r="CN124" s="498"/>
      <c r="CO124" s="498"/>
      <c r="CP124" s="498"/>
      <c r="CQ124" s="498"/>
      <c r="CR124" s="498"/>
      <c r="CS124" s="498"/>
      <c r="CT124" s="498"/>
      <c r="CU124" s="498"/>
      <c r="CV124" s="498"/>
      <c r="CW124" s="498"/>
      <c r="CX124" s="498"/>
      <c r="CY124" s="498"/>
      <c r="CZ124" s="498"/>
      <c r="DA124" s="498"/>
      <c r="DB124" s="498"/>
      <c r="DC124" s="498"/>
      <c r="DD124" s="498"/>
      <c r="DE124" s="498"/>
      <c r="DF124" s="498"/>
      <c r="DG124" s="498"/>
      <c r="DH124" s="498"/>
      <c r="DI124" s="498"/>
      <c r="DJ124" s="498"/>
      <c r="DK124" s="498"/>
      <c r="DL124" s="498"/>
      <c r="DM124" s="498"/>
      <c r="DN124" s="498"/>
      <c r="DO124" s="498"/>
      <c r="DP124" s="498"/>
      <c r="DQ124" s="498"/>
      <c r="DR124" s="498"/>
      <c r="DS124" s="498"/>
      <c r="DT124" s="498"/>
      <c r="DU124" s="498"/>
      <c r="DV124" s="498"/>
      <c r="DW124" s="498"/>
      <c r="DX124" s="498"/>
      <c r="DY124" s="498"/>
      <c r="DZ124" s="498"/>
      <c r="EA124" s="498"/>
      <c r="EB124" s="498"/>
      <c r="EC124" s="498"/>
      <c r="ED124" s="498"/>
      <c r="EE124" s="498"/>
      <c r="EF124" s="498"/>
      <c r="EG124" s="498"/>
      <c r="EH124" s="498"/>
      <c r="EI124" s="498"/>
      <c r="EJ124" s="498"/>
      <c r="EK124" s="498"/>
      <c r="EL124" s="498"/>
      <c r="EM124" s="498"/>
      <c r="EN124" s="498"/>
      <c r="EO124" s="498"/>
      <c r="EP124" s="498"/>
      <c r="EQ124" s="498"/>
      <c r="ER124" s="498"/>
      <c r="ES124" s="498"/>
      <c r="ET124" s="498"/>
      <c r="EU124" s="498"/>
      <c r="EV124" s="498"/>
      <c r="EW124" s="498"/>
      <c r="EX124" s="498"/>
      <c r="EY124" s="498"/>
      <c r="EZ124" s="498"/>
      <c r="FA124" s="498"/>
      <c r="FB124" s="498"/>
      <c r="FC124" s="498"/>
      <c r="FD124" s="498"/>
      <c r="FE124" s="498"/>
      <c r="FF124" s="498"/>
      <c r="FG124" s="498"/>
      <c r="FH124" s="498"/>
      <c r="FI124" s="498"/>
      <c r="FJ124" s="498"/>
      <c r="FK124" s="498"/>
      <c r="FL124" s="498"/>
      <c r="FM124" s="498"/>
      <c r="FN124" s="498"/>
      <c r="FO124" s="498"/>
      <c r="FP124" s="498"/>
      <c r="FQ124" s="498"/>
      <c r="FR124" s="498"/>
      <c r="FS124" s="498"/>
      <c r="FT124" s="498"/>
      <c r="FU124" s="498"/>
      <c r="FV124" s="498"/>
      <c r="FW124" s="498"/>
      <c r="FX124" s="498"/>
      <c r="FY124" s="498"/>
      <c r="FZ124" s="498"/>
      <c r="GA124" s="498"/>
      <c r="GB124" s="498"/>
      <c r="GC124" s="498"/>
      <c r="GD124" s="498"/>
      <c r="GE124" s="498"/>
      <c r="GF124" s="498"/>
      <c r="GG124" s="498"/>
      <c r="GH124" s="498"/>
      <c r="GI124" s="498"/>
      <c r="GJ124" s="498"/>
      <c r="GK124" s="498"/>
      <c r="GL124" s="498"/>
      <c r="GM124" s="498"/>
      <c r="GN124" s="498"/>
      <c r="GO124" s="498"/>
      <c r="GP124" s="498"/>
      <c r="GQ124" s="498"/>
      <c r="GR124" s="498"/>
      <c r="GS124" s="498"/>
      <c r="GT124" s="498"/>
      <c r="GU124" s="498"/>
      <c r="GV124" s="498"/>
      <c r="GW124" s="498"/>
      <c r="GX124" s="498"/>
      <c r="GY124" s="498"/>
      <c r="GZ124" s="498"/>
      <c r="HA124" s="498"/>
      <c r="HB124" s="498"/>
      <c r="HC124" s="498"/>
      <c r="HD124" s="498"/>
      <c r="HE124" s="498"/>
      <c r="HF124" s="498"/>
      <c r="HG124" s="498"/>
      <c r="HH124" s="498"/>
      <c r="HI124" s="498"/>
      <c r="HJ124" s="498"/>
      <c r="HK124" s="498"/>
      <c r="HL124" s="498"/>
      <c r="HM124" s="498"/>
      <c r="HN124" s="498"/>
      <c r="HO124" s="498"/>
      <c r="HP124" s="498"/>
      <c r="HQ124" s="498"/>
      <c r="HR124" s="498"/>
      <c r="HS124" s="498"/>
      <c r="HT124" s="498"/>
      <c r="HU124" s="498"/>
      <c r="HV124" s="498"/>
      <c r="HW124" s="498"/>
      <c r="HX124" s="498"/>
      <c r="HY124" s="498"/>
      <c r="HZ124" s="498"/>
      <c r="IA124" s="498"/>
      <c r="IB124" s="498"/>
      <c r="IC124" s="498"/>
      <c r="ID124" s="498"/>
      <c r="IE124" s="498"/>
      <c r="IF124" s="498"/>
      <c r="IG124" s="498"/>
      <c r="IH124" s="498"/>
      <c r="II124" s="498"/>
      <c r="IJ124" s="498"/>
      <c r="IK124" s="498"/>
    </row>
    <row r="125" spans="1:245" s="18" customFormat="1" ht="24" customHeight="1" thickBot="1">
      <c r="A125" s="498"/>
      <c r="B125" s="305" t="s">
        <v>313</v>
      </c>
      <c r="O125" s="55">
        <v>535</v>
      </c>
      <c r="P125" s="137" t="s">
        <v>120</v>
      </c>
      <c r="Q125" s="18">
        <v>3765.15</v>
      </c>
      <c r="R125" s="111" t="s">
        <v>314</v>
      </c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55">
        <v>812</v>
      </c>
      <c r="AE125" s="30" t="s">
        <v>134</v>
      </c>
      <c r="AF125" s="58"/>
      <c r="AI125" s="282"/>
      <c r="AJ125" s="498"/>
      <c r="AK125" s="498"/>
      <c r="AL125" s="498"/>
      <c r="AM125" s="498"/>
      <c r="AN125" s="498"/>
      <c r="AO125" s="498"/>
      <c r="AP125" s="498"/>
      <c r="AQ125" s="498"/>
      <c r="AR125" s="498"/>
      <c r="AS125" s="498"/>
      <c r="AT125" s="498"/>
      <c r="AU125" s="498"/>
      <c r="AV125" s="498"/>
      <c r="AW125" s="498"/>
      <c r="AX125" s="498"/>
      <c r="AY125" s="498"/>
      <c r="AZ125" s="498"/>
      <c r="BA125" s="498"/>
      <c r="BB125" s="498"/>
      <c r="BC125" s="498"/>
      <c r="BD125" s="498"/>
      <c r="BE125" s="498"/>
      <c r="BF125" s="498"/>
      <c r="BG125" s="498"/>
      <c r="BH125" s="498"/>
      <c r="BI125" s="498"/>
      <c r="BJ125" s="498"/>
      <c r="BK125" s="498"/>
      <c r="BL125" s="498"/>
      <c r="BM125" s="498"/>
      <c r="BN125" s="498"/>
      <c r="BO125" s="498"/>
      <c r="BP125" s="498"/>
      <c r="BQ125" s="498"/>
      <c r="BR125" s="498"/>
      <c r="BS125" s="498"/>
      <c r="BT125" s="498"/>
      <c r="BU125" s="498"/>
      <c r="BV125" s="498"/>
      <c r="BW125" s="498"/>
      <c r="BX125" s="498"/>
      <c r="BY125" s="498"/>
      <c r="BZ125" s="498"/>
      <c r="CA125" s="498"/>
      <c r="CB125" s="498"/>
      <c r="CC125" s="498"/>
      <c r="CD125" s="498"/>
      <c r="CE125" s="498"/>
      <c r="CF125" s="498"/>
      <c r="CG125" s="498"/>
      <c r="CH125" s="498"/>
      <c r="CI125" s="498"/>
      <c r="CJ125" s="498"/>
      <c r="CK125" s="498"/>
      <c r="CL125" s="498"/>
      <c r="CM125" s="498"/>
      <c r="CN125" s="498"/>
      <c r="CO125" s="498"/>
      <c r="CP125" s="498"/>
      <c r="CQ125" s="498"/>
      <c r="CR125" s="498"/>
      <c r="CS125" s="498"/>
      <c r="CT125" s="498"/>
      <c r="CU125" s="498"/>
      <c r="CV125" s="498"/>
      <c r="CW125" s="498"/>
      <c r="CX125" s="498"/>
      <c r="CY125" s="498"/>
      <c r="CZ125" s="498"/>
      <c r="DA125" s="498"/>
      <c r="DB125" s="498"/>
      <c r="DC125" s="498"/>
      <c r="DD125" s="498"/>
      <c r="DE125" s="498"/>
      <c r="DF125" s="498"/>
      <c r="DG125" s="498"/>
      <c r="DH125" s="498"/>
      <c r="DI125" s="498"/>
      <c r="DJ125" s="498"/>
      <c r="DK125" s="498"/>
      <c r="DL125" s="498"/>
      <c r="DM125" s="498"/>
      <c r="DN125" s="498"/>
      <c r="DO125" s="498"/>
      <c r="DP125" s="498"/>
      <c r="DQ125" s="498"/>
      <c r="DR125" s="498"/>
      <c r="DS125" s="498"/>
      <c r="DT125" s="498"/>
      <c r="DU125" s="498"/>
      <c r="DV125" s="498"/>
      <c r="DW125" s="498"/>
      <c r="DX125" s="498"/>
      <c r="DY125" s="498"/>
      <c r="DZ125" s="498"/>
      <c r="EA125" s="498"/>
      <c r="EB125" s="498"/>
      <c r="EC125" s="498"/>
      <c r="ED125" s="498"/>
      <c r="EE125" s="498"/>
      <c r="EF125" s="498"/>
      <c r="EG125" s="498"/>
      <c r="EH125" s="498"/>
      <c r="EI125" s="498"/>
      <c r="EJ125" s="498"/>
      <c r="EK125" s="498"/>
      <c r="EL125" s="498"/>
      <c r="EM125" s="498"/>
      <c r="EN125" s="498"/>
      <c r="EO125" s="498"/>
      <c r="EP125" s="498"/>
      <c r="EQ125" s="498"/>
      <c r="ER125" s="498"/>
      <c r="ES125" s="498"/>
      <c r="ET125" s="498"/>
      <c r="EU125" s="498"/>
      <c r="EV125" s="498"/>
      <c r="EW125" s="498"/>
      <c r="EX125" s="498"/>
      <c r="EY125" s="498"/>
      <c r="EZ125" s="498"/>
      <c r="FA125" s="498"/>
      <c r="FB125" s="498"/>
      <c r="FC125" s="498"/>
      <c r="FD125" s="498"/>
      <c r="FE125" s="498"/>
      <c r="FF125" s="498"/>
      <c r="FG125" s="498"/>
      <c r="FH125" s="498"/>
      <c r="FI125" s="498"/>
      <c r="FJ125" s="498"/>
      <c r="FK125" s="498"/>
      <c r="FL125" s="498"/>
      <c r="FM125" s="498"/>
      <c r="FN125" s="498"/>
      <c r="FO125" s="498"/>
      <c r="FP125" s="498"/>
      <c r="FQ125" s="498"/>
      <c r="FR125" s="498"/>
      <c r="FS125" s="498"/>
      <c r="FT125" s="498"/>
      <c r="FU125" s="498"/>
      <c r="FV125" s="498"/>
      <c r="FW125" s="498"/>
      <c r="FX125" s="498"/>
      <c r="FY125" s="498"/>
      <c r="FZ125" s="498"/>
      <c r="GA125" s="498"/>
      <c r="GB125" s="498"/>
      <c r="GC125" s="498"/>
      <c r="GD125" s="498"/>
      <c r="GE125" s="498"/>
      <c r="GF125" s="498"/>
      <c r="GG125" s="498"/>
      <c r="GH125" s="498"/>
      <c r="GI125" s="498"/>
      <c r="GJ125" s="498"/>
      <c r="GK125" s="498"/>
      <c r="GL125" s="498"/>
      <c r="GM125" s="498"/>
      <c r="GN125" s="498"/>
      <c r="GO125" s="498"/>
      <c r="GP125" s="498"/>
      <c r="GQ125" s="498"/>
      <c r="GR125" s="498"/>
      <c r="GS125" s="498"/>
      <c r="GT125" s="498"/>
      <c r="GU125" s="498"/>
      <c r="GV125" s="498"/>
      <c r="GW125" s="498"/>
      <c r="GX125" s="498"/>
      <c r="GY125" s="498"/>
      <c r="GZ125" s="498"/>
      <c r="HA125" s="498"/>
      <c r="HB125" s="498"/>
      <c r="HC125" s="498"/>
      <c r="HD125" s="498"/>
      <c r="HE125" s="498"/>
      <c r="HF125" s="498"/>
      <c r="HG125" s="498"/>
      <c r="HH125" s="498"/>
      <c r="HI125" s="498"/>
      <c r="HJ125" s="498"/>
      <c r="HK125" s="498"/>
      <c r="HL125" s="498"/>
      <c r="HM125" s="498"/>
      <c r="HN125" s="498"/>
      <c r="HO125" s="498"/>
      <c r="HP125" s="498"/>
      <c r="HQ125" s="498"/>
      <c r="HR125" s="498"/>
      <c r="HS125" s="498"/>
      <c r="HT125" s="498"/>
      <c r="HU125" s="498"/>
      <c r="HV125" s="498"/>
      <c r="HW125" s="498"/>
      <c r="HX125" s="498"/>
      <c r="HY125" s="498"/>
      <c r="HZ125" s="498"/>
      <c r="IA125" s="498"/>
      <c r="IB125" s="498"/>
      <c r="IC125" s="498"/>
      <c r="ID125" s="498"/>
      <c r="IE125" s="498"/>
      <c r="IF125" s="498"/>
      <c r="IG125" s="498"/>
      <c r="IH125" s="498"/>
      <c r="II125" s="498"/>
      <c r="IJ125" s="498"/>
      <c r="IK125" s="498"/>
    </row>
    <row r="126" spans="1:245" s="18" customFormat="1" ht="24" customHeight="1" thickBot="1">
      <c r="A126" s="498"/>
      <c r="B126" s="295" t="s">
        <v>8</v>
      </c>
      <c r="C126" s="296"/>
      <c r="D126" s="296"/>
      <c r="E126" s="296"/>
      <c r="F126" s="296"/>
      <c r="G126" s="296"/>
      <c r="H126" s="296"/>
      <c r="I126" s="296"/>
      <c r="J126" s="296"/>
      <c r="K126" s="296"/>
      <c r="L126" s="296"/>
      <c r="M126" s="296"/>
      <c r="N126" s="297"/>
      <c r="O126" s="323">
        <v>539</v>
      </c>
      <c r="P126" s="324" t="s">
        <v>126</v>
      </c>
      <c r="Q126" s="296">
        <f>Q102+Q103+Q104+Q105+Q106+Q107+Q108+Q109+Q110+Q111+Q112+Q113+Q114+Q115+Q116+Q117+Q118+Q119+Q120+Q121+Q122+Q123+Q124+Q125</f>
        <v>144586.15</v>
      </c>
      <c r="R126" s="111" t="s">
        <v>315</v>
      </c>
      <c r="S126" s="61"/>
      <c r="T126" s="61"/>
      <c r="U126" s="61"/>
      <c r="V126" s="61"/>
      <c r="W126" s="61"/>
      <c r="X126" s="61"/>
      <c r="Y126" s="61"/>
      <c r="Z126" s="61"/>
      <c r="AA126" s="61"/>
      <c r="AB126" s="61"/>
      <c r="AC126" s="61"/>
      <c r="AD126" s="55">
        <v>813</v>
      </c>
      <c r="AE126" s="30" t="s">
        <v>134</v>
      </c>
      <c r="AF126" s="58"/>
      <c r="AI126" s="282"/>
      <c r="AJ126" s="498"/>
      <c r="AK126" s="498"/>
      <c r="AL126" s="498"/>
      <c r="AM126" s="498"/>
      <c r="AN126" s="498"/>
      <c r="AO126" s="498"/>
      <c r="AP126" s="498"/>
      <c r="AQ126" s="498"/>
      <c r="AR126" s="498"/>
      <c r="AS126" s="498"/>
      <c r="AT126" s="498"/>
      <c r="AU126" s="498"/>
      <c r="AV126" s="498"/>
      <c r="AW126" s="498"/>
      <c r="AX126" s="498"/>
      <c r="AY126" s="498"/>
      <c r="AZ126" s="498"/>
      <c r="BA126" s="498"/>
      <c r="BB126" s="498"/>
      <c r="BC126" s="498"/>
      <c r="BD126" s="498"/>
      <c r="BE126" s="498"/>
      <c r="BF126" s="498"/>
      <c r="BG126" s="498"/>
      <c r="BH126" s="498"/>
      <c r="BI126" s="498"/>
      <c r="BJ126" s="498"/>
      <c r="BK126" s="498"/>
      <c r="BL126" s="498"/>
      <c r="BM126" s="498"/>
      <c r="BN126" s="498"/>
      <c r="BO126" s="498"/>
      <c r="BP126" s="498"/>
      <c r="BQ126" s="498"/>
      <c r="BR126" s="498"/>
      <c r="BS126" s="498"/>
      <c r="BT126" s="498"/>
      <c r="BU126" s="498"/>
      <c r="BV126" s="498"/>
      <c r="BW126" s="498"/>
      <c r="BX126" s="498"/>
      <c r="BY126" s="498"/>
      <c r="BZ126" s="498"/>
      <c r="CA126" s="498"/>
      <c r="CB126" s="498"/>
      <c r="CC126" s="498"/>
      <c r="CD126" s="498"/>
      <c r="CE126" s="498"/>
      <c r="CF126" s="498"/>
      <c r="CG126" s="498"/>
      <c r="CH126" s="498"/>
      <c r="CI126" s="498"/>
      <c r="CJ126" s="498"/>
      <c r="CK126" s="498"/>
      <c r="CL126" s="498"/>
      <c r="CM126" s="498"/>
      <c r="CN126" s="498"/>
      <c r="CO126" s="498"/>
      <c r="CP126" s="498"/>
      <c r="CQ126" s="498"/>
      <c r="CR126" s="498"/>
      <c r="CS126" s="498"/>
      <c r="CT126" s="498"/>
      <c r="CU126" s="498"/>
      <c r="CV126" s="498"/>
      <c r="CW126" s="498"/>
      <c r="CX126" s="498"/>
      <c r="CY126" s="498"/>
      <c r="CZ126" s="498"/>
      <c r="DA126" s="498"/>
      <c r="DB126" s="498"/>
      <c r="DC126" s="498"/>
      <c r="DD126" s="498"/>
      <c r="DE126" s="498"/>
      <c r="DF126" s="498"/>
      <c r="DG126" s="498"/>
      <c r="DH126" s="498"/>
      <c r="DI126" s="498"/>
      <c r="DJ126" s="498"/>
      <c r="DK126" s="498"/>
      <c r="DL126" s="498"/>
      <c r="DM126" s="498"/>
      <c r="DN126" s="498"/>
      <c r="DO126" s="498"/>
      <c r="DP126" s="498"/>
      <c r="DQ126" s="498"/>
      <c r="DR126" s="498"/>
      <c r="DS126" s="498"/>
      <c r="DT126" s="498"/>
      <c r="DU126" s="498"/>
      <c r="DV126" s="498"/>
      <c r="DW126" s="498"/>
      <c r="DX126" s="498"/>
      <c r="DY126" s="498"/>
      <c r="DZ126" s="498"/>
      <c r="EA126" s="498"/>
      <c r="EB126" s="498"/>
      <c r="EC126" s="498"/>
      <c r="ED126" s="498"/>
      <c r="EE126" s="498"/>
      <c r="EF126" s="498"/>
      <c r="EG126" s="498"/>
      <c r="EH126" s="498"/>
      <c r="EI126" s="498"/>
      <c r="EJ126" s="498"/>
      <c r="EK126" s="498"/>
      <c r="EL126" s="498"/>
      <c r="EM126" s="498"/>
      <c r="EN126" s="498"/>
      <c r="EO126" s="498"/>
      <c r="EP126" s="498"/>
      <c r="EQ126" s="498"/>
      <c r="ER126" s="498"/>
      <c r="ES126" s="498"/>
      <c r="ET126" s="498"/>
      <c r="EU126" s="498"/>
      <c r="EV126" s="498"/>
      <c r="EW126" s="498"/>
      <c r="EX126" s="498"/>
      <c r="EY126" s="498"/>
      <c r="EZ126" s="498"/>
      <c r="FA126" s="498"/>
      <c r="FB126" s="498"/>
      <c r="FC126" s="498"/>
      <c r="FD126" s="498"/>
      <c r="FE126" s="498"/>
      <c r="FF126" s="498"/>
      <c r="FG126" s="498"/>
      <c r="FH126" s="498"/>
      <c r="FI126" s="498"/>
      <c r="FJ126" s="498"/>
      <c r="FK126" s="498"/>
      <c r="FL126" s="498"/>
      <c r="FM126" s="498"/>
      <c r="FN126" s="498"/>
      <c r="FO126" s="498"/>
      <c r="FP126" s="498"/>
      <c r="FQ126" s="498"/>
      <c r="FR126" s="498"/>
      <c r="FS126" s="498"/>
      <c r="FT126" s="498"/>
      <c r="FU126" s="498"/>
      <c r="FV126" s="498"/>
      <c r="FW126" s="498"/>
      <c r="FX126" s="498"/>
      <c r="FY126" s="498"/>
      <c r="FZ126" s="498"/>
      <c r="GA126" s="498"/>
      <c r="GB126" s="498"/>
      <c r="GC126" s="498"/>
      <c r="GD126" s="498"/>
      <c r="GE126" s="498"/>
      <c r="GF126" s="498"/>
      <c r="GG126" s="498"/>
      <c r="GH126" s="498"/>
      <c r="GI126" s="498"/>
      <c r="GJ126" s="498"/>
      <c r="GK126" s="498"/>
      <c r="GL126" s="498"/>
      <c r="GM126" s="498"/>
      <c r="GN126" s="498"/>
      <c r="GO126" s="498"/>
      <c r="GP126" s="498"/>
      <c r="GQ126" s="498"/>
      <c r="GR126" s="498"/>
      <c r="GS126" s="498"/>
      <c r="GT126" s="498"/>
      <c r="GU126" s="498"/>
      <c r="GV126" s="498"/>
      <c r="GW126" s="498"/>
      <c r="GX126" s="498"/>
      <c r="GY126" s="498"/>
      <c r="GZ126" s="498"/>
      <c r="HA126" s="498"/>
      <c r="HB126" s="498"/>
      <c r="HC126" s="498"/>
      <c r="HD126" s="498"/>
      <c r="HE126" s="498"/>
      <c r="HF126" s="498"/>
      <c r="HG126" s="498"/>
      <c r="HH126" s="498"/>
      <c r="HI126" s="498"/>
      <c r="HJ126" s="498"/>
      <c r="HK126" s="498"/>
      <c r="HL126" s="498"/>
      <c r="HM126" s="498"/>
      <c r="HN126" s="498"/>
      <c r="HO126" s="498"/>
      <c r="HP126" s="498"/>
      <c r="HQ126" s="498"/>
      <c r="HR126" s="498"/>
      <c r="HS126" s="498"/>
      <c r="HT126" s="498"/>
      <c r="HU126" s="498"/>
      <c r="HV126" s="498"/>
      <c r="HW126" s="498"/>
      <c r="HX126" s="498"/>
      <c r="HY126" s="498"/>
      <c r="HZ126" s="498"/>
      <c r="IA126" s="498"/>
      <c r="IB126" s="498"/>
      <c r="IC126" s="498"/>
      <c r="ID126" s="498"/>
      <c r="IE126" s="498"/>
      <c r="IF126" s="498"/>
      <c r="IG126" s="498"/>
      <c r="IH126" s="498"/>
      <c r="II126" s="498"/>
      <c r="IJ126" s="498"/>
      <c r="IK126" s="498"/>
    </row>
    <row r="127" spans="1:245" s="18" customFormat="1" ht="24" customHeight="1">
      <c r="A127" s="498"/>
      <c r="B127" s="325" t="s">
        <v>9</v>
      </c>
      <c r="C127" s="326"/>
      <c r="D127" s="326"/>
      <c r="E127" s="326"/>
      <c r="F127" s="326"/>
      <c r="G127" s="326"/>
      <c r="H127" s="326"/>
      <c r="I127" s="326"/>
      <c r="J127" s="326"/>
      <c r="K127" s="326"/>
      <c r="L127" s="326"/>
      <c r="M127" s="326"/>
      <c r="N127" s="327"/>
      <c r="O127" s="328"/>
      <c r="P127" s="329"/>
      <c r="Q127" s="329"/>
      <c r="R127" s="111" t="s">
        <v>291</v>
      </c>
      <c r="S127" s="61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55">
        <v>814</v>
      </c>
      <c r="AE127" s="30" t="s">
        <v>120</v>
      </c>
      <c r="AF127" s="58"/>
      <c r="AI127" s="282"/>
      <c r="AJ127" s="498"/>
      <c r="AK127" s="498"/>
      <c r="AL127" s="498"/>
      <c r="AM127" s="498"/>
      <c r="AN127" s="498"/>
      <c r="AO127" s="498"/>
      <c r="AP127" s="498"/>
      <c r="AQ127" s="498"/>
      <c r="AR127" s="498"/>
      <c r="AS127" s="498"/>
      <c r="AT127" s="498"/>
      <c r="AU127" s="498"/>
      <c r="AV127" s="498"/>
      <c r="AW127" s="498"/>
      <c r="AX127" s="498"/>
      <c r="AY127" s="498"/>
      <c r="AZ127" s="498"/>
      <c r="BA127" s="498"/>
      <c r="BB127" s="498"/>
      <c r="BC127" s="498"/>
      <c r="BD127" s="498"/>
      <c r="BE127" s="498"/>
      <c r="BF127" s="498"/>
      <c r="BG127" s="498"/>
      <c r="BH127" s="498"/>
      <c r="BI127" s="498"/>
      <c r="BJ127" s="498"/>
      <c r="BK127" s="498"/>
      <c r="BL127" s="498"/>
      <c r="BM127" s="498"/>
      <c r="BN127" s="498"/>
      <c r="BO127" s="498"/>
      <c r="BP127" s="498"/>
      <c r="BQ127" s="498"/>
      <c r="BR127" s="498"/>
      <c r="BS127" s="498"/>
      <c r="BT127" s="498"/>
      <c r="BU127" s="498"/>
      <c r="BV127" s="498"/>
      <c r="BW127" s="498"/>
      <c r="BX127" s="498"/>
      <c r="BY127" s="498"/>
      <c r="BZ127" s="498"/>
      <c r="CA127" s="498"/>
      <c r="CB127" s="498"/>
      <c r="CC127" s="498"/>
      <c r="CD127" s="498"/>
      <c r="CE127" s="498"/>
      <c r="CF127" s="498"/>
      <c r="CG127" s="498"/>
      <c r="CH127" s="498"/>
      <c r="CI127" s="498"/>
      <c r="CJ127" s="498"/>
      <c r="CK127" s="498"/>
      <c r="CL127" s="498"/>
      <c r="CM127" s="498"/>
      <c r="CN127" s="498"/>
      <c r="CO127" s="498"/>
      <c r="CP127" s="498"/>
      <c r="CQ127" s="498"/>
      <c r="CR127" s="498"/>
      <c r="CS127" s="498"/>
      <c r="CT127" s="498"/>
      <c r="CU127" s="498"/>
      <c r="CV127" s="498"/>
      <c r="CW127" s="498"/>
      <c r="CX127" s="498"/>
      <c r="CY127" s="498"/>
      <c r="CZ127" s="498"/>
      <c r="DA127" s="498"/>
      <c r="DB127" s="498"/>
      <c r="DC127" s="498"/>
      <c r="DD127" s="498"/>
      <c r="DE127" s="498"/>
      <c r="DF127" s="498"/>
      <c r="DG127" s="498"/>
      <c r="DH127" s="498"/>
      <c r="DI127" s="498"/>
      <c r="DJ127" s="498"/>
      <c r="DK127" s="498"/>
      <c r="DL127" s="498"/>
      <c r="DM127" s="498"/>
      <c r="DN127" s="498"/>
      <c r="DO127" s="498"/>
      <c r="DP127" s="498"/>
      <c r="DQ127" s="498"/>
      <c r="DR127" s="498"/>
      <c r="DS127" s="498"/>
      <c r="DT127" s="498"/>
      <c r="DU127" s="498"/>
      <c r="DV127" s="498"/>
      <c r="DW127" s="498"/>
      <c r="DX127" s="498"/>
      <c r="DY127" s="498"/>
      <c r="DZ127" s="498"/>
      <c r="EA127" s="498"/>
      <c r="EB127" s="498"/>
      <c r="EC127" s="498"/>
      <c r="ED127" s="498"/>
      <c r="EE127" s="498"/>
      <c r="EF127" s="498"/>
      <c r="EG127" s="498"/>
      <c r="EH127" s="498"/>
      <c r="EI127" s="498"/>
      <c r="EJ127" s="498"/>
      <c r="EK127" s="498"/>
      <c r="EL127" s="498"/>
      <c r="EM127" s="498"/>
      <c r="EN127" s="498"/>
      <c r="EO127" s="498"/>
      <c r="EP127" s="498"/>
      <c r="EQ127" s="498"/>
      <c r="ER127" s="498"/>
      <c r="ES127" s="498"/>
      <c r="ET127" s="498"/>
      <c r="EU127" s="498"/>
      <c r="EV127" s="498"/>
      <c r="EW127" s="498"/>
      <c r="EX127" s="498"/>
      <c r="EY127" s="498"/>
      <c r="EZ127" s="498"/>
      <c r="FA127" s="498"/>
      <c r="FB127" s="498"/>
      <c r="FC127" s="498"/>
      <c r="FD127" s="498"/>
      <c r="FE127" s="498"/>
      <c r="FF127" s="498"/>
      <c r="FG127" s="498"/>
      <c r="FH127" s="498"/>
      <c r="FI127" s="498"/>
      <c r="FJ127" s="498"/>
      <c r="FK127" s="498"/>
      <c r="FL127" s="498"/>
      <c r="FM127" s="498"/>
      <c r="FN127" s="498"/>
      <c r="FO127" s="498"/>
      <c r="FP127" s="498"/>
      <c r="FQ127" s="498"/>
      <c r="FR127" s="498"/>
      <c r="FS127" s="498"/>
      <c r="FT127" s="498"/>
      <c r="FU127" s="498"/>
      <c r="FV127" s="498"/>
      <c r="FW127" s="498"/>
      <c r="FX127" s="498"/>
      <c r="FY127" s="498"/>
      <c r="FZ127" s="498"/>
      <c r="GA127" s="498"/>
      <c r="GB127" s="498"/>
      <c r="GC127" s="498"/>
      <c r="GD127" s="498"/>
      <c r="GE127" s="498"/>
      <c r="GF127" s="498"/>
      <c r="GG127" s="498"/>
      <c r="GH127" s="498"/>
      <c r="GI127" s="498"/>
      <c r="GJ127" s="498"/>
      <c r="GK127" s="498"/>
      <c r="GL127" s="498"/>
      <c r="GM127" s="498"/>
      <c r="GN127" s="498"/>
      <c r="GO127" s="498"/>
      <c r="GP127" s="498"/>
      <c r="GQ127" s="498"/>
      <c r="GR127" s="498"/>
      <c r="GS127" s="498"/>
      <c r="GT127" s="498"/>
      <c r="GU127" s="498"/>
      <c r="GV127" s="498"/>
      <c r="GW127" s="498"/>
      <c r="GX127" s="498"/>
      <c r="GY127" s="498"/>
      <c r="GZ127" s="498"/>
      <c r="HA127" s="498"/>
      <c r="HB127" s="498"/>
      <c r="HC127" s="498"/>
      <c r="HD127" s="498"/>
      <c r="HE127" s="498"/>
      <c r="HF127" s="498"/>
      <c r="HG127" s="498"/>
      <c r="HH127" s="498"/>
      <c r="HI127" s="498"/>
      <c r="HJ127" s="498"/>
      <c r="HK127" s="498"/>
      <c r="HL127" s="498"/>
      <c r="HM127" s="498"/>
      <c r="HN127" s="498"/>
      <c r="HO127" s="498"/>
      <c r="HP127" s="498"/>
      <c r="HQ127" s="498"/>
      <c r="HR127" s="498"/>
      <c r="HS127" s="498"/>
      <c r="HT127" s="498"/>
      <c r="HU127" s="498"/>
      <c r="HV127" s="498"/>
      <c r="HW127" s="498"/>
      <c r="HX127" s="498"/>
      <c r="HY127" s="498"/>
      <c r="HZ127" s="498"/>
      <c r="IA127" s="498"/>
      <c r="IB127" s="498"/>
      <c r="IC127" s="498"/>
      <c r="ID127" s="498"/>
      <c r="IE127" s="498"/>
      <c r="IF127" s="498"/>
      <c r="IG127" s="498"/>
      <c r="IH127" s="498"/>
      <c r="II127" s="498"/>
      <c r="IJ127" s="498"/>
      <c r="IK127" s="498"/>
    </row>
    <row r="128" spans="1:245" s="18" customFormat="1" ht="24" customHeight="1">
      <c r="A128" s="498"/>
      <c r="B128" s="840" t="s">
        <v>316</v>
      </c>
      <c r="C128" s="831"/>
      <c r="D128" s="931" t="s">
        <v>137</v>
      </c>
      <c r="E128" s="932"/>
      <c r="F128" s="933"/>
      <c r="G128" s="53" t="s">
        <v>138</v>
      </c>
      <c r="H128" s="53"/>
      <c r="I128" s="53"/>
      <c r="J128" s="53"/>
      <c r="K128" s="53"/>
      <c r="L128" s="53"/>
      <c r="M128" s="53"/>
      <c r="N128" s="54"/>
      <c r="O128" s="55">
        <v>541</v>
      </c>
      <c r="P128" s="30" t="s">
        <v>120</v>
      </c>
      <c r="Q128" s="53"/>
      <c r="R128" s="111" t="s">
        <v>317</v>
      </c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55">
        <v>815</v>
      </c>
      <c r="AE128" s="30" t="s">
        <v>134</v>
      </c>
      <c r="AF128" s="58"/>
      <c r="AI128" s="282"/>
      <c r="AJ128" s="498"/>
      <c r="AK128" s="498"/>
      <c r="AL128" s="498"/>
      <c r="AM128" s="498"/>
      <c r="AN128" s="498"/>
      <c r="AO128" s="498"/>
      <c r="AP128" s="498"/>
      <c r="AQ128" s="498"/>
      <c r="AR128" s="498"/>
      <c r="AS128" s="498"/>
      <c r="AT128" s="498"/>
      <c r="AU128" s="498"/>
      <c r="AV128" s="498"/>
      <c r="AW128" s="498"/>
      <c r="AX128" s="498"/>
      <c r="AY128" s="498"/>
      <c r="AZ128" s="498"/>
      <c r="BA128" s="498"/>
      <c r="BB128" s="498"/>
      <c r="BC128" s="498"/>
      <c r="BD128" s="498"/>
      <c r="BE128" s="498"/>
      <c r="BF128" s="498"/>
      <c r="BG128" s="498"/>
      <c r="BH128" s="498"/>
      <c r="BI128" s="498"/>
      <c r="BJ128" s="498"/>
      <c r="BK128" s="498"/>
      <c r="BL128" s="498"/>
      <c r="BM128" s="498"/>
      <c r="BN128" s="498"/>
      <c r="BO128" s="498"/>
      <c r="BP128" s="498"/>
      <c r="BQ128" s="498"/>
      <c r="BR128" s="498"/>
      <c r="BS128" s="498"/>
      <c r="BT128" s="498"/>
      <c r="BU128" s="498"/>
      <c r="BV128" s="498"/>
      <c r="BW128" s="498"/>
      <c r="BX128" s="498"/>
      <c r="BY128" s="498"/>
      <c r="BZ128" s="498"/>
      <c r="CA128" s="498"/>
      <c r="CB128" s="498"/>
      <c r="CC128" s="498"/>
      <c r="CD128" s="498"/>
      <c r="CE128" s="498"/>
      <c r="CF128" s="498"/>
      <c r="CG128" s="498"/>
      <c r="CH128" s="498"/>
      <c r="CI128" s="498"/>
      <c r="CJ128" s="498"/>
      <c r="CK128" s="498"/>
      <c r="CL128" s="498"/>
      <c r="CM128" s="498"/>
      <c r="CN128" s="498"/>
      <c r="CO128" s="498"/>
      <c r="CP128" s="498"/>
      <c r="CQ128" s="498"/>
      <c r="CR128" s="498"/>
      <c r="CS128" s="498"/>
      <c r="CT128" s="498"/>
      <c r="CU128" s="498"/>
      <c r="CV128" s="498"/>
      <c r="CW128" s="498"/>
      <c r="CX128" s="498"/>
      <c r="CY128" s="498"/>
      <c r="CZ128" s="498"/>
      <c r="DA128" s="498"/>
      <c r="DB128" s="498"/>
      <c r="DC128" s="498"/>
      <c r="DD128" s="498"/>
      <c r="DE128" s="498"/>
      <c r="DF128" s="498"/>
      <c r="DG128" s="498"/>
      <c r="DH128" s="498"/>
      <c r="DI128" s="498"/>
      <c r="DJ128" s="498"/>
      <c r="DK128" s="498"/>
      <c r="DL128" s="498"/>
      <c r="DM128" s="498"/>
      <c r="DN128" s="498"/>
      <c r="DO128" s="498"/>
      <c r="DP128" s="498"/>
      <c r="DQ128" s="498"/>
      <c r="DR128" s="498"/>
      <c r="DS128" s="498"/>
      <c r="DT128" s="498"/>
      <c r="DU128" s="498"/>
      <c r="DV128" s="498"/>
      <c r="DW128" s="498"/>
      <c r="DX128" s="498"/>
      <c r="DY128" s="498"/>
      <c r="DZ128" s="498"/>
      <c r="EA128" s="498"/>
      <c r="EB128" s="498"/>
      <c r="EC128" s="498"/>
      <c r="ED128" s="498"/>
      <c r="EE128" s="498"/>
      <c r="EF128" s="498"/>
      <c r="EG128" s="498"/>
      <c r="EH128" s="498"/>
      <c r="EI128" s="498"/>
      <c r="EJ128" s="498"/>
      <c r="EK128" s="498"/>
      <c r="EL128" s="498"/>
      <c r="EM128" s="498"/>
      <c r="EN128" s="498"/>
      <c r="EO128" s="498"/>
      <c r="EP128" s="498"/>
      <c r="EQ128" s="498"/>
      <c r="ER128" s="498"/>
      <c r="ES128" s="498"/>
      <c r="ET128" s="498"/>
      <c r="EU128" s="498"/>
      <c r="EV128" s="498"/>
      <c r="EW128" s="498"/>
      <c r="EX128" s="498"/>
      <c r="EY128" s="498"/>
      <c r="EZ128" s="498"/>
      <c r="FA128" s="498"/>
      <c r="FB128" s="498"/>
      <c r="FC128" s="498"/>
      <c r="FD128" s="498"/>
      <c r="FE128" s="498"/>
      <c r="FF128" s="498"/>
      <c r="FG128" s="498"/>
      <c r="FH128" s="498"/>
      <c r="FI128" s="498"/>
      <c r="FJ128" s="498"/>
      <c r="FK128" s="498"/>
      <c r="FL128" s="498"/>
      <c r="FM128" s="498"/>
      <c r="FN128" s="498"/>
      <c r="FO128" s="498"/>
      <c r="FP128" s="498"/>
      <c r="FQ128" s="498"/>
      <c r="FR128" s="498"/>
      <c r="FS128" s="498"/>
      <c r="FT128" s="498"/>
      <c r="FU128" s="498"/>
      <c r="FV128" s="498"/>
      <c r="FW128" s="498"/>
      <c r="FX128" s="498"/>
      <c r="FY128" s="498"/>
      <c r="FZ128" s="498"/>
      <c r="GA128" s="498"/>
      <c r="GB128" s="498"/>
      <c r="GC128" s="498"/>
      <c r="GD128" s="498"/>
      <c r="GE128" s="498"/>
      <c r="GF128" s="498"/>
      <c r="GG128" s="498"/>
      <c r="GH128" s="498"/>
      <c r="GI128" s="498"/>
      <c r="GJ128" s="498"/>
      <c r="GK128" s="498"/>
      <c r="GL128" s="498"/>
      <c r="GM128" s="498"/>
      <c r="GN128" s="498"/>
      <c r="GO128" s="498"/>
      <c r="GP128" s="498"/>
      <c r="GQ128" s="498"/>
      <c r="GR128" s="498"/>
      <c r="GS128" s="498"/>
      <c r="GT128" s="498"/>
      <c r="GU128" s="498"/>
      <c r="GV128" s="498"/>
      <c r="GW128" s="498"/>
      <c r="GX128" s="498"/>
      <c r="GY128" s="498"/>
      <c r="GZ128" s="498"/>
      <c r="HA128" s="498"/>
      <c r="HB128" s="498"/>
      <c r="HC128" s="498"/>
      <c r="HD128" s="498"/>
      <c r="HE128" s="498"/>
      <c r="HF128" s="498"/>
      <c r="HG128" s="498"/>
      <c r="HH128" s="498"/>
      <c r="HI128" s="498"/>
      <c r="HJ128" s="498"/>
      <c r="HK128" s="498"/>
      <c r="HL128" s="498"/>
      <c r="HM128" s="498"/>
      <c r="HN128" s="498"/>
      <c r="HO128" s="498"/>
      <c r="HP128" s="498"/>
      <c r="HQ128" s="498"/>
      <c r="HR128" s="498"/>
      <c r="HS128" s="498"/>
      <c r="HT128" s="498"/>
      <c r="HU128" s="498"/>
      <c r="HV128" s="498"/>
      <c r="HW128" s="498"/>
      <c r="HX128" s="498"/>
      <c r="HY128" s="498"/>
      <c r="HZ128" s="498"/>
      <c r="IA128" s="498"/>
      <c r="IB128" s="498"/>
      <c r="IC128" s="498"/>
      <c r="ID128" s="498"/>
      <c r="IE128" s="498"/>
      <c r="IF128" s="498"/>
      <c r="IG128" s="498"/>
      <c r="IH128" s="498"/>
      <c r="II128" s="498"/>
      <c r="IJ128" s="498"/>
      <c r="IK128" s="498"/>
    </row>
    <row r="129" spans="1:245" s="18" customFormat="1" ht="24" customHeight="1">
      <c r="A129" s="498"/>
      <c r="B129" s="826"/>
      <c r="C129" s="827"/>
      <c r="D129" s="934"/>
      <c r="E129" s="935"/>
      <c r="F129" s="936"/>
      <c r="G129" s="53" t="s">
        <v>140</v>
      </c>
      <c r="H129" s="53"/>
      <c r="I129" s="53"/>
      <c r="J129" s="53"/>
      <c r="K129" s="53"/>
      <c r="L129" s="53"/>
      <c r="M129" s="53"/>
      <c r="N129" s="54"/>
      <c r="O129" s="55">
        <v>542</v>
      </c>
      <c r="P129" s="30" t="s">
        <v>120</v>
      </c>
      <c r="Q129" s="53"/>
      <c r="R129" s="111" t="s">
        <v>318</v>
      </c>
      <c r="S129" s="61"/>
      <c r="T129" s="61"/>
      <c r="U129" s="61"/>
      <c r="V129" s="61"/>
      <c r="W129" s="61"/>
      <c r="X129" s="61"/>
      <c r="Y129" s="61"/>
      <c r="Z129" s="61"/>
      <c r="AA129" s="61"/>
      <c r="AB129" s="61"/>
      <c r="AC129" s="61"/>
      <c r="AD129" s="55">
        <v>816</v>
      </c>
      <c r="AE129" s="30" t="s">
        <v>134</v>
      </c>
      <c r="AF129" s="58"/>
      <c r="AI129" s="282"/>
      <c r="AJ129" s="498"/>
      <c r="AK129" s="498"/>
      <c r="AL129" s="498"/>
      <c r="AM129" s="498"/>
      <c r="AN129" s="498"/>
      <c r="AO129" s="498"/>
      <c r="AP129" s="498"/>
      <c r="AQ129" s="498"/>
      <c r="AR129" s="498"/>
      <c r="AS129" s="498"/>
      <c r="AT129" s="498"/>
      <c r="AU129" s="498"/>
      <c r="AV129" s="498"/>
      <c r="AW129" s="498"/>
      <c r="AX129" s="498"/>
      <c r="AY129" s="498"/>
      <c r="AZ129" s="498"/>
      <c r="BA129" s="498"/>
      <c r="BB129" s="498"/>
      <c r="BC129" s="498"/>
      <c r="BD129" s="498"/>
      <c r="BE129" s="498"/>
      <c r="BF129" s="498"/>
      <c r="BG129" s="498"/>
      <c r="BH129" s="498"/>
      <c r="BI129" s="498"/>
      <c r="BJ129" s="498"/>
      <c r="BK129" s="498"/>
      <c r="BL129" s="498"/>
      <c r="BM129" s="498"/>
      <c r="BN129" s="498"/>
      <c r="BO129" s="498"/>
      <c r="BP129" s="498"/>
      <c r="BQ129" s="498"/>
      <c r="BR129" s="498"/>
      <c r="BS129" s="498"/>
      <c r="BT129" s="498"/>
      <c r="BU129" s="498"/>
      <c r="BV129" s="498"/>
      <c r="BW129" s="498"/>
      <c r="BX129" s="498"/>
      <c r="BY129" s="498"/>
      <c r="BZ129" s="498"/>
      <c r="CA129" s="498"/>
      <c r="CB129" s="498"/>
      <c r="CC129" s="498"/>
      <c r="CD129" s="498"/>
      <c r="CE129" s="498"/>
      <c r="CF129" s="498"/>
      <c r="CG129" s="498"/>
      <c r="CH129" s="498"/>
      <c r="CI129" s="498"/>
      <c r="CJ129" s="498"/>
      <c r="CK129" s="498"/>
      <c r="CL129" s="498"/>
      <c r="CM129" s="498"/>
      <c r="CN129" s="498"/>
      <c r="CO129" s="498"/>
      <c r="CP129" s="498"/>
      <c r="CQ129" s="498"/>
      <c r="CR129" s="498"/>
      <c r="CS129" s="498"/>
      <c r="CT129" s="498"/>
      <c r="CU129" s="498"/>
      <c r="CV129" s="498"/>
      <c r="CW129" s="498"/>
      <c r="CX129" s="498"/>
      <c r="CY129" s="498"/>
      <c r="CZ129" s="498"/>
      <c r="DA129" s="498"/>
      <c r="DB129" s="498"/>
      <c r="DC129" s="498"/>
      <c r="DD129" s="498"/>
      <c r="DE129" s="498"/>
      <c r="DF129" s="498"/>
      <c r="DG129" s="498"/>
      <c r="DH129" s="498"/>
      <c r="DI129" s="498"/>
      <c r="DJ129" s="498"/>
      <c r="DK129" s="498"/>
      <c r="DL129" s="498"/>
      <c r="DM129" s="498"/>
      <c r="DN129" s="498"/>
      <c r="DO129" s="498"/>
      <c r="DP129" s="498"/>
      <c r="DQ129" s="498"/>
      <c r="DR129" s="498"/>
      <c r="DS129" s="498"/>
      <c r="DT129" s="498"/>
      <c r="DU129" s="498"/>
      <c r="DV129" s="498"/>
      <c r="DW129" s="498"/>
      <c r="DX129" s="498"/>
      <c r="DY129" s="498"/>
      <c r="DZ129" s="498"/>
      <c r="EA129" s="498"/>
      <c r="EB129" s="498"/>
      <c r="EC129" s="498"/>
      <c r="ED129" s="498"/>
      <c r="EE129" s="498"/>
      <c r="EF129" s="498"/>
      <c r="EG129" s="498"/>
      <c r="EH129" s="498"/>
      <c r="EI129" s="498"/>
      <c r="EJ129" s="498"/>
      <c r="EK129" s="498"/>
      <c r="EL129" s="498"/>
      <c r="EM129" s="498"/>
      <c r="EN129" s="498"/>
      <c r="EO129" s="498"/>
      <c r="EP129" s="498"/>
      <c r="EQ129" s="498"/>
      <c r="ER129" s="498"/>
      <c r="ES129" s="498"/>
      <c r="ET129" s="498"/>
      <c r="EU129" s="498"/>
      <c r="EV129" s="498"/>
      <c r="EW129" s="498"/>
      <c r="EX129" s="498"/>
      <c r="EY129" s="498"/>
      <c r="EZ129" s="498"/>
      <c r="FA129" s="498"/>
      <c r="FB129" s="498"/>
      <c r="FC129" s="498"/>
      <c r="FD129" s="498"/>
      <c r="FE129" s="498"/>
      <c r="FF129" s="498"/>
      <c r="FG129" s="498"/>
      <c r="FH129" s="498"/>
      <c r="FI129" s="498"/>
      <c r="FJ129" s="498"/>
      <c r="FK129" s="498"/>
      <c r="FL129" s="498"/>
      <c r="FM129" s="498"/>
      <c r="FN129" s="498"/>
      <c r="FO129" s="498"/>
      <c r="FP129" s="498"/>
      <c r="FQ129" s="498"/>
      <c r="FR129" s="498"/>
      <c r="FS129" s="498"/>
      <c r="FT129" s="498"/>
      <c r="FU129" s="498"/>
      <c r="FV129" s="498"/>
      <c r="FW129" s="498"/>
      <c r="FX129" s="498"/>
      <c r="FY129" s="498"/>
      <c r="FZ129" s="498"/>
      <c r="GA129" s="498"/>
      <c r="GB129" s="498"/>
      <c r="GC129" s="498"/>
      <c r="GD129" s="498"/>
      <c r="GE129" s="498"/>
      <c r="GF129" s="498"/>
      <c r="GG129" s="498"/>
      <c r="GH129" s="498"/>
      <c r="GI129" s="498"/>
      <c r="GJ129" s="498"/>
      <c r="GK129" s="498"/>
      <c r="GL129" s="498"/>
      <c r="GM129" s="498"/>
      <c r="GN129" s="498"/>
      <c r="GO129" s="498"/>
      <c r="GP129" s="498"/>
      <c r="GQ129" s="498"/>
      <c r="GR129" s="498"/>
      <c r="GS129" s="498"/>
      <c r="GT129" s="498"/>
      <c r="GU129" s="498"/>
      <c r="GV129" s="498"/>
      <c r="GW129" s="498"/>
      <c r="GX129" s="498"/>
      <c r="GY129" s="498"/>
      <c r="GZ129" s="498"/>
      <c r="HA129" s="498"/>
      <c r="HB129" s="498"/>
      <c r="HC129" s="498"/>
      <c r="HD129" s="498"/>
      <c r="HE129" s="498"/>
      <c r="HF129" s="498"/>
      <c r="HG129" s="498"/>
      <c r="HH129" s="498"/>
      <c r="HI129" s="498"/>
      <c r="HJ129" s="498"/>
      <c r="HK129" s="498"/>
      <c r="HL129" s="498"/>
      <c r="HM129" s="498"/>
      <c r="HN129" s="498"/>
      <c r="HO129" s="498"/>
      <c r="HP129" s="498"/>
      <c r="HQ129" s="498"/>
      <c r="HR129" s="498"/>
      <c r="HS129" s="498"/>
      <c r="HT129" s="498"/>
      <c r="HU129" s="498"/>
      <c r="HV129" s="498"/>
      <c r="HW129" s="498"/>
      <c r="HX129" s="498"/>
      <c r="HY129" s="498"/>
      <c r="HZ129" s="498"/>
      <c r="IA129" s="498"/>
      <c r="IB129" s="498"/>
      <c r="IC129" s="498"/>
      <c r="ID129" s="498"/>
      <c r="IE129" s="498"/>
      <c r="IF129" s="498"/>
      <c r="IG129" s="498"/>
      <c r="IH129" s="498"/>
      <c r="II129" s="498"/>
      <c r="IJ129" s="498"/>
      <c r="IK129" s="498"/>
    </row>
    <row r="130" spans="1:245" s="18" customFormat="1" ht="24" customHeight="1">
      <c r="A130" s="498"/>
      <c r="B130" s="826"/>
      <c r="C130" s="827"/>
      <c r="D130" s="843" t="s">
        <v>261</v>
      </c>
      <c r="E130" s="844"/>
      <c r="F130" s="845"/>
      <c r="G130" s="53" t="s">
        <v>138</v>
      </c>
      <c r="H130" s="53"/>
      <c r="I130" s="53"/>
      <c r="J130" s="53"/>
      <c r="K130" s="53"/>
      <c r="L130" s="53"/>
      <c r="M130" s="53"/>
      <c r="N130" s="54"/>
      <c r="O130" s="55">
        <v>543</v>
      </c>
      <c r="P130" s="30" t="s">
        <v>120</v>
      </c>
      <c r="Q130" s="53"/>
      <c r="R130" s="132" t="s">
        <v>319</v>
      </c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0">
        <v>817</v>
      </c>
      <c r="AE130" s="30" t="s">
        <v>134</v>
      </c>
      <c r="AF130" s="58"/>
      <c r="AI130" s="282"/>
      <c r="AJ130" s="498"/>
      <c r="AK130" s="498"/>
      <c r="AL130" s="498"/>
      <c r="AM130" s="498"/>
      <c r="AN130" s="498"/>
      <c r="AO130" s="498"/>
      <c r="AP130" s="498"/>
      <c r="AQ130" s="498"/>
      <c r="AR130" s="498"/>
      <c r="AS130" s="498"/>
      <c r="AT130" s="498"/>
      <c r="AU130" s="498"/>
      <c r="AV130" s="498"/>
      <c r="AW130" s="498"/>
      <c r="AX130" s="498"/>
      <c r="AY130" s="498"/>
      <c r="AZ130" s="498"/>
      <c r="BA130" s="498"/>
      <c r="BB130" s="498"/>
      <c r="BC130" s="498"/>
      <c r="BD130" s="498"/>
      <c r="BE130" s="498"/>
      <c r="BF130" s="498"/>
      <c r="BG130" s="498"/>
      <c r="BH130" s="498"/>
      <c r="BI130" s="498"/>
      <c r="BJ130" s="498"/>
      <c r="BK130" s="498"/>
      <c r="BL130" s="498"/>
      <c r="BM130" s="498"/>
      <c r="BN130" s="498"/>
      <c r="BO130" s="498"/>
      <c r="BP130" s="498"/>
      <c r="BQ130" s="498"/>
      <c r="BR130" s="498"/>
      <c r="BS130" s="498"/>
      <c r="BT130" s="498"/>
      <c r="BU130" s="498"/>
      <c r="BV130" s="498"/>
      <c r="BW130" s="498"/>
      <c r="BX130" s="498"/>
      <c r="BY130" s="498"/>
      <c r="BZ130" s="498"/>
      <c r="CA130" s="498"/>
      <c r="CB130" s="498"/>
      <c r="CC130" s="498"/>
      <c r="CD130" s="498"/>
      <c r="CE130" s="498"/>
      <c r="CF130" s="498"/>
      <c r="CG130" s="498"/>
      <c r="CH130" s="498"/>
      <c r="CI130" s="498"/>
      <c r="CJ130" s="498"/>
      <c r="CK130" s="498"/>
      <c r="CL130" s="498"/>
      <c r="CM130" s="498"/>
      <c r="CN130" s="498"/>
      <c r="CO130" s="498"/>
      <c r="CP130" s="498"/>
      <c r="CQ130" s="498"/>
      <c r="CR130" s="498"/>
      <c r="CS130" s="498"/>
      <c r="CT130" s="498"/>
      <c r="CU130" s="498"/>
      <c r="CV130" s="498"/>
      <c r="CW130" s="498"/>
      <c r="CX130" s="498"/>
      <c r="CY130" s="498"/>
      <c r="CZ130" s="498"/>
      <c r="DA130" s="498"/>
      <c r="DB130" s="498"/>
      <c r="DC130" s="498"/>
      <c r="DD130" s="498"/>
      <c r="DE130" s="498"/>
      <c r="DF130" s="498"/>
      <c r="DG130" s="498"/>
      <c r="DH130" s="498"/>
      <c r="DI130" s="498"/>
      <c r="DJ130" s="498"/>
      <c r="DK130" s="498"/>
      <c r="DL130" s="498"/>
      <c r="DM130" s="498"/>
      <c r="DN130" s="498"/>
      <c r="DO130" s="498"/>
      <c r="DP130" s="498"/>
      <c r="DQ130" s="498"/>
      <c r="DR130" s="498"/>
      <c r="DS130" s="498"/>
      <c r="DT130" s="498"/>
      <c r="DU130" s="498"/>
      <c r="DV130" s="498"/>
      <c r="DW130" s="498"/>
      <c r="DX130" s="498"/>
      <c r="DY130" s="498"/>
      <c r="DZ130" s="498"/>
      <c r="EA130" s="498"/>
      <c r="EB130" s="498"/>
      <c r="EC130" s="498"/>
      <c r="ED130" s="498"/>
      <c r="EE130" s="498"/>
      <c r="EF130" s="498"/>
      <c r="EG130" s="498"/>
      <c r="EH130" s="498"/>
      <c r="EI130" s="498"/>
      <c r="EJ130" s="498"/>
      <c r="EK130" s="498"/>
      <c r="EL130" s="498"/>
      <c r="EM130" s="498"/>
      <c r="EN130" s="498"/>
      <c r="EO130" s="498"/>
      <c r="EP130" s="498"/>
      <c r="EQ130" s="498"/>
      <c r="ER130" s="498"/>
      <c r="ES130" s="498"/>
      <c r="ET130" s="498"/>
      <c r="EU130" s="498"/>
      <c r="EV130" s="498"/>
      <c r="EW130" s="498"/>
      <c r="EX130" s="498"/>
      <c r="EY130" s="498"/>
      <c r="EZ130" s="498"/>
      <c r="FA130" s="498"/>
      <c r="FB130" s="498"/>
      <c r="FC130" s="498"/>
      <c r="FD130" s="498"/>
      <c r="FE130" s="498"/>
      <c r="FF130" s="498"/>
      <c r="FG130" s="498"/>
      <c r="FH130" s="498"/>
      <c r="FI130" s="498"/>
      <c r="FJ130" s="498"/>
      <c r="FK130" s="498"/>
      <c r="FL130" s="498"/>
      <c r="FM130" s="498"/>
      <c r="FN130" s="498"/>
      <c r="FO130" s="498"/>
      <c r="FP130" s="498"/>
      <c r="FQ130" s="498"/>
      <c r="FR130" s="498"/>
      <c r="FS130" s="498"/>
      <c r="FT130" s="498"/>
      <c r="FU130" s="498"/>
      <c r="FV130" s="498"/>
      <c r="FW130" s="498"/>
      <c r="FX130" s="498"/>
      <c r="FY130" s="498"/>
      <c r="FZ130" s="498"/>
      <c r="GA130" s="498"/>
      <c r="GB130" s="498"/>
      <c r="GC130" s="498"/>
      <c r="GD130" s="498"/>
      <c r="GE130" s="498"/>
      <c r="GF130" s="498"/>
      <c r="GG130" s="498"/>
      <c r="GH130" s="498"/>
      <c r="GI130" s="498"/>
      <c r="GJ130" s="498"/>
      <c r="GK130" s="498"/>
      <c r="GL130" s="498"/>
      <c r="GM130" s="498"/>
      <c r="GN130" s="498"/>
      <c r="GO130" s="498"/>
      <c r="GP130" s="498"/>
      <c r="GQ130" s="498"/>
      <c r="GR130" s="498"/>
      <c r="GS130" s="498"/>
      <c r="GT130" s="498"/>
      <c r="GU130" s="498"/>
      <c r="GV130" s="498"/>
      <c r="GW130" s="498"/>
      <c r="GX130" s="498"/>
      <c r="GY130" s="498"/>
      <c r="GZ130" s="498"/>
      <c r="HA130" s="498"/>
      <c r="HB130" s="498"/>
      <c r="HC130" s="498"/>
      <c r="HD130" s="498"/>
      <c r="HE130" s="498"/>
      <c r="HF130" s="498"/>
      <c r="HG130" s="498"/>
      <c r="HH130" s="498"/>
      <c r="HI130" s="498"/>
      <c r="HJ130" s="498"/>
      <c r="HK130" s="498"/>
      <c r="HL130" s="498"/>
      <c r="HM130" s="498"/>
      <c r="HN130" s="498"/>
      <c r="HO130" s="498"/>
      <c r="HP130" s="498"/>
      <c r="HQ130" s="498"/>
      <c r="HR130" s="498"/>
      <c r="HS130" s="498"/>
      <c r="HT130" s="498"/>
      <c r="HU130" s="498"/>
      <c r="HV130" s="498"/>
      <c r="HW130" s="498"/>
      <c r="HX130" s="498"/>
      <c r="HY130" s="498"/>
      <c r="HZ130" s="498"/>
      <c r="IA130" s="498"/>
      <c r="IB130" s="498"/>
      <c r="IC130" s="498"/>
      <c r="ID130" s="498"/>
      <c r="IE130" s="498"/>
      <c r="IF130" s="498"/>
      <c r="IG130" s="498"/>
      <c r="IH130" s="498"/>
      <c r="II130" s="498"/>
      <c r="IJ130" s="498"/>
      <c r="IK130" s="498"/>
    </row>
    <row r="131" spans="1:245" s="18" customFormat="1" ht="24" customHeight="1" thickBot="1">
      <c r="A131" s="498"/>
      <c r="B131" s="928"/>
      <c r="C131" s="836"/>
      <c r="D131" s="929"/>
      <c r="E131" s="937"/>
      <c r="F131" s="930"/>
      <c r="G131" s="53" t="s">
        <v>140</v>
      </c>
      <c r="H131" s="53"/>
      <c r="I131" s="53"/>
      <c r="J131" s="53"/>
      <c r="K131" s="53"/>
      <c r="L131" s="53"/>
      <c r="M131" s="53"/>
      <c r="N131" s="54"/>
      <c r="O131" s="55">
        <v>544</v>
      </c>
      <c r="P131" s="30" t="s">
        <v>120</v>
      </c>
      <c r="Q131" s="53"/>
      <c r="R131" s="1006" t="s">
        <v>320</v>
      </c>
      <c r="S131" s="1007"/>
      <c r="T131" s="1007"/>
      <c r="U131" s="1007"/>
      <c r="V131" s="1007"/>
      <c r="W131" s="1007"/>
      <c r="X131" s="1007"/>
      <c r="Y131" s="1007"/>
      <c r="Z131" s="1007"/>
      <c r="AA131" s="1007"/>
      <c r="AB131" s="1007"/>
      <c r="AC131" s="1007"/>
      <c r="AD131" s="92">
        <v>818</v>
      </c>
      <c r="AE131" s="83" t="s">
        <v>120</v>
      </c>
      <c r="AF131" s="85"/>
      <c r="AI131" s="282"/>
      <c r="AJ131" s="498"/>
      <c r="AK131" s="498"/>
      <c r="AL131" s="498"/>
      <c r="AM131" s="498"/>
      <c r="AN131" s="498"/>
      <c r="AO131" s="498"/>
      <c r="AP131" s="498"/>
      <c r="AQ131" s="498"/>
      <c r="AR131" s="498"/>
      <c r="AS131" s="498"/>
      <c r="AT131" s="498"/>
      <c r="AU131" s="498"/>
      <c r="AV131" s="498"/>
      <c r="AW131" s="498"/>
      <c r="AX131" s="498"/>
      <c r="AY131" s="498"/>
      <c r="AZ131" s="498"/>
      <c r="BA131" s="498"/>
      <c r="BB131" s="498"/>
      <c r="BC131" s="498"/>
      <c r="BD131" s="498"/>
      <c r="BE131" s="498"/>
      <c r="BF131" s="498"/>
      <c r="BG131" s="498"/>
      <c r="BH131" s="498"/>
      <c r="BI131" s="498"/>
      <c r="BJ131" s="498"/>
      <c r="BK131" s="498"/>
      <c r="BL131" s="498"/>
      <c r="BM131" s="498"/>
      <c r="BN131" s="498"/>
      <c r="BO131" s="498"/>
      <c r="BP131" s="498"/>
      <c r="BQ131" s="498"/>
      <c r="BR131" s="498"/>
      <c r="BS131" s="498"/>
      <c r="BT131" s="498"/>
      <c r="BU131" s="498"/>
      <c r="BV131" s="498"/>
      <c r="BW131" s="498"/>
      <c r="BX131" s="498"/>
      <c r="BY131" s="498"/>
      <c r="BZ131" s="498"/>
      <c r="CA131" s="498"/>
      <c r="CB131" s="498"/>
      <c r="CC131" s="498"/>
      <c r="CD131" s="498"/>
      <c r="CE131" s="498"/>
      <c r="CF131" s="498"/>
      <c r="CG131" s="498"/>
      <c r="CH131" s="498"/>
      <c r="CI131" s="498"/>
      <c r="CJ131" s="498"/>
      <c r="CK131" s="498"/>
      <c r="CL131" s="498"/>
      <c r="CM131" s="498"/>
      <c r="CN131" s="498"/>
      <c r="CO131" s="498"/>
      <c r="CP131" s="498"/>
      <c r="CQ131" s="498"/>
      <c r="CR131" s="498"/>
      <c r="CS131" s="498"/>
      <c r="CT131" s="498"/>
      <c r="CU131" s="498"/>
      <c r="CV131" s="498"/>
      <c r="CW131" s="498"/>
      <c r="CX131" s="498"/>
      <c r="CY131" s="498"/>
      <c r="CZ131" s="498"/>
      <c r="DA131" s="498"/>
      <c r="DB131" s="498"/>
      <c r="DC131" s="498"/>
      <c r="DD131" s="498"/>
      <c r="DE131" s="498"/>
      <c r="DF131" s="498"/>
      <c r="DG131" s="498"/>
      <c r="DH131" s="498"/>
      <c r="DI131" s="498"/>
      <c r="DJ131" s="498"/>
      <c r="DK131" s="498"/>
      <c r="DL131" s="498"/>
      <c r="DM131" s="498"/>
      <c r="DN131" s="498"/>
      <c r="DO131" s="498"/>
      <c r="DP131" s="498"/>
      <c r="DQ131" s="498"/>
      <c r="DR131" s="498"/>
      <c r="DS131" s="498"/>
      <c r="DT131" s="498"/>
      <c r="DU131" s="498"/>
      <c r="DV131" s="498"/>
      <c r="DW131" s="498"/>
      <c r="DX131" s="498"/>
      <c r="DY131" s="498"/>
      <c r="DZ131" s="498"/>
      <c r="EA131" s="498"/>
      <c r="EB131" s="498"/>
      <c r="EC131" s="498"/>
      <c r="ED131" s="498"/>
      <c r="EE131" s="498"/>
      <c r="EF131" s="498"/>
      <c r="EG131" s="498"/>
      <c r="EH131" s="498"/>
      <c r="EI131" s="498"/>
      <c r="EJ131" s="498"/>
      <c r="EK131" s="498"/>
      <c r="EL131" s="498"/>
      <c r="EM131" s="498"/>
      <c r="EN131" s="498"/>
      <c r="EO131" s="498"/>
      <c r="EP131" s="498"/>
      <c r="EQ131" s="498"/>
      <c r="ER131" s="498"/>
      <c r="ES131" s="498"/>
      <c r="ET131" s="498"/>
      <c r="EU131" s="498"/>
      <c r="EV131" s="498"/>
      <c r="EW131" s="498"/>
      <c r="EX131" s="498"/>
      <c r="EY131" s="498"/>
      <c r="EZ131" s="498"/>
      <c r="FA131" s="498"/>
      <c r="FB131" s="498"/>
      <c r="FC131" s="498"/>
      <c r="FD131" s="498"/>
      <c r="FE131" s="498"/>
      <c r="FF131" s="498"/>
      <c r="FG131" s="498"/>
      <c r="FH131" s="498"/>
      <c r="FI131" s="498"/>
      <c r="FJ131" s="498"/>
      <c r="FK131" s="498"/>
      <c r="FL131" s="498"/>
      <c r="FM131" s="498"/>
      <c r="FN131" s="498"/>
      <c r="FO131" s="498"/>
      <c r="FP131" s="498"/>
      <c r="FQ131" s="498"/>
      <c r="FR131" s="498"/>
      <c r="FS131" s="498"/>
      <c r="FT131" s="498"/>
      <c r="FU131" s="498"/>
      <c r="FV131" s="498"/>
      <c r="FW131" s="498"/>
      <c r="FX131" s="498"/>
      <c r="FY131" s="498"/>
      <c r="FZ131" s="498"/>
      <c r="GA131" s="498"/>
      <c r="GB131" s="498"/>
      <c r="GC131" s="498"/>
      <c r="GD131" s="498"/>
      <c r="GE131" s="498"/>
      <c r="GF131" s="498"/>
      <c r="GG131" s="498"/>
      <c r="GH131" s="498"/>
      <c r="GI131" s="498"/>
      <c r="GJ131" s="498"/>
      <c r="GK131" s="498"/>
      <c r="GL131" s="498"/>
      <c r="GM131" s="498"/>
      <c r="GN131" s="498"/>
      <c r="GO131" s="498"/>
      <c r="GP131" s="498"/>
      <c r="GQ131" s="498"/>
      <c r="GR131" s="498"/>
      <c r="GS131" s="498"/>
      <c r="GT131" s="498"/>
      <c r="GU131" s="498"/>
      <c r="GV131" s="498"/>
      <c r="GW131" s="498"/>
      <c r="GX131" s="498"/>
      <c r="GY131" s="498"/>
      <c r="GZ131" s="498"/>
      <c r="HA131" s="498"/>
      <c r="HB131" s="498"/>
      <c r="HC131" s="498"/>
      <c r="HD131" s="498"/>
      <c r="HE131" s="498"/>
      <c r="HF131" s="498"/>
      <c r="HG131" s="498"/>
      <c r="HH131" s="498"/>
      <c r="HI131" s="498"/>
      <c r="HJ131" s="498"/>
      <c r="HK131" s="498"/>
      <c r="HL131" s="498"/>
      <c r="HM131" s="498"/>
      <c r="HN131" s="498"/>
      <c r="HO131" s="498"/>
      <c r="HP131" s="498"/>
      <c r="HQ131" s="498"/>
      <c r="HR131" s="498"/>
      <c r="HS131" s="498"/>
      <c r="HT131" s="498"/>
      <c r="HU131" s="498"/>
      <c r="HV131" s="498"/>
      <c r="HW131" s="498"/>
      <c r="HX131" s="498"/>
      <c r="HY131" s="498"/>
      <c r="HZ131" s="498"/>
      <c r="IA131" s="498"/>
      <c r="IB131" s="498"/>
      <c r="IC131" s="498"/>
      <c r="ID131" s="498"/>
      <c r="IE131" s="498"/>
      <c r="IF131" s="498"/>
      <c r="IG131" s="498"/>
      <c r="IH131" s="498"/>
      <c r="II131" s="498"/>
      <c r="IJ131" s="498"/>
      <c r="IK131" s="498"/>
    </row>
    <row r="132" spans="1:245" s="18" customFormat="1" ht="24" customHeight="1">
      <c r="A132" s="498"/>
      <c r="B132" s="840" t="s">
        <v>321</v>
      </c>
      <c r="C132" s="830"/>
      <c r="D132" s="830"/>
      <c r="E132" s="830"/>
      <c r="F132" s="831"/>
      <c r="G132" s="53" t="s">
        <v>138</v>
      </c>
      <c r="H132" s="53"/>
      <c r="I132" s="53"/>
      <c r="J132" s="53"/>
      <c r="K132" s="53"/>
      <c r="L132" s="53"/>
      <c r="M132" s="53"/>
      <c r="N132" s="54"/>
      <c r="O132" s="55">
        <v>545</v>
      </c>
      <c r="P132" s="30" t="s">
        <v>120</v>
      </c>
      <c r="Q132" s="53">
        <v>182087.17</v>
      </c>
      <c r="R132" s="950" t="s">
        <v>322</v>
      </c>
      <c r="S132" s="951"/>
      <c r="T132" s="951"/>
      <c r="U132" s="951"/>
      <c r="V132" s="951"/>
      <c r="W132" s="951"/>
      <c r="X132" s="951"/>
      <c r="Y132" s="951"/>
      <c r="Z132" s="951"/>
      <c r="AA132" s="951"/>
      <c r="AB132" s="951"/>
      <c r="AC132" s="951"/>
      <c r="AD132" s="958">
        <v>819</v>
      </c>
      <c r="AE132" s="958" t="s">
        <v>126</v>
      </c>
      <c r="AF132" s="982"/>
      <c r="AI132" s="282"/>
      <c r="AJ132" s="498"/>
      <c r="AK132" s="498"/>
      <c r="AL132" s="498"/>
      <c r="AM132" s="498"/>
      <c r="AN132" s="498"/>
      <c r="AO132" s="498"/>
      <c r="AP132" s="498"/>
      <c r="AQ132" s="498"/>
      <c r="AR132" s="498"/>
      <c r="AS132" s="498"/>
      <c r="AT132" s="498"/>
      <c r="AU132" s="498"/>
      <c r="AV132" s="498"/>
      <c r="AW132" s="498"/>
      <c r="AX132" s="498"/>
      <c r="AY132" s="498"/>
      <c r="AZ132" s="498"/>
      <c r="BA132" s="498"/>
      <c r="BB132" s="498"/>
      <c r="BC132" s="498"/>
      <c r="BD132" s="498"/>
      <c r="BE132" s="498"/>
      <c r="BF132" s="498"/>
      <c r="BG132" s="498"/>
      <c r="BH132" s="498"/>
      <c r="BI132" s="498"/>
      <c r="BJ132" s="498"/>
      <c r="BK132" s="498"/>
      <c r="BL132" s="498"/>
      <c r="BM132" s="498"/>
      <c r="BN132" s="498"/>
      <c r="BO132" s="498"/>
      <c r="BP132" s="498"/>
      <c r="BQ132" s="498"/>
      <c r="BR132" s="498"/>
      <c r="BS132" s="498"/>
      <c r="BT132" s="498"/>
      <c r="BU132" s="498"/>
      <c r="BV132" s="498"/>
      <c r="BW132" s="498"/>
      <c r="BX132" s="498"/>
      <c r="BY132" s="498"/>
      <c r="BZ132" s="498"/>
      <c r="CA132" s="498"/>
      <c r="CB132" s="498"/>
      <c r="CC132" s="498"/>
      <c r="CD132" s="498"/>
      <c r="CE132" s="498"/>
      <c r="CF132" s="498"/>
      <c r="CG132" s="498"/>
      <c r="CH132" s="498"/>
      <c r="CI132" s="498"/>
      <c r="CJ132" s="498"/>
      <c r="CK132" s="498"/>
      <c r="CL132" s="498"/>
      <c r="CM132" s="498"/>
      <c r="CN132" s="498"/>
      <c r="CO132" s="498"/>
      <c r="CP132" s="498"/>
      <c r="CQ132" s="498"/>
      <c r="CR132" s="498"/>
      <c r="CS132" s="498"/>
      <c r="CT132" s="498"/>
      <c r="CU132" s="498"/>
      <c r="CV132" s="498"/>
      <c r="CW132" s="498"/>
      <c r="CX132" s="498"/>
      <c r="CY132" s="498"/>
      <c r="CZ132" s="498"/>
      <c r="DA132" s="498"/>
      <c r="DB132" s="498"/>
      <c r="DC132" s="498"/>
      <c r="DD132" s="498"/>
      <c r="DE132" s="498"/>
      <c r="DF132" s="498"/>
      <c r="DG132" s="498"/>
      <c r="DH132" s="498"/>
      <c r="DI132" s="498"/>
      <c r="DJ132" s="498"/>
      <c r="DK132" s="498"/>
      <c r="DL132" s="498"/>
      <c r="DM132" s="498"/>
      <c r="DN132" s="498"/>
      <c r="DO132" s="498"/>
      <c r="DP132" s="498"/>
      <c r="DQ132" s="498"/>
      <c r="DR132" s="498"/>
      <c r="DS132" s="498"/>
      <c r="DT132" s="498"/>
      <c r="DU132" s="498"/>
      <c r="DV132" s="498"/>
      <c r="DW132" s="498"/>
      <c r="DX132" s="498"/>
      <c r="DY132" s="498"/>
      <c r="DZ132" s="498"/>
      <c r="EA132" s="498"/>
      <c r="EB132" s="498"/>
      <c r="EC132" s="498"/>
      <c r="ED132" s="498"/>
      <c r="EE132" s="498"/>
      <c r="EF132" s="498"/>
      <c r="EG132" s="498"/>
      <c r="EH132" s="498"/>
      <c r="EI132" s="498"/>
      <c r="EJ132" s="498"/>
      <c r="EK132" s="498"/>
      <c r="EL132" s="498"/>
      <c r="EM132" s="498"/>
      <c r="EN132" s="498"/>
      <c r="EO132" s="498"/>
      <c r="EP132" s="498"/>
      <c r="EQ132" s="498"/>
      <c r="ER132" s="498"/>
      <c r="ES132" s="498"/>
      <c r="ET132" s="498"/>
      <c r="EU132" s="498"/>
      <c r="EV132" s="498"/>
      <c r="EW132" s="498"/>
      <c r="EX132" s="498"/>
      <c r="EY132" s="498"/>
      <c r="EZ132" s="498"/>
      <c r="FA132" s="498"/>
      <c r="FB132" s="498"/>
      <c r="FC132" s="498"/>
      <c r="FD132" s="498"/>
      <c r="FE132" s="498"/>
      <c r="FF132" s="498"/>
      <c r="FG132" s="498"/>
      <c r="FH132" s="498"/>
      <c r="FI132" s="498"/>
      <c r="FJ132" s="498"/>
      <c r="FK132" s="498"/>
      <c r="FL132" s="498"/>
      <c r="FM132" s="498"/>
      <c r="FN132" s="498"/>
      <c r="FO132" s="498"/>
      <c r="FP132" s="498"/>
      <c r="FQ132" s="498"/>
      <c r="FR132" s="498"/>
      <c r="FS132" s="498"/>
      <c r="FT132" s="498"/>
      <c r="FU132" s="498"/>
      <c r="FV132" s="498"/>
      <c r="FW132" s="498"/>
      <c r="FX132" s="498"/>
      <c r="FY132" s="498"/>
      <c r="FZ132" s="498"/>
      <c r="GA132" s="498"/>
      <c r="GB132" s="498"/>
      <c r="GC132" s="498"/>
      <c r="GD132" s="498"/>
      <c r="GE132" s="498"/>
      <c r="GF132" s="498"/>
      <c r="GG132" s="498"/>
      <c r="GH132" s="498"/>
      <c r="GI132" s="498"/>
      <c r="GJ132" s="498"/>
      <c r="GK132" s="498"/>
      <c r="GL132" s="498"/>
      <c r="GM132" s="498"/>
      <c r="GN132" s="498"/>
      <c r="GO132" s="498"/>
      <c r="GP132" s="498"/>
      <c r="GQ132" s="498"/>
      <c r="GR132" s="498"/>
      <c r="GS132" s="498"/>
      <c r="GT132" s="498"/>
      <c r="GU132" s="498"/>
      <c r="GV132" s="498"/>
      <c r="GW132" s="498"/>
      <c r="GX132" s="498"/>
      <c r="GY132" s="498"/>
      <c r="GZ132" s="498"/>
      <c r="HA132" s="498"/>
      <c r="HB132" s="498"/>
      <c r="HC132" s="498"/>
      <c r="HD132" s="498"/>
      <c r="HE132" s="498"/>
      <c r="HF132" s="498"/>
      <c r="HG132" s="498"/>
      <c r="HH132" s="498"/>
      <c r="HI132" s="498"/>
      <c r="HJ132" s="498"/>
      <c r="HK132" s="498"/>
      <c r="HL132" s="498"/>
      <c r="HM132" s="498"/>
      <c r="HN132" s="498"/>
      <c r="HO132" s="498"/>
      <c r="HP132" s="498"/>
      <c r="HQ132" s="498"/>
      <c r="HR132" s="498"/>
      <c r="HS132" s="498"/>
      <c r="HT132" s="498"/>
      <c r="HU132" s="498"/>
      <c r="HV132" s="498"/>
      <c r="HW132" s="498"/>
      <c r="HX132" s="498"/>
      <c r="HY132" s="498"/>
      <c r="HZ132" s="498"/>
      <c r="IA132" s="498"/>
      <c r="IB132" s="498"/>
      <c r="IC132" s="498"/>
      <c r="ID132" s="498"/>
      <c r="IE132" s="498"/>
      <c r="IF132" s="498"/>
      <c r="IG132" s="498"/>
      <c r="IH132" s="498"/>
      <c r="II132" s="498"/>
      <c r="IJ132" s="498"/>
      <c r="IK132" s="498"/>
    </row>
    <row r="133" spans="1:245" s="18" customFormat="1" ht="24" customHeight="1" thickBot="1">
      <c r="A133" s="498"/>
      <c r="B133" s="928"/>
      <c r="C133" s="835"/>
      <c r="D133" s="835"/>
      <c r="E133" s="835"/>
      <c r="F133" s="836"/>
      <c r="G133" s="53" t="s">
        <v>140</v>
      </c>
      <c r="H133" s="53"/>
      <c r="I133" s="53"/>
      <c r="J133" s="53"/>
      <c r="K133" s="53"/>
      <c r="L133" s="53"/>
      <c r="M133" s="53"/>
      <c r="N133" s="54"/>
      <c r="O133" s="55">
        <v>546</v>
      </c>
      <c r="P133" s="30" t="s">
        <v>120</v>
      </c>
      <c r="Q133" s="53"/>
      <c r="R133" s="952"/>
      <c r="S133" s="953"/>
      <c r="T133" s="953"/>
      <c r="U133" s="953"/>
      <c r="V133" s="953"/>
      <c r="W133" s="953"/>
      <c r="X133" s="953"/>
      <c r="Y133" s="953"/>
      <c r="Z133" s="953"/>
      <c r="AA133" s="953"/>
      <c r="AB133" s="953"/>
      <c r="AC133" s="953"/>
      <c r="AD133" s="959"/>
      <c r="AE133" s="959"/>
      <c r="AF133" s="1005"/>
      <c r="AI133" s="282"/>
      <c r="AJ133" s="498"/>
      <c r="AK133" s="498"/>
      <c r="AL133" s="498"/>
      <c r="AM133" s="498"/>
      <c r="AN133" s="498"/>
      <c r="AO133" s="498"/>
      <c r="AP133" s="498"/>
      <c r="AQ133" s="498"/>
      <c r="AR133" s="498"/>
      <c r="AS133" s="498"/>
      <c r="AT133" s="498"/>
      <c r="AU133" s="498"/>
      <c r="AV133" s="498"/>
      <c r="AW133" s="498"/>
      <c r="AX133" s="498"/>
      <c r="AY133" s="498"/>
      <c r="AZ133" s="498"/>
      <c r="BA133" s="498"/>
      <c r="BB133" s="498"/>
      <c r="BC133" s="498"/>
      <c r="BD133" s="498"/>
      <c r="BE133" s="498"/>
      <c r="BF133" s="498"/>
      <c r="BG133" s="498"/>
      <c r="BH133" s="498"/>
      <c r="BI133" s="498"/>
      <c r="BJ133" s="498"/>
      <c r="BK133" s="498"/>
      <c r="BL133" s="498"/>
      <c r="BM133" s="498"/>
      <c r="BN133" s="498"/>
      <c r="BO133" s="498"/>
      <c r="BP133" s="498"/>
      <c r="BQ133" s="498"/>
      <c r="BR133" s="498"/>
      <c r="BS133" s="498"/>
      <c r="BT133" s="498"/>
      <c r="BU133" s="498"/>
      <c r="BV133" s="498"/>
      <c r="BW133" s="498"/>
      <c r="BX133" s="498"/>
      <c r="BY133" s="498"/>
      <c r="BZ133" s="498"/>
      <c r="CA133" s="498"/>
      <c r="CB133" s="498"/>
      <c r="CC133" s="498"/>
      <c r="CD133" s="498"/>
      <c r="CE133" s="498"/>
      <c r="CF133" s="498"/>
      <c r="CG133" s="498"/>
      <c r="CH133" s="498"/>
      <c r="CI133" s="498"/>
      <c r="CJ133" s="498"/>
      <c r="CK133" s="498"/>
      <c r="CL133" s="498"/>
      <c r="CM133" s="498"/>
      <c r="CN133" s="498"/>
      <c r="CO133" s="498"/>
      <c r="CP133" s="498"/>
      <c r="CQ133" s="498"/>
      <c r="CR133" s="498"/>
      <c r="CS133" s="498"/>
      <c r="CT133" s="498"/>
      <c r="CU133" s="498"/>
      <c r="CV133" s="498"/>
      <c r="CW133" s="498"/>
      <c r="CX133" s="498"/>
      <c r="CY133" s="498"/>
      <c r="CZ133" s="498"/>
      <c r="DA133" s="498"/>
      <c r="DB133" s="498"/>
      <c r="DC133" s="498"/>
      <c r="DD133" s="498"/>
      <c r="DE133" s="498"/>
      <c r="DF133" s="498"/>
      <c r="DG133" s="498"/>
      <c r="DH133" s="498"/>
      <c r="DI133" s="498"/>
      <c r="DJ133" s="498"/>
      <c r="DK133" s="498"/>
      <c r="DL133" s="498"/>
      <c r="DM133" s="498"/>
      <c r="DN133" s="498"/>
      <c r="DO133" s="498"/>
      <c r="DP133" s="498"/>
      <c r="DQ133" s="498"/>
      <c r="DR133" s="498"/>
      <c r="DS133" s="498"/>
      <c r="DT133" s="498"/>
      <c r="DU133" s="498"/>
      <c r="DV133" s="498"/>
      <c r="DW133" s="498"/>
      <c r="DX133" s="498"/>
      <c r="DY133" s="498"/>
      <c r="DZ133" s="498"/>
      <c r="EA133" s="498"/>
      <c r="EB133" s="498"/>
      <c r="EC133" s="498"/>
      <c r="ED133" s="498"/>
      <c r="EE133" s="498"/>
      <c r="EF133" s="498"/>
      <c r="EG133" s="498"/>
      <c r="EH133" s="498"/>
      <c r="EI133" s="498"/>
      <c r="EJ133" s="498"/>
      <c r="EK133" s="498"/>
      <c r="EL133" s="498"/>
      <c r="EM133" s="498"/>
      <c r="EN133" s="498"/>
      <c r="EO133" s="498"/>
      <c r="EP133" s="498"/>
      <c r="EQ133" s="498"/>
      <c r="ER133" s="498"/>
      <c r="ES133" s="498"/>
      <c r="ET133" s="498"/>
      <c r="EU133" s="498"/>
      <c r="EV133" s="498"/>
      <c r="EW133" s="498"/>
      <c r="EX133" s="498"/>
      <c r="EY133" s="498"/>
      <c r="EZ133" s="498"/>
      <c r="FA133" s="498"/>
      <c r="FB133" s="498"/>
      <c r="FC133" s="498"/>
      <c r="FD133" s="498"/>
      <c r="FE133" s="498"/>
      <c r="FF133" s="498"/>
      <c r="FG133" s="498"/>
      <c r="FH133" s="498"/>
      <c r="FI133" s="498"/>
      <c r="FJ133" s="498"/>
      <c r="FK133" s="498"/>
      <c r="FL133" s="498"/>
      <c r="FM133" s="498"/>
      <c r="FN133" s="498"/>
      <c r="FO133" s="498"/>
      <c r="FP133" s="498"/>
      <c r="FQ133" s="498"/>
      <c r="FR133" s="498"/>
      <c r="FS133" s="498"/>
      <c r="FT133" s="498"/>
      <c r="FU133" s="498"/>
      <c r="FV133" s="498"/>
      <c r="FW133" s="498"/>
      <c r="FX133" s="498"/>
      <c r="FY133" s="498"/>
      <c r="FZ133" s="498"/>
      <c r="GA133" s="498"/>
      <c r="GB133" s="498"/>
      <c r="GC133" s="498"/>
      <c r="GD133" s="498"/>
      <c r="GE133" s="498"/>
      <c r="GF133" s="498"/>
      <c r="GG133" s="498"/>
      <c r="GH133" s="498"/>
      <c r="GI133" s="498"/>
      <c r="GJ133" s="498"/>
      <c r="GK133" s="498"/>
      <c r="GL133" s="498"/>
      <c r="GM133" s="498"/>
      <c r="GN133" s="498"/>
      <c r="GO133" s="498"/>
      <c r="GP133" s="498"/>
      <c r="GQ133" s="498"/>
      <c r="GR133" s="498"/>
      <c r="GS133" s="498"/>
      <c r="GT133" s="498"/>
      <c r="GU133" s="498"/>
      <c r="GV133" s="498"/>
      <c r="GW133" s="498"/>
      <c r="GX133" s="498"/>
      <c r="GY133" s="498"/>
      <c r="GZ133" s="498"/>
      <c r="HA133" s="498"/>
      <c r="HB133" s="498"/>
      <c r="HC133" s="498"/>
      <c r="HD133" s="498"/>
      <c r="HE133" s="498"/>
      <c r="HF133" s="498"/>
      <c r="HG133" s="498"/>
      <c r="HH133" s="498"/>
      <c r="HI133" s="498"/>
      <c r="HJ133" s="498"/>
      <c r="HK133" s="498"/>
      <c r="HL133" s="498"/>
      <c r="HM133" s="498"/>
      <c r="HN133" s="498"/>
      <c r="HO133" s="498"/>
      <c r="HP133" s="498"/>
      <c r="HQ133" s="498"/>
      <c r="HR133" s="498"/>
      <c r="HS133" s="498"/>
      <c r="HT133" s="498"/>
      <c r="HU133" s="498"/>
      <c r="HV133" s="498"/>
      <c r="HW133" s="498"/>
      <c r="HX133" s="498"/>
      <c r="HY133" s="498"/>
      <c r="HZ133" s="498"/>
      <c r="IA133" s="498"/>
      <c r="IB133" s="498"/>
      <c r="IC133" s="498"/>
      <c r="ID133" s="498"/>
      <c r="IE133" s="498"/>
      <c r="IF133" s="498"/>
      <c r="IG133" s="498"/>
      <c r="IH133" s="498"/>
      <c r="II133" s="498"/>
      <c r="IJ133" s="498"/>
      <c r="IK133" s="498"/>
    </row>
    <row r="134" spans="1:245" s="18" customFormat="1" ht="24" customHeight="1">
      <c r="A134" s="498"/>
      <c r="B134" s="840" t="s">
        <v>288</v>
      </c>
      <c r="C134" s="830"/>
      <c r="D134" s="830"/>
      <c r="E134" s="830"/>
      <c r="F134" s="831"/>
      <c r="G134" s="53" t="s">
        <v>138</v>
      </c>
      <c r="H134" s="53"/>
      <c r="I134" s="53"/>
      <c r="J134" s="53"/>
      <c r="K134" s="53"/>
      <c r="L134" s="53"/>
      <c r="M134" s="53"/>
      <c r="N134" s="54"/>
      <c r="O134" s="55">
        <v>547</v>
      </c>
      <c r="P134" s="30" t="s">
        <v>120</v>
      </c>
      <c r="Q134" s="53"/>
      <c r="R134" s="950" t="s">
        <v>323</v>
      </c>
      <c r="S134" s="951"/>
      <c r="T134" s="951"/>
      <c r="U134" s="951"/>
      <c r="V134" s="951"/>
      <c r="W134" s="951"/>
      <c r="X134" s="951"/>
      <c r="Y134" s="951"/>
      <c r="Z134" s="951"/>
      <c r="AA134" s="951"/>
      <c r="AB134" s="951"/>
      <c r="AC134" s="951"/>
      <c r="AD134" s="958">
        <v>829</v>
      </c>
      <c r="AE134" s="958" t="s">
        <v>126</v>
      </c>
      <c r="AF134" s="982"/>
      <c r="AI134" s="282"/>
      <c r="AJ134" s="498"/>
      <c r="AK134" s="498"/>
      <c r="AL134" s="498"/>
      <c r="AM134" s="498"/>
      <c r="AN134" s="498"/>
      <c r="AO134" s="498"/>
      <c r="AP134" s="498"/>
      <c r="AQ134" s="498"/>
      <c r="AR134" s="498"/>
      <c r="AS134" s="498"/>
      <c r="AT134" s="498"/>
      <c r="AU134" s="498"/>
      <c r="AV134" s="498"/>
      <c r="AW134" s="498"/>
      <c r="AX134" s="498"/>
      <c r="AY134" s="498"/>
      <c r="AZ134" s="498"/>
      <c r="BA134" s="498"/>
      <c r="BB134" s="498"/>
      <c r="BC134" s="498"/>
      <c r="BD134" s="498"/>
      <c r="BE134" s="498"/>
      <c r="BF134" s="498"/>
      <c r="BG134" s="498"/>
      <c r="BH134" s="498"/>
      <c r="BI134" s="498"/>
      <c r="BJ134" s="498"/>
      <c r="BK134" s="498"/>
      <c r="BL134" s="498"/>
      <c r="BM134" s="498"/>
      <c r="BN134" s="498"/>
      <c r="BO134" s="498"/>
      <c r="BP134" s="498"/>
      <c r="BQ134" s="498"/>
      <c r="BR134" s="498"/>
      <c r="BS134" s="498"/>
      <c r="BT134" s="498"/>
      <c r="BU134" s="498"/>
      <c r="BV134" s="498"/>
      <c r="BW134" s="498"/>
      <c r="BX134" s="498"/>
      <c r="BY134" s="498"/>
      <c r="BZ134" s="498"/>
      <c r="CA134" s="498"/>
      <c r="CB134" s="498"/>
      <c r="CC134" s="498"/>
      <c r="CD134" s="498"/>
      <c r="CE134" s="498"/>
      <c r="CF134" s="498"/>
      <c r="CG134" s="498"/>
      <c r="CH134" s="498"/>
      <c r="CI134" s="498"/>
      <c r="CJ134" s="498"/>
      <c r="CK134" s="498"/>
      <c r="CL134" s="498"/>
      <c r="CM134" s="498"/>
      <c r="CN134" s="498"/>
      <c r="CO134" s="498"/>
      <c r="CP134" s="498"/>
      <c r="CQ134" s="498"/>
      <c r="CR134" s="498"/>
      <c r="CS134" s="498"/>
      <c r="CT134" s="498"/>
      <c r="CU134" s="498"/>
      <c r="CV134" s="498"/>
      <c r="CW134" s="498"/>
      <c r="CX134" s="498"/>
      <c r="CY134" s="498"/>
      <c r="CZ134" s="498"/>
      <c r="DA134" s="498"/>
      <c r="DB134" s="498"/>
      <c r="DC134" s="498"/>
      <c r="DD134" s="498"/>
      <c r="DE134" s="498"/>
      <c r="DF134" s="498"/>
      <c r="DG134" s="498"/>
      <c r="DH134" s="498"/>
      <c r="DI134" s="498"/>
      <c r="DJ134" s="498"/>
      <c r="DK134" s="498"/>
      <c r="DL134" s="498"/>
      <c r="DM134" s="498"/>
      <c r="DN134" s="498"/>
      <c r="DO134" s="498"/>
      <c r="DP134" s="498"/>
      <c r="DQ134" s="498"/>
      <c r="DR134" s="498"/>
      <c r="DS134" s="498"/>
      <c r="DT134" s="498"/>
      <c r="DU134" s="498"/>
      <c r="DV134" s="498"/>
      <c r="DW134" s="498"/>
      <c r="DX134" s="498"/>
      <c r="DY134" s="498"/>
      <c r="DZ134" s="498"/>
      <c r="EA134" s="498"/>
      <c r="EB134" s="498"/>
      <c r="EC134" s="498"/>
      <c r="ED134" s="498"/>
      <c r="EE134" s="498"/>
      <c r="EF134" s="498"/>
      <c r="EG134" s="498"/>
      <c r="EH134" s="498"/>
      <c r="EI134" s="498"/>
      <c r="EJ134" s="498"/>
      <c r="EK134" s="498"/>
      <c r="EL134" s="498"/>
      <c r="EM134" s="498"/>
      <c r="EN134" s="498"/>
      <c r="EO134" s="498"/>
      <c r="EP134" s="498"/>
      <c r="EQ134" s="498"/>
      <c r="ER134" s="498"/>
      <c r="ES134" s="498"/>
      <c r="ET134" s="498"/>
      <c r="EU134" s="498"/>
      <c r="EV134" s="498"/>
      <c r="EW134" s="498"/>
      <c r="EX134" s="498"/>
      <c r="EY134" s="498"/>
      <c r="EZ134" s="498"/>
      <c r="FA134" s="498"/>
      <c r="FB134" s="498"/>
      <c r="FC134" s="498"/>
      <c r="FD134" s="498"/>
      <c r="FE134" s="498"/>
      <c r="FF134" s="498"/>
      <c r="FG134" s="498"/>
      <c r="FH134" s="498"/>
      <c r="FI134" s="498"/>
      <c r="FJ134" s="498"/>
      <c r="FK134" s="498"/>
      <c r="FL134" s="498"/>
      <c r="FM134" s="498"/>
      <c r="FN134" s="498"/>
      <c r="FO134" s="498"/>
      <c r="FP134" s="498"/>
      <c r="FQ134" s="498"/>
      <c r="FR134" s="498"/>
      <c r="FS134" s="498"/>
      <c r="FT134" s="498"/>
      <c r="FU134" s="498"/>
      <c r="FV134" s="498"/>
      <c r="FW134" s="498"/>
      <c r="FX134" s="498"/>
      <c r="FY134" s="498"/>
      <c r="FZ134" s="498"/>
      <c r="GA134" s="498"/>
      <c r="GB134" s="498"/>
      <c r="GC134" s="498"/>
      <c r="GD134" s="498"/>
      <c r="GE134" s="498"/>
      <c r="GF134" s="498"/>
      <c r="GG134" s="498"/>
      <c r="GH134" s="498"/>
      <c r="GI134" s="498"/>
      <c r="GJ134" s="498"/>
      <c r="GK134" s="498"/>
      <c r="GL134" s="498"/>
      <c r="GM134" s="498"/>
      <c r="GN134" s="498"/>
      <c r="GO134" s="498"/>
      <c r="GP134" s="498"/>
      <c r="GQ134" s="498"/>
      <c r="GR134" s="498"/>
      <c r="GS134" s="498"/>
      <c r="GT134" s="498"/>
      <c r="GU134" s="498"/>
      <c r="GV134" s="498"/>
      <c r="GW134" s="498"/>
      <c r="GX134" s="498"/>
      <c r="GY134" s="498"/>
      <c r="GZ134" s="498"/>
      <c r="HA134" s="498"/>
      <c r="HB134" s="498"/>
      <c r="HC134" s="498"/>
      <c r="HD134" s="498"/>
      <c r="HE134" s="498"/>
      <c r="HF134" s="498"/>
      <c r="HG134" s="498"/>
      <c r="HH134" s="498"/>
      <c r="HI134" s="498"/>
      <c r="HJ134" s="498"/>
      <c r="HK134" s="498"/>
      <c r="HL134" s="498"/>
      <c r="HM134" s="498"/>
      <c r="HN134" s="498"/>
      <c r="HO134" s="498"/>
      <c r="HP134" s="498"/>
      <c r="HQ134" s="498"/>
      <c r="HR134" s="498"/>
      <c r="HS134" s="498"/>
      <c r="HT134" s="498"/>
      <c r="HU134" s="498"/>
      <c r="HV134" s="498"/>
      <c r="HW134" s="498"/>
      <c r="HX134" s="498"/>
      <c r="HY134" s="498"/>
      <c r="HZ134" s="498"/>
      <c r="IA134" s="498"/>
      <c r="IB134" s="498"/>
      <c r="IC134" s="498"/>
      <c r="ID134" s="498"/>
      <c r="IE134" s="498"/>
      <c r="IF134" s="498"/>
      <c r="IG134" s="498"/>
      <c r="IH134" s="498"/>
      <c r="II134" s="498"/>
      <c r="IJ134" s="498"/>
      <c r="IK134" s="498"/>
    </row>
    <row r="135" spans="1:245" s="18" customFormat="1" ht="24" customHeight="1" thickBot="1">
      <c r="A135" s="498"/>
      <c r="B135" s="928"/>
      <c r="C135" s="835"/>
      <c r="D135" s="835"/>
      <c r="E135" s="835"/>
      <c r="F135" s="836"/>
      <c r="G135" s="53" t="s">
        <v>140</v>
      </c>
      <c r="H135" s="53"/>
      <c r="I135" s="53"/>
      <c r="J135" s="53"/>
      <c r="K135" s="53"/>
      <c r="L135" s="53"/>
      <c r="M135" s="53"/>
      <c r="N135" s="54"/>
      <c r="O135" s="55">
        <v>548</v>
      </c>
      <c r="P135" s="30" t="s">
        <v>120</v>
      </c>
      <c r="Q135" s="53"/>
      <c r="R135" s="952"/>
      <c r="S135" s="953"/>
      <c r="T135" s="953"/>
      <c r="U135" s="953"/>
      <c r="V135" s="953"/>
      <c r="W135" s="953"/>
      <c r="X135" s="953"/>
      <c r="Y135" s="953"/>
      <c r="Z135" s="953"/>
      <c r="AA135" s="953"/>
      <c r="AB135" s="953"/>
      <c r="AC135" s="953"/>
      <c r="AD135" s="959"/>
      <c r="AE135" s="959"/>
      <c r="AF135" s="1005"/>
      <c r="AI135" s="282"/>
      <c r="AJ135" s="498"/>
      <c r="AK135" s="498"/>
      <c r="AL135" s="498"/>
      <c r="AM135" s="498"/>
      <c r="AN135" s="498"/>
      <c r="AO135" s="498"/>
      <c r="AP135" s="498"/>
      <c r="AQ135" s="498"/>
      <c r="AR135" s="498"/>
      <c r="AS135" s="498"/>
      <c r="AT135" s="498"/>
      <c r="AU135" s="498"/>
      <c r="AV135" s="498"/>
      <c r="AW135" s="498"/>
      <c r="AX135" s="498"/>
      <c r="AY135" s="498"/>
      <c r="AZ135" s="498"/>
      <c r="BA135" s="498"/>
      <c r="BB135" s="498"/>
      <c r="BC135" s="498"/>
      <c r="BD135" s="498"/>
      <c r="BE135" s="498"/>
      <c r="BF135" s="498"/>
      <c r="BG135" s="498"/>
      <c r="BH135" s="498"/>
      <c r="BI135" s="498"/>
      <c r="BJ135" s="498"/>
      <c r="BK135" s="498"/>
      <c r="BL135" s="498"/>
      <c r="BM135" s="498"/>
      <c r="BN135" s="498"/>
      <c r="BO135" s="498"/>
      <c r="BP135" s="498"/>
      <c r="BQ135" s="498"/>
      <c r="BR135" s="498"/>
      <c r="BS135" s="498"/>
      <c r="BT135" s="498"/>
      <c r="BU135" s="498"/>
      <c r="BV135" s="498"/>
      <c r="BW135" s="498"/>
      <c r="BX135" s="498"/>
      <c r="BY135" s="498"/>
      <c r="BZ135" s="498"/>
      <c r="CA135" s="498"/>
      <c r="CB135" s="498"/>
      <c r="CC135" s="498"/>
      <c r="CD135" s="498"/>
      <c r="CE135" s="498"/>
      <c r="CF135" s="498"/>
      <c r="CG135" s="498"/>
      <c r="CH135" s="498"/>
      <c r="CI135" s="498"/>
      <c r="CJ135" s="498"/>
      <c r="CK135" s="498"/>
      <c r="CL135" s="498"/>
      <c r="CM135" s="498"/>
      <c r="CN135" s="498"/>
      <c r="CO135" s="498"/>
      <c r="CP135" s="498"/>
      <c r="CQ135" s="498"/>
      <c r="CR135" s="498"/>
      <c r="CS135" s="498"/>
      <c r="CT135" s="498"/>
      <c r="CU135" s="498"/>
      <c r="CV135" s="498"/>
      <c r="CW135" s="498"/>
      <c r="CX135" s="498"/>
      <c r="CY135" s="498"/>
      <c r="CZ135" s="498"/>
      <c r="DA135" s="498"/>
      <c r="DB135" s="498"/>
      <c r="DC135" s="498"/>
      <c r="DD135" s="498"/>
      <c r="DE135" s="498"/>
      <c r="DF135" s="498"/>
      <c r="DG135" s="498"/>
      <c r="DH135" s="498"/>
      <c r="DI135" s="498"/>
      <c r="DJ135" s="498"/>
      <c r="DK135" s="498"/>
      <c r="DL135" s="498"/>
      <c r="DM135" s="498"/>
      <c r="DN135" s="498"/>
      <c r="DO135" s="498"/>
      <c r="DP135" s="498"/>
      <c r="DQ135" s="498"/>
      <c r="DR135" s="498"/>
      <c r="DS135" s="498"/>
      <c r="DT135" s="498"/>
      <c r="DU135" s="498"/>
      <c r="DV135" s="498"/>
      <c r="DW135" s="498"/>
      <c r="DX135" s="498"/>
      <c r="DY135" s="498"/>
      <c r="DZ135" s="498"/>
      <c r="EA135" s="498"/>
      <c r="EB135" s="498"/>
      <c r="EC135" s="498"/>
      <c r="ED135" s="498"/>
      <c r="EE135" s="498"/>
      <c r="EF135" s="498"/>
      <c r="EG135" s="498"/>
      <c r="EH135" s="498"/>
      <c r="EI135" s="498"/>
      <c r="EJ135" s="498"/>
      <c r="EK135" s="498"/>
      <c r="EL135" s="498"/>
      <c r="EM135" s="498"/>
      <c r="EN135" s="498"/>
      <c r="EO135" s="498"/>
      <c r="EP135" s="498"/>
      <c r="EQ135" s="498"/>
      <c r="ER135" s="498"/>
      <c r="ES135" s="498"/>
      <c r="ET135" s="498"/>
      <c r="EU135" s="498"/>
      <c r="EV135" s="498"/>
      <c r="EW135" s="498"/>
      <c r="EX135" s="498"/>
      <c r="EY135" s="498"/>
      <c r="EZ135" s="498"/>
      <c r="FA135" s="498"/>
      <c r="FB135" s="498"/>
      <c r="FC135" s="498"/>
      <c r="FD135" s="498"/>
      <c r="FE135" s="498"/>
      <c r="FF135" s="498"/>
      <c r="FG135" s="498"/>
      <c r="FH135" s="498"/>
      <c r="FI135" s="498"/>
      <c r="FJ135" s="498"/>
      <c r="FK135" s="498"/>
      <c r="FL135" s="498"/>
      <c r="FM135" s="498"/>
      <c r="FN135" s="498"/>
      <c r="FO135" s="498"/>
      <c r="FP135" s="498"/>
      <c r="FQ135" s="498"/>
      <c r="FR135" s="498"/>
      <c r="FS135" s="498"/>
      <c r="FT135" s="498"/>
      <c r="FU135" s="498"/>
      <c r="FV135" s="498"/>
      <c r="FW135" s="498"/>
      <c r="FX135" s="498"/>
      <c r="FY135" s="498"/>
      <c r="FZ135" s="498"/>
      <c r="GA135" s="498"/>
      <c r="GB135" s="498"/>
      <c r="GC135" s="498"/>
      <c r="GD135" s="498"/>
      <c r="GE135" s="498"/>
      <c r="GF135" s="498"/>
      <c r="GG135" s="498"/>
      <c r="GH135" s="498"/>
      <c r="GI135" s="498"/>
      <c r="GJ135" s="498"/>
      <c r="GK135" s="498"/>
      <c r="GL135" s="498"/>
      <c r="GM135" s="498"/>
      <c r="GN135" s="498"/>
      <c r="GO135" s="498"/>
      <c r="GP135" s="498"/>
      <c r="GQ135" s="498"/>
      <c r="GR135" s="498"/>
      <c r="GS135" s="498"/>
      <c r="GT135" s="498"/>
      <c r="GU135" s="498"/>
      <c r="GV135" s="498"/>
      <c r="GW135" s="498"/>
      <c r="GX135" s="498"/>
      <c r="GY135" s="498"/>
      <c r="GZ135" s="498"/>
      <c r="HA135" s="498"/>
      <c r="HB135" s="498"/>
      <c r="HC135" s="498"/>
      <c r="HD135" s="498"/>
      <c r="HE135" s="498"/>
      <c r="HF135" s="498"/>
      <c r="HG135" s="498"/>
      <c r="HH135" s="498"/>
      <c r="HI135" s="498"/>
      <c r="HJ135" s="498"/>
      <c r="HK135" s="498"/>
      <c r="HL135" s="498"/>
      <c r="HM135" s="498"/>
      <c r="HN135" s="498"/>
      <c r="HO135" s="498"/>
      <c r="HP135" s="498"/>
      <c r="HQ135" s="498"/>
      <c r="HR135" s="498"/>
      <c r="HS135" s="498"/>
      <c r="HT135" s="498"/>
      <c r="HU135" s="498"/>
      <c r="HV135" s="498"/>
      <c r="HW135" s="498"/>
      <c r="HX135" s="498"/>
      <c r="HY135" s="498"/>
      <c r="HZ135" s="498"/>
      <c r="IA135" s="498"/>
      <c r="IB135" s="498"/>
      <c r="IC135" s="498"/>
      <c r="ID135" s="498"/>
      <c r="IE135" s="498"/>
      <c r="IF135" s="498"/>
      <c r="IG135" s="498"/>
      <c r="IH135" s="498"/>
      <c r="II135" s="498"/>
      <c r="IJ135" s="498"/>
      <c r="IK135" s="498"/>
    </row>
    <row r="136" spans="1:245" s="18" customFormat="1" ht="24" customHeight="1">
      <c r="A136" s="498"/>
      <c r="B136" s="840" t="s">
        <v>25</v>
      </c>
      <c r="C136" s="831"/>
      <c r="D136" s="843" t="s">
        <v>137</v>
      </c>
      <c r="E136" s="844"/>
      <c r="F136" s="845"/>
      <c r="G136" s="53" t="s">
        <v>138</v>
      </c>
      <c r="H136" s="53"/>
      <c r="I136" s="53"/>
      <c r="J136" s="53"/>
      <c r="K136" s="53"/>
      <c r="L136" s="53"/>
      <c r="M136" s="53"/>
      <c r="N136" s="54"/>
      <c r="O136" s="55">
        <v>549</v>
      </c>
      <c r="P136" s="30" t="s">
        <v>120</v>
      </c>
      <c r="Q136" s="53">
        <v>47835.18</v>
      </c>
      <c r="R136" s="155" t="s">
        <v>324</v>
      </c>
      <c r="S136" s="156"/>
      <c r="T136" s="156"/>
      <c r="U136" s="156"/>
      <c r="V136" s="156"/>
      <c r="W136" s="156"/>
      <c r="X136" s="156"/>
      <c r="Y136" s="156"/>
      <c r="Z136" s="1015" t="s">
        <v>325</v>
      </c>
      <c r="AA136" s="1015"/>
      <c r="AB136" s="1015"/>
      <c r="AC136" s="1015"/>
      <c r="AD136" s="50">
        <v>831</v>
      </c>
      <c r="AE136" s="50" t="s">
        <v>115</v>
      </c>
      <c r="AF136" s="97"/>
      <c r="AI136" s="282"/>
      <c r="AJ136" s="498"/>
      <c r="AK136" s="498"/>
      <c r="AL136" s="498"/>
      <c r="AM136" s="498"/>
      <c r="AN136" s="498"/>
      <c r="AO136" s="498"/>
      <c r="AP136" s="498"/>
      <c r="AQ136" s="498"/>
      <c r="AR136" s="498"/>
      <c r="AS136" s="498"/>
      <c r="AT136" s="498"/>
      <c r="AU136" s="498"/>
      <c r="AV136" s="498"/>
      <c r="AW136" s="498"/>
      <c r="AX136" s="498"/>
      <c r="AY136" s="498"/>
      <c r="AZ136" s="498"/>
      <c r="BA136" s="498"/>
      <c r="BB136" s="498"/>
      <c r="BC136" s="498"/>
      <c r="BD136" s="498"/>
      <c r="BE136" s="498"/>
      <c r="BF136" s="498"/>
      <c r="BG136" s="498"/>
      <c r="BH136" s="498"/>
      <c r="BI136" s="498"/>
      <c r="BJ136" s="498"/>
      <c r="BK136" s="498"/>
      <c r="BL136" s="498"/>
      <c r="BM136" s="498"/>
      <c r="BN136" s="498"/>
      <c r="BO136" s="498"/>
      <c r="BP136" s="498"/>
      <c r="BQ136" s="498"/>
      <c r="BR136" s="498"/>
      <c r="BS136" s="498"/>
      <c r="BT136" s="498"/>
      <c r="BU136" s="498"/>
      <c r="BV136" s="498"/>
      <c r="BW136" s="498"/>
      <c r="BX136" s="498"/>
      <c r="BY136" s="498"/>
      <c r="BZ136" s="498"/>
      <c r="CA136" s="498"/>
      <c r="CB136" s="498"/>
      <c r="CC136" s="498"/>
      <c r="CD136" s="498"/>
      <c r="CE136" s="498"/>
      <c r="CF136" s="498"/>
      <c r="CG136" s="498"/>
      <c r="CH136" s="498"/>
      <c r="CI136" s="498"/>
      <c r="CJ136" s="498"/>
      <c r="CK136" s="498"/>
      <c r="CL136" s="498"/>
      <c r="CM136" s="498"/>
      <c r="CN136" s="498"/>
      <c r="CO136" s="498"/>
      <c r="CP136" s="498"/>
      <c r="CQ136" s="498"/>
      <c r="CR136" s="498"/>
      <c r="CS136" s="498"/>
      <c r="CT136" s="498"/>
      <c r="CU136" s="498"/>
      <c r="CV136" s="498"/>
      <c r="CW136" s="498"/>
      <c r="CX136" s="498"/>
      <c r="CY136" s="498"/>
      <c r="CZ136" s="498"/>
      <c r="DA136" s="498"/>
      <c r="DB136" s="498"/>
      <c r="DC136" s="498"/>
      <c r="DD136" s="498"/>
      <c r="DE136" s="498"/>
      <c r="DF136" s="498"/>
      <c r="DG136" s="498"/>
      <c r="DH136" s="498"/>
      <c r="DI136" s="498"/>
      <c r="DJ136" s="498"/>
      <c r="DK136" s="498"/>
      <c r="DL136" s="498"/>
      <c r="DM136" s="498"/>
      <c r="DN136" s="498"/>
      <c r="DO136" s="498"/>
      <c r="DP136" s="498"/>
      <c r="DQ136" s="498"/>
      <c r="DR136" s="498"/>
      <c r="DS136" s="498"/>
      <c r="DT136" s="498"/>
      <c r="DU136" s="498"/>
      <c r="DV136" s="498"/>
      <c r="DW136" s="498"/>
      <c r="DX136" s="498"/>
      <c r="DY136" s="498"/>
      <c r="DZ136" s="498"/>
      <c r="EA136" s="498"/>
      <c r="EB136" s="498"/>
      <c r="EC136" s="498"/>
      <c r="ED136" s="498"/>
      <c r="EE136" s="498"/>
      <c r="EF136" s="498"/>
      <c r="EG136" s="498"/>
      <c r="EH136" s="498"/>
      <c r="EI136" s="498"/>
      <c r="EJ136" s="498"/>
      <c r="EK136" s="498"/>
      <c r="EL136" s="498"/>
      <c r="EM136" s="498"/>
      <c r="EN136" s="498"/>
      <c r="EO136" s="498"/>
      <c r="EP136" s="498"/>
      <c r="EQ136" s="498"/>
      <c r="ER136" s="498"/>
      <c r="ES136" s="498"/>
      <c r="ET136" s="498"/>
      <c r="EU136" s="498"/>
      <c r="EV136" s="498"/>
      <c r="EW136" s="498"/>
      <c r="EX136" s="498"/>
      <c r="EY136" s="498"/>
      <c r="EZ136" s="498"/>
      <c r="FA136" s="498"/>
      <c r="FB136" s="498"/>
      <c r="FC136" s="498"/>
      <c r="FD136" s="498"/>
      <c r="FE136" s="498"/>
      <c r="FF136" s="498"/>
      <c r="FG136" s="498"/>
      <c r="FH136" s="498"/>
      <c r="FI136" s="498"/>
      <c r="FJ136" s="498"/>
      <c r="FK136" s="498"/>
      <c r="FL136" s="498"/>
      <c r="FM136" s="498"/>
      <c r="FN136" s="498"/>
      <c r="FO136" s="498"/>
      <c r="FP136" s="498"/>
      <c r="FQ136" s="498"/>
      <c r="FR136" s="498"/>
      <c r="FS136" s="498"/>
      <c r="FT136" s="498"/>
      <c r="FU136" s="498"/>
      <c r="FV136" s="498"/>
      <c r="FW136" s="498"/>
      <c r="FX136" s="498"/>
      <c r="FY136" s="498"/>
      <c r="FZ136" s="498"/>
      <c r="GA136" s="498"/>
      <c r="GB136" s="498"/>
      <c r="GC136" s="498"/>
      <c r="GD136" s="498"/>
      <c r="GE136" s="498"/>
      <c r="GF136" s="498"/>
      <c r="GG136" s="498"/>
      <c r="GH136" s="498"/>
      <c r="GI136" s="498"/>
      <c r="GJ136" s="498"/>
      <c r="GK136" s="498"/>
      <c r="GL136" s="498"/>
      <c r="GM136" s="498"/>
      <c r="GN136" s="498"/>
      <c r="GO136" s="498"/>
      <c r="GP136" s="498"/>
      <c r="GQ136" s="498"/>
      <c r="GR136" s="498"/>
      <c r="GS136" s="498"/>
      <c r="GT136" s="498"/>
      <c r="GU136" s="498"/>
      <c r="GV136" s="498"/>
      <c r="GW136" s="498"/>
      <c r="GX136" s="498"/>
      <c r="GY136" s="498"/>
      <c r="GZ136" s="498"/>
      <c r="HA136" s="498"/>
      <c r="HB136" s="498"/>
      <c r="HC136" s="498"/>
      <c r="HD136" s="498"/>
      <c r="HE136" s="498"/>
      <c r="HF136" s="498"/>
      <c r="HG136" s="498"/>
      <c r="HH136" s="498"/>
      <c r="HI136" s="498"/>
      <c r="HJ136" s="498"/>
      <c r="HK136" s="498"/>
      <c r="HL136" s="498"/>
      <c r="HM136" s="498"/>
      <c r="HN136" s="498"/>
      <c r="HO136" s="498"/>
      <c r="HP136" s="498"/>
      <c r="HQ136" s="498"/>
      <c r="HR136" s="498"/>
      <c r="HS136" s="498"/>
      <c r="HT136" s="498"/>
      <c r="HU136" s="498"/>
      <c r="HV136" s="498"/>
      <c r="HW136" s="498"/>
      <c r="HX136" s="498"/>
      <c r="HY136" s="498"/>
      <c r="HZ136" s="498"/>
      <c r="IA136" s="498"/>
      <c r="IB136" s="498"/>
      <c r="IC136" s="498"/>
      <c r="ID136" s="498"/>
      <c r="IE136" s="498"/>
      <c r="IF136" s="498"/>
      <c r="IG136" s="498"/>
      <c r="IH136" s="498"/>
      <c r="II136" s="498"/>
      <c r="IJ136" s="498"/>
      <c r="IK136" s="498"/>
    </row>
    <row r="137" spans="1:245" s="18" customFormat="1" ht="24" customHeight="1" thickBot="1">
      <c r="A137" s="498"/>
      <c r="B137" s="826"/>
      <c r="C137" s="827"/>
      <c r="D137" s="929"/>
      <c r="E137" s="937"/>
      <c r="F137" s="930"/>
      <c r="G137" s="53" t="s">
        <v>140</v>
      </c>
      <c r="H137" s="53"/>
      <c r="I137" s="53"/>
      <c r="J137" s="53"/>
      <c r="K137" s="53"/>
      <c r="L137" s="53"/>
      <c r="M137" s="53"/>
      <c r="N137" s="54"/>
      <c r="O137" s="55">
        <v>550</v>
      </c>
      <c r="P137" s="30" t="s">
        <v>120</v>
      </c>
      <c r="Q137" s="53"/>
      <c r="R137" s="143" t="s">
        <v>326</v>
      </c>
      <c r="S137" s="144"/>
      <c r="T137" s="144"/>
      <c r="U137" s="144"/>
      <c r="V137" s="144"/>
      <c r="W137" s="144"/>
      <c r="X137" s="144"/>
      <c r="Y137" s="144"/>
      <c r="Z137" s="144"/>
      <c r="AA137" s="144"/>
      <c r="AB137" s="144"/>
      <c r="AC137" s="76" t="s">
        <v>327</v>
      </c>
      <c r="AD137" s="123">
        <v>832</v>
      </c>
      <c r="AE137" s="123" t="s">
        <v>115</v>
      </c>
      <c r="AF137" s="76"/>
      <c r="AI137" s="282"/>
      <c r="AJ137" s="498"/>
      <c r="AK137" s="498"/>
      <c r="AL137" s="498"/>
      <c r="AM137" s="498"/>
      <c r="AN137" s="498"/>
      <c r="AO137" s="498"/>
      <c r="AP137" s="498"/>
      <c r="AQ137" s="498"/>
      <c r="AR137" s="498"/>
      <c r="AS137" s="498"/>
      <c r="AT137" s="498"/>
      <c r="AU137" s="498"/>
      <c r="AV137" s="498"/>
      <c r="AW137" s="498"/>
      <c r="AX137" s="498"/>
      <c r="AY137" s="498"/>
      <c r="AZ137" s="498"/>
      <c r="BA137" s="498"/>
      <c r="BB137" s="498"/>
      <c r="BC137" s="498"/>
      <c r="BD137" s="498"/>
      <c r="BE137" s="498"/>
      <c r="BF137" s="498"/>
      <c r="BG137" s="498"/>
      <c r="BH137" s="498"/>
      <c r="BI137" s="498"/>
      <c r="BJ137" s="498"/>
      <c r="BK137" s="498"/>
      <c r="BL137" s="498"/>
      <c r="BM137" s="498"/>
      <c r="BN137" s="498"/>
      <c r="BO137" s="498"/>
      <c r="BP137" s="498"/>
      <c r="BQ137" s="498"/>
      <c r="BR137" s="498"/>
      <c r="BS137" s="498"/>
      <c r="BT137" s="498"/>
      <c r="BU137" s="498"/>
      <c r="BV137" s="498"/>
      <c r="BW137" s="498"/>
      <c r="BX137" s="498"/>
      <c r="BY137" s="498"/>
      <c r="BZ137" s="498"/>
      <c r="CA137" s="498"/>
      <c r="CB137" s="498"/>
      <c r="CC137" s="498"/>
      <c r="CD137" s="498"/>
      <c r="CE137" s="498"/>
      <c r="CF137" s="498"/>
      <c r="CG137" s="498"/>
      <c r="CH137" s="498"/>
      <c r="CI137" s="498"/>
      <c r="CJ137" s="498"/>
      <c r="CK137" s="498"/>
      <c r="CL137" s="498"/>
      <c r="CM137" s="498"/>
      <c r="CN137" s="498"/>
      <c r="CO137" s="498"/>
      <c r="CP137" s="498"/>
      <c r="CQ137" s="498"/>
      <c r="CR137" s="498"/>
      <c r="CS137" s="498"/>
      <c r="CT137" s="498"/>
      <c r="CU137" s="498"/>
      <c r="CV137" s="498"/>
      <c r="CW137" s="498"/>
      <c r="CX137" s="498"/>
      <c r="CY137" s="498"/>
      <c r="CZ137" s="498"/>
      <c r="DA137" s="498"/>
      <c r="DB137" s="498"/>
      <c r="DC137" s="498"/>
      <c r="DD137" s="498"/>
      <c r="DE137" s="498"/>
      <c r="DF137" s="498"/>
      <c r="DG137" s="498"/>
      <c r="DH137" s="498"/>
      <c r="DI137" s="498"/>
      <c r="DJ137" s="498"/>
      <c r="DK137" s="498"/>
      <c r="DL137" s="498"/>
      <c r="DM137" s="498"/>
      <c r="DN137" s="498"/>
      <c r="DO137" s="498"/>
      <c r="DP137" s="498"/>
      <c r="DQ137" s="498"/>
      <c r="DR137" s="498"/>
      <c r="DS137" s="498"/>
      <c r="DT137" s="498"/>
      <c r="DU137" s="498"/>
      <c r="DV137" s="498"/>
      <c r="DW137" s="498"/>
      <c r="DX137" s="498"/>
      <c r="DY137" s="498"/>
      <c r="DZ137" s="498"/>
      <c r="EA137" s="498"/>
      <c r="EB137" s="498"/>
      <c r="EC137" s="498"/>
      <c r="ED137" s="498"/>
      <c r="EE137" s="498"/>
      <c r="EF137" s="498"/>
      <c r="EG137" s="498"/>
      <c r="EH137" s="498"/>
      <c r="EI137" s="498"/>
      <c r="EJ137" s="498"/>
      <c r="EK137" s="498"/>
      <c r="EL137" s="498"/>
      <c r="EM137" s="498"/>
      <c r="EN137" s="498"/>
      <c r="EO137" s="498"/>
      <c r="EP137" s="498"/>
      <c r="EQ137" s="498"/>
      <c r="ER137" s="498"/>
      <c r="ES137" s="498"/>
      <c r="ET137" s="498"/>
      <c r="EU137" s="498"/>
      <c r="EV137" s="498"/>
      <c r="EW137" s="498"/>
      <c r="EX137" s="498"/>
      <c r="EY137" s="498"/>
      <c r="EZ137" s="498"/>
      <c r="FA137" s="498"/>
      <c r="FB137" s="498"/>
      <c r="FC137" s="498"/>
      <c r="FD137" s="498"/>
      <c r="FE137" s="498"/>
      <c r="FF137" s="498"/>
      <c r="FG137" s="498"/>
      <c r="FH137" s="498"/>
      <c r="FI137" s="498"/>
      <c r="FJ137" s="498"/>
      <c r="FK137" s="498"/>
      <c r="FL137" s="498"/>
      <c r="FM137" s="498"/>
      <c r="FN137" s="498"/>
      <c r="FO137" s="498"/>
      <c r="FP137" s="498"/>
      <c r="FQ137" s="498"/>
      <c r="FR137" s="498"/>
      <c r="FS137" s="498"/>
      <c r="FT137" s="498"/>
      <c r="FU137" s="498"/>
      <c r="FV137" s="498"/>
      <c r="FW137" s="498"/>
      <c r="FX137" s="498"/>
      <c r="FY137" s="498"/>
      <c r="FZ137" s="498"/>
      <c r="GA137" s="498"/>
      <c r="GB137" s="498"/>
      <c r="GC137" s="498"/>
      <c r="GD137" s="498"/>
      <c r="GE137" s="498"/>
      <c r="GF137" s="498"/>
      <c r="GG137" s="498"/>
      <c r="GH137" s="498"/>
      <c r="GI137" s="498"/>
      <c r="GJ137" s="498"/>
      <c r="GK137" s="498"/>
      <c r="GL137" s="498"/>
      <c r="GM137" s="498"/>
      <c r="GN137" s="498"/>
      <c r="GO137" s="498"/>
      <c r="GP137" s="498"/>
      <c r="GQ137" s="498"/>
      <c r="GR137" s="498"/>
      <c r="GS137" s="498"/>
      <c r="GT137" s="498"/>
      <c r="GU137" s="498"/>
      <c r="GV137" s="498"/>
      <c r="GW137" s="498"/>
      <c r="GX137" s="498"/>
      <c r="GY137" s="498"/>
      <c r="GZ137" s="498"/>
      <c r="HA137" s="498"/>
      <c r="HB137" s="498"/>
      <c r="HC137" s="498"/>
      <c r="HD137" s="498"/>
      <c r="HE137" s="498"/>
      <c r="HF137" s="498"/>
      <c r="HG137" s="498"/>
      <c r="HH137" s="498"/>
      <c r="HI137" s="498"/>
      <c r="HJ137" s="498"/>
      <c r="HK137" s="498"/>
      <c r="HL137" s="498"/>
      <c r="HM137" s="498"/>
      <c r="HN137" s="498"/>
      <c r="HO137" s="498"/>
      <c r="HP137" s="498"/>
      <c r="HQ137" s="498"/>
      <c r="HR137" s="498"/>
      <c r="HS137" s="498"/>
      <c r="HT137" s="498"/>
      <c r="HU137" s="498"/>
      <c r="HV137" s="498"/>
      <c r="HW137" s="498"/>
      <c r="HX137" s="498"/>
      <c r="HY137" s="498"/>
      <c r="HZ137" s="498"/>
      <c r="IA137" s="498"/>
      <c r="IB137" s="498"/>
      <c r="IC137" s="498"/>
      <c r="ID137" s="498"/>
      <c r="IE137" s="498"/>
      <c r="IF137" s="498"/>
      <c r="IG137" s="498"/>
      <c r="IH137" s="498"/>
      <c r="II137" s="498"/>
      <c r="IJ137" s="498"/>
      <c r="IK137" s="498"/>
    </row>
    <row r="138" spans="1:245" s="18" customFormat="1" ht="24" customHeight="1">
      <c r="A138" s="498"/>
      <c r="B138" s="826"/>
      <c r="C138" s="827"/>
      <c r="D138" s="843" t="s">
        <v>261</v>
      </c>
      <c r="E138" s="844"/>
      <c r="F138" s="845"/>
      <c r="G138" s="53" t="s">
        <v>138</v>
      </c>
      <c r="H138" s="53"/>
      <c r="I138" s="53"/>
      <c r="J138" s="53"/>
      <c r="K138" s="53"/>
      <c r="L138" s="53"/>
      <c r="M138" s="53"/>
      <c r="N138" s="54"/>
      <c r="O138" s="55">
        <v>551</v>
      </c>
      <c r="P138" s="30" t="s">
        <v>120</v>
      </c>
      <c r="Q138" s="53"/>
      <c r="R138" s="1016" t="s">
        <v>328</v>
      </c>
      <c r="S138" s="1017"/>
      <c r="T138" s="1017"/>
      <c r="U138" s="1017"/>
      <c r="V138" s="1017"/>
      <c r="W138" s="1017"/>
      <c r="X138" s="1017"/>
      <c r="Y138" s="1017"/>
      <c r="Z138" s="1017"/>
      <c r="AA138" s="1017"/>
      <c r="AB138" s="1017"/>
      <c r="AC138" s="1017"/>
      <c r="AD138" s="1008">
        <v>839</v>
      </c>
      <c r="AE138" s="1008" t="s">
        <v>126</v>
      </c>
      <c r="AF138" s="982"/>
      <c r="AI138" s="282"/>
      <c r="AJ138" s="498"/>
      <c r="AK138" s="498"/>
      <c r="AL138" s="498"/>
      <c r="AM138" s="498"/>
      <c r="AN138" s="498"/>
      <c r="AO138" s="498"/>
      <c r="AP138" s="498"/>
      <c r="AQ138" s="498"/>
      <c r="AR138" s="498"/>
      <c r="AS138" s="498"/>
      <c r="AT138" s="498"/>
      <c r="AU138" s="498"/>
      <c r="AV138" s="498"/>
      <c r="AW138" s="498"/>
      <c r="AX138" s="498"/>
      <c r="AY138" s="498"/>
      <c r="AZ138" s="498"/>
      <c r="BA138" s="498"/>
      <c r="BB138" s="498"/>
      <c r="BC138" s="498"/>
      <c r="BD138" s="498"/>
      <c r="BE138" s="498"/>
      <c r="BF138" s="498"/>
      <c r="BG138" s="498"/>
      <c r="BH138" s="498"/>
      <c r="BI138" s="498"/>
      <c r="BJ138" s="498"/>
      <c r="BK138" s="498"/>
      <c r="BL138" s="498"/>
      <c r="BM138" s="498"/>
      <c r="BN138" s="498"/>
      <c r="BO138" s="498"/>
      <c r="BP138" s="498"/>
      <c r="BQ138" s="498"/>
      <c r="BR138" s="498"/>
      <c r="BS138" s="498"/>
      <c r="BT138" s="498"/>
      <c r="BU138" s="498"/>
      <c r="BV138" s="498"/>
      <c r="BW138" s="498"/>
      <c r="BX138" s="498"/>
      <c r="BY138" s="498"/>
      <c r="BZ138" s="498"/>
      <c r="CA138" s="498"/>
      <c r="CB138" s="498"/>
      <c r="CC138" s="498"/>
      <c r="CD138" s="498"/>
      <c r="CE138" s="498"/>
      <c r="CF138" s="498"/>
      <c r="CG138" s="498"/>
      <c r="CH138" s="498"/>
      <c r="CI138" s="498"/>
      <c r="CJ138" s="498"/>
      <c r="CK138" s="498"/>
      <c r="CL138" s="498"/>
      <c r="CM138" s="498"/>
      <c r="CN138" s="498"/>
      <c r="CO138" s="498"/>
      <c r="CP138" s="498"/>
      <c r="CQ138" s="498"/>
      <c r="CR138" s="498"/>
      <c r="CS138" s="498"/>
      <c r="CT138" s="498"/>
      <c r="CU138" s="498"/>
      <c r="CV138" s="498"/>
      <c r="CW138" s="498"/>
      <c r="CX138" s="498"/>
      <c r="CY138" s="498"/>
      <c r="CZ138" s="498"/>
      <c r="DA138" s="498"/>
      <c r="DB138" s="498"/>
      <c r="DC138" s="498"/>
      <c r="DD138" s="498"/>
      <c r="DE138" s="498"/>
      <c r="DF138" s="498"/>
      <c r="DG138" s="498"/>
      <c r="DH138" s="498"/>
      <c r="DI138" s="498"/>
      <c r="DJ138" s="498"/>
      <c r="DK138" s="498"/>
      <c r="DL138" s="498"/>
      <c r="DM138" s="498"/>
      <c r="DN138" s="498"/>
      <c r="DO138" s="498"/>
      <c r="DP138" s="498"/>
      <c r="DQ138" s="498"/>
      <c r="DR138" s="498"/>
      <c r="DS138" s="498"/>
      <c r="DT138" s="498"/>
      <c r="DU138" s="498"/>
      <c r="DV138" s="498"/>
      <c r="DW138" s="498"/>
      <c r="DX138" s="498"/>
      <c r="DY138" s="498"/>
      <c r="DZ138" s="498"/>
      <c r="EA138" s="498"/>
      <c r="EB138" s="498"/>
      <c r="EC138" s="498"/>
      <c r="ED138" s="498"/>
      <c r="EE138" s="498"/>
      <c r="EF138" s="498"/>
      <c r="EG138" s="498"/>
      <c r="EH138" s="498"/>
      <c r="EI138" s="498"/>
      <c r="EJ138" s="498"/>
      <c r="EK138" s="498"/>
      <c r="EL138" s="498"/>
      <c r="EM138" s="498"/>
      <c r="EN138" s="498"/>
      <c r="EO138" s="498"/>
      <c r="EP138" s="498"/>
      <c r="EQ138" s="498"/>
      <c r="ER138" s="498"/>
      <c r="ES138" s="498"/>
      <c r="ET138" s="498"/>
      <c r="EU138" s="498"/>
      <c r="EV138" s="498"/>
      <c r="EW138" s="498"/>
      <c r="EX138" s="498"/>
      <c r="EY138" s="498"/>
      <c r="EZ138" s="498"/>
      <c r="FA138" s="498"/>
      <c r="FB138" s="498"/>
      <c r="FC138" s="498"/>
      <c r="FD138" s="498"/>
      <c r="FE138" s="498"/>
      <c r="FF138" s="498"/>
      <c r="FG138" s="498"/>
      <c r="FH138" s="498"/>
      <c r="FI138" s="498"/>
      <c r="FJ138" s="498"/>
      <c r="FK138" s="498"/>
      <c r="FL138" s="498"/>
      <c r="FM138" s="498"/>
      <c r="FN138" s="498"/>
      <c r="FO138" s="498"/>
      <c r="FP138" s="498"/>
      <c r="FQ138" s="498"/>
      <c r="FR138" s="498"/>
      <c r="FS138" s="498"/>
      <c r="FT138" s="498"/>
      <c r="FU138" s="498"/>
      <c r="FV138" s="498"/>
      <c r="FW138" s="498"/>
      <c r="FX138" s="498"/>
      <c r="FY138" s="498"/>
      <c r="FZ138" s="498"/>
      <c r="GA138" s="498"/>
      <c r="GB138" s="498"/>
      <c r="GC138" s="498"/>
      <c r="GD138" s="498"/>
      <c r="GE138" s="498"/>
      <c r="GF138" s="498"/>
      <c r="GG138" s="498"/>
      <c r="GH138" s="498"/>
      <c r="GI138" s="498"/>
      <c r="GJ138" s="498"/>
      <c r="GK138" s="498"/>
      <c r="GL138" s="498"/>
      <c r="GM138" s="498"/>
      <c r="GN138" s="498"/>
      <c r="GO138" s="498"/>
      <c r="GP138" s="498"/>
      <c r="GQ138" s="498"/>
      <c r="GR138" s="498"/>
      <c r="GS138" s="498"/>
      <c r="GT138" s="498"/>
      <c r="GU138" s="498"/>
      <c r="GV138" s="498"/>
      <c r="GW138" s="498"/>
      <c r="GX138" s="498"/>
      <c r="GY138" s="498"/>
      <c r="GZ138" s="498"/>
      <c r="HA138" s="498"/>
      <c r="HB138" s="498"/>
      <c r="HC138" s="498"/>
      <c r="HD138" s="498"/>
      <c r="HE138" s="498"/>
      <c r="HF138" s="498"/>
      <c r="HG138" s="498"/>
      <c r="HH138" s="498"/>
      <c r="HI138" s="498"/>
      <c r="HJ138" s="498"/>
      <c r="HK138" s="498"/>
      <c r="HL138" s="498"/>
      <c r="HM138" s="498"/>
      <c r="HN138" s="498"/>
      <c r="HO138" s="498"/>
      <c r="HP138" s="498"/>
      <c r="HQ138" s="498"/>
      <c r="HR138" s="498"/>
      <c r="HS138" s="498"/>
      <c r="HT138" s="498"/>
      <c r="HU138" s="498"/>
      <c r="HV138" s="498"/>
      <c r="HW138" s="498"/>
      <c r="HX138" s="498"/>
      <c r="HY138" s="498"/>
      <c r="HZ138" s="498"/>
      <c r="IA138" s="498"/>
      <c r="IB138" s="498"/>
      <c r="IC138" s="498"/>
      <c r="ID138" s="498"/>
      <c r="IE138" s="498"/>
      <c r="IF138" s="498"/>
      <c r="IG138" s="498"/>
      <c r="IH138" s="498"/>
      <c r="II138" s="498"/>
      <c r="IJ138" s="498"/>
      <c r="IK138" s="498"/>
    </row>
    <row r="139" spans="1:245" s="18" customFormat="1" ht="24" customHeight="1">
      <c r="A139" s="498"/>
      <c r="B139" s="928"/>
      <c r="C139" s="836"/>
      <c r="D139" s="846"/>
      <c r="E139" s="847"/>
      <c r="F139" s="848"/>
      <c r="G139" s="59" t="s">
        <v>140</v>
      </c>
      <c r="H139" s="59"/>
      <c r="I139" s="59"/>
      <c r="J139" s="59"/>
      <c r="K139" s="59"/>
      <c r="L139" s="59"/>
      <c r="M139" s="59"/>
      <c r="N139" s="109"/>
      <c r="O139" s="55">
        <v>552</v>
      </c>
      <c r="P139" s="30" t="s">
        <v>120</v>
      </c>
      <c r="Q139" s="53"/>
      <c r="R139" s="1018"/>
      <c r="S139" s="1019"/>
      <c r="T139" s="1019"/>
      <c r="U139" s="1019"/>
      <c r="V139" s="1019"/>
      <c r="W139" s="1019"/>
      <c r="X139" s="1019"/>
      <c r="Y139" s="1019"/>
      <c r="Z139" s="1019"/>
      <c r="AA139" s="1019"/>
      <c r="AB139" s="1019"/>
      <c r="AC139" s="1019"/>
      <c r="AD139" s="1009"/>
      <c r="AE139" s="1009"/>
      <c r="AF139" s="801"/>
      <c r="AI139" s="282"/>
      <c r="AJ139" s="498"/>
      <c r="AK139" s="498"/>
      <c r="AL139" s="498"/>
      <c r="AM139" s="498"/>
      <c r="AN139" s="498"/>
      <c r="AO139" s="498"/>
      <c r="AP139" s="498"/>
      <c r="AQ139" s="498"/>
      <c r="AR139" s="498"/>
      <c r="AS139" s="498"/>
      <c r="AT139" s="498"/>
      <c r="AU139" s="498"/>
      <c r="AV139" s="498"/>
      <c r="AW139" s="498"/>
      <c r="AX139" s="498"/>
      <c r="AY139" s="498"/>
      <c r="AZ139" s="498"/>
      <c r="BA139" s="498"/>
      <c r="BB139" s="498"/>
      <c r="BC139" s="498"/>
      <c r="BD139" s="498"/>
      <c r="BE139" s="498"/>
      <c r="BF139" s="498"/>
      <c r="BG139" s="498"/>
      <c r="BH139" s="498"/>
      <c r="BI139" s="498"/>
      <c r="BJ139" s="498"/>
      <c r="BK139" s="498"/>
      <c r="BL139" s="498"/>
      <c r="BM139" s="498"/>
      <c r="BN139" s="498"/>
      <c r="BO139" s="498"/>
      <c r="BP139" s="498"/>
      <c r="BQ139" s="498"/>
      <c r="BR139" s="498"/>
      <c r="BS139" s="498"/>
      <c r="BT139" s="498"/>
      <c r="BU139" s="498"/>
      <c r="BV139" s="498"/>
      <c r="BW139" s="498"/>
      <c r="BX139" s="498"/>
      <c r="BY139" s="498"/>
      <c r="BZ139" s="498"/>
      <c r="CA139" s="498"/>
      <c r="CB139" s="498"/>
      <c r="CC139" s="498"/>
      <c r="CD139" s="498"/>
      <c r="CE139" s="498"/>
      <c r="CF139" s="498"/>
      <c r="CG139" s="498"/>
      <c r="CH139" s="498"/>
      <c r="CI139" s="498"/>
      <c r="CJ139" s="498"/>
      <c r="CK139" s="498"/>
      <c r="CL139" s="498"/>
      <c r="CM139" s="498"/>
      <c r="CN139" s="498"/>
      <c r="CO139" s="498"/>
      <c r="CP139" s="498"/>
      <c r="CQ139" s="498"/>
      <c r="CR139" s="498"/>
      <c r="CS139" s="498"/>
      <c r="CT139" s="498"/>
      <c r="CU139" s="498"/>
      <c r="CV139" s="498"/>
      <c r="CW139" s="498"/>
      <c r="CX139" s="498"/>
      <c r="CY139" s="498"/>
      <c r="CZ139" s="498"/>
      <c r="DA139" s="498"/>
      <c r="DB139" s="498"/>
      <c r="DC139" s="498"/>
      <c r="DD139" s="498"/>
      <c r="DE139" s="498"/>
      <c r="DF139" s="498"/>
      <c r="DG139" s="498"/>
      <c r="DH139" s="498"/>
      <c r="DI139" s="498"/>
      <c r="DJ139" s="498"/>
      <c r="DK139" s="498"/>
      <c r="DL139" s="498"/>
      <c r="DM139" s="498"/>
      <c r="DN139" s="498"/>
      <c r="DO139" s="498"/>
      <c r="DP139" s="498"/>
      <c r="DQ139" s="498"/>
      <c r="DR139" s="498"/>
      <c r="DS139" s="498"/>
      <c r="DT139" s="498"/>
      <c r="DU139" s="498"/>
      <c r="DV139" s="498"/>
      <c r="DW139" s="498"/>
      <c r="DX139" s="498"/>
      <c r="DY139" s="498"/>
      <c r="DZ139" s="498"/>
      <c r="EA139" s="498"/>
      <c r="EB139" s="498"/>
      <c r="EC139" s="498"/>
      <c r="ED139" s="498"/>
      <c r="EE139" s="498"/>
      <c r="EF139" s="498"/>
      <c r="EG139" s="498"/>
      <c r="EH139" s="498"/>
      <c r="EI139" s="498"/>
      <c r="EJ139" s="498"/>
      <c r="EK139" s="498"/>
      <c r="EL139" s="498"/>
      <c r="EM139" s="498"/>
      <c r="EN139" s="498"/>
      <c r="EO139" s="498"/>
      <c r="EP139" s="498"/>
      <c r="EQ139" s="498"/>
      <c r="ER139" s="498"/>
      <c r="ES139" s="498"/>
      <c r="ET139" s="498"/>
      <c r="EU139" s="498"/>
      <c r="EV139" s="498"/>
      <c r="EW139" s="498"/>
      <c r="EX139" s="498"/>
      <c r="EY139" s="498"/>
      <c r="EZ139" s="498"/>
      <c r="FA139" s="498"/>
      <c r="FB139" s="498"/>
      <c r="FC139" s="498"/>
      <c r="FD139" s="498"/>
      <c r="FE139" s="498"/>
      <c r="FF139" s="498"/>
      <c r="FG139" s="498"/>
      <c r="FH139" s="498"/>
      <c r="FI139" s="498"/>
      <c r="FJ139" s="498"/>
      <c r="FK139" s="498"/>
      <c r="FL139" s="498"/>
      <c r="FM139" s="498"/>
      <c r="FN139" s="498"/>
      <c r="FO139" s="498"/>
      <c r="FP139" s="498"/>
      <c r="FQ139" s="498"/>
      <c r="FR139" s="498"/>
      <c r="FS139" s="498"/>
      <c r="FT139" s="498"/>
      <c r="FU139" s="498"/>
      <c r="FV139" s="498"/>
      <c r="FW139" s="498"/>
      <c r="FX139" s="498"/>
      <c r="FY139" s="498"/>
      <c r="FZ139" s="498"/>
      <c r="GA139" s="498"/>
      <c r="GB139" s="498"/>
      <c r="GC139" s="498"/>
      <c r="GD139" s="498"/>
      <c r="GE139" s="498"/>
      <c r="GF139" s="498"/>
      <c r="GG139" s="498"/>
      <c r="GH139" s="498"/>
      <c r="GI139" s="498"/>
      <c r="GJ139" s="498"/>
      <c r="GK139" s="498"/>
      <c r="GL139" s="498"/>
      <c r="GM139" s="498"/>
      <c r="GN139" s="498"/>
      <c r="GO139" s="498"/>
      <c r="GP139" s="498"/>
      <c r="GQ139" s="498"/>
      <c r="GR139" s="498"/>
      <c r="GS139" s="498"/>
      <c r="GT139" s="498"/>
      <c r="GU139" s="498"/>
      <c r="GV139" s="498"/>
      <c r="GW139" s="498"/>
      <c r="GX139" s="498"/>
      <c r="GY139" s="498"/>
      <c r="GZ139" s="498"/>
      <c r="HA139" s="498"/>
      <c r="HB139" s="498"/>
      <c r="HC139" s="498"/>
      <c r="HD139" s="498"/>
      <c r="HE139" s="498"/>
      <c r="HF139" s="498"/>
      <c r="HG139" s="498"/>
      <c r="HH139" s="498"/>
      <c r="HI139" s="498"/>
      <c r="HJ139" s="498"/>
      <c r="HK139" s="498"/>
      <c r="HL139" s="498"/>
      <c r="HM139" s="498"/>
      <c r="HN139" s="498"/>
      <c r="HO139" s="498"/>
      <c r="HP139" s="498"/>
      <c r="HQ139" s="498"/>
      <c r="HR139" s="498"/>
      <c r="HS139" s="498"/>
      <c r="HT139" s="498"/>
      <c r="HU139" s="498"/>
      <c r="HV139" s="498"/>
      <c r="HW139" s="498"/>
      <c r="HX139" s="498"/>
      <c r="HY139" s="498"/>
      <c r="HZ139" s="498"/>
      <c r="IA139" s="498"/>
      <c r="IB139" s="498"/>
      <c r="IC139" s="498"/>
      <c r="ID139" s="498"/>
      <c r="IE139" s="498"/>
      <c r="IF139" s="498"/>
      <c r="IG139" s="498"/>
      <c r="IH139" s="498"/>
      <c r="II139" s="498"/>
      <c r="IJ139" s="498"/>
      <c r="IK139" s="498"/>
    </row>
    <row r="140" spans="1:245" s="18" customFormat="1" ht="24" customHeight="1">
      <c r="A140" s="498"/>
      <c r="B140" s="1010" t="s">
        <v>329</v>
      </c>
      <c r="C140" s="1011"/>
      <c r="D140" s="1011"/>
      <c r="E140" s="1011"/>
      <c r="F140" s="1011"/>
      <c r="G140" s="1011"/>
      <c r="H140" s="1011"/>
      <c r="I140" s="1011"/>
      <c r="J140" s="1011"/>
      <c r="K140" s="1011"/>
      <c r="L140" s="1011"/>
      <c r="M140" s="1011"/>
      <c r="N140" s="1012"/>
      <c r="O140" s="55">
        <v>553</v>
      </c>
      <c r="P140" s="30" t="s">
        <v>120</v>
      </c>
      <c r="Q140" s="240"/>
      <c r="R140" s="1018"/>
      <c r="S140" s="1019"/>
      <c r="T140" s="1019"/>
      <c r="U140" s="1019"/>
      <c r="V140" s="1019"/>
      <c r="W140" s="1019"/>
      <c r="X140" s="1019"/>
      <c r="Y140" s="1019"/>
      <c r="Z140" s="1019"/>
      <c r="AA140" s="1019"/>
      <c r="AB140" s="1019"/>
      <c r="AC140" s="1019"/>
      <c r="AD140" s="1009"/>
      <c r="AE140" s="1009"/>
      <c r="AF140" s="801"/>
      <c r="AI140" s="282"/>
      <c r="AJ140" s="498"/>
      <c r="AK140" s="498"/>
      <c r="AL140" s="498"/>
      <c r="AM140" s="498"/>
      <c r="AN140" s="498"/>
      <c r="AO140" s="498"/>
      <c r="AP140" s="498"/>
      <c r="AQ140" s="498"/>
      <c r="AR140" s="498"/>
      <c r="AS140" s="498"/>
      <c r="AT140" s="498"/>
      <c r="AU140" s="498"/>
      <c r="AV140" s="498"/>
      <c r="AW140" s="498"/>
      <c r="AX140" s="498"/>
      <c r="AY140" s="498"/>
      <c r="AZ140" s="498"/>
      <c r="BA140" s="498"/>
      <c r="BB140" s="498"/>
      <c r="BC140" s="498"/>
      <c r="BD140" s="498"/>
      <c r="BE140" s="498"/>
      <c r="BF140" s="498"/>
      <c r="BG140" s="498"/>
      <c r="BH140" s="498"/>
      <c r="BI140" s="498"/>
      <c r="BJ140" s="498"/>
      <c r="BK140" s="498"/>
      <c r="BL140" s="498"/>
      <c r="BM140" s="498"/>
      <c r="BN140" s="498"/>
      <c r="BO140" s="498"/>
      <c r="BP140" s="498"/>
      <c r="BQ140" s="498"/>
      <c r="BR140" s="498"/>
      <c r="BS140" s="498"/>
      <c r="BT140" s="498"/>
      <c r="BU140" s="498"/>
      <c r="BV140" s="498"/>
      <c r="BW140" s="498"/>
      <c r="BX140" s="498"/>
      <c r="BY140" s="498"/>
      <c r="BZ140" s="498"/>
      <c r="CA140" s="498"/>
      <c r="CB140" s="498"/>
      <c r="CC140" s="498"/>
      <c r="CD140" s="498"/>
      <c r="CE140" s="498"/>
      <c r="CF140" s="498"/>
      <c r="CG140" s="498"/>
      <c r="CH140" s="498"/>
      <c r="CI140" s="498"/>
      <c r="CJ140" s="498"/>
      <c r="CK140" s="498"/>
      <c r="CL140" s="498"/>
      <c r="CM140" s="498"/>
      <c r="CN140" s="498"/>
      <c r="CO140" s="498"/>
      <c r="CP140" s="498"/>
      <c r="CQ140" s="498"/>
      <c r="CR140" s="498"/>
      <c r="CS140" s="498"/>
      <c r="CT140" s="498"/>
      <c r="CU140" s="498"/>
      <c r="CV140" s="498"/>
      <c r="CW140" s="498"/>
      <c r="CX140" s="498"/>
      <c r="CY140" s="498"/>
      <c r="CZ140" s="498"/>
      <c r="DA140" s="498"/>
      <c r="DB140" s="498"/>
      <c r="DC140" s="498"/>
      <c r="DD140" s="498"/>
      <c r="DE140" s="498"/>
      <c r="DF140" s="498"/>
      <c r="DG140" s="498"/>
      <c r="DH140" s="498"/>
      <c r="DI140" s="498"/>
      <c r="DJ140" s="498"/>
      <c r="DK140" s="498"/>
      <c r="DL140" s="498"/>
      <c r="DM140" s="498"/>
      <c r="DN140" s="498"/>
      <c r="DO140" s="498"/>
      <c r="DP140" s="498"/>
      <c r="DQ140" s="498"/>
      <c r="DR140" s="498"/>
      <c r="DS140" s="498"/>
      <c r="DT140" s="498"/>
      <c r="DU140" s="498"/>
      <c r="DV140" s="498"/>
      <c r="DW140" s="498"/>
      <c r="DX140" s="498"/>
      <c r="DY140" s="498"/>
      <c r="DZ140" s="498"/>
      <c r="EA140" s="498"/>
      <c r="EB140" s="498"/>
      <c r="EC140" s="498"/>
      <c r="ED140" s="498"/>
      <c r="EE140" s="498"/>
      <c r="EF140" s="498"/>
      <c r="EG140" s="498"/>
      <c r="EH140" s="498"/>
      <c r="EI140" s="498"/>
      <c r="EJ140" s="498"/>
      <c r="EK140" s="498"/>
      <c r="EL140" s="498"/>
      <c r="EM140" s="498"/>
      <c r="EN140" s="498"/>
      <c r="EO140" s="498"/>
      <c r="EP140" s="498"/>
      <c r="EQ140" s="498"/>
      <c r="ER140" s="498"/>
      <c r="ES140" s="498"/>
      <c r="ET140" s="498"/>
      <c r="EU140" s="498"/>
      <c r="EV140" s="498"/>
      <c r="EW140" s="498"/>
      <c r="EX140" s="498"/>
      <c r="EY140" s="498"/>
      <c r="EZ140" s="498"/>
      <c r="FA140" s="498"/>
      <c r="FB140" s="498"/>
      <c r="FC140" s="498"/>
      <c r="FD140" s="498"/>
      <c r="FE140" s="498"/>
      <c r="FF140" s="498"/>
      <c r="FG140" s="498"/>
      <c r="FH140" s="498"/>
      <c r="FI140" s="498"/>
      <c r="FJ140" s="498"/>
      <c r="FK140" s="498"/>
      <c r="FL140" s="498"/>
      <c r="FM140" s="498"/>
      <c r="FN140" s="498"/>
      <c r="FO140" s="498"/>
      <c r="FP140" s="498"/>
      <c r="FQ140" s="498"/>
      <c r="FR140" s="498"/>
      <c r="FS140" s="498"/>
      <c r="FT140" s="498"/>
      <c r="FU140" s="498"/>
      <c r="FV140" s="498"/>
      <c r="FW140" s="498"/>
      <c r="FX140" s="498"/>
      <c r="FY140" s="498"/>
      <c r="FZ140" s="498"/>
      <c r="GA140" s="498"/>
      <c r="GB140" s="498"/>
      <c r="GC140" s="498"/>
      <c r="GD140" s="498"/>
      <c r="GE140" s="498"/>
      <c r="GF140" s="498"/>
      <c r="GG140" s="498"/>
      <c r="GH140" s="498"/>
      <c r="GI140" s="498"/>
      <c r="GJ140" s="498"/>
      <c r="GK140" s="498"/>
      <c r="GL140" s="498"/>
      <c r="GM140" s="498"/>
      <c r="GN140" s="498"/>
      <c r="GO140" s="498"/>
      <c r="GP140" s="498"/>
      <c r="GQ140" s="498"/>
      <c r="GR140" s="498"/>
      <c r="GS140" s="498"/>
      <c r="GT140" s="498"/>
      <c r="GU140" s="498"/>
      <c r="GV140" s="498"/>
      <c r="GW140" s="498"/>
      <c r="GX140" s="498"/>
      <c r="GY140" s="498"/>
      <c r="GZ140" s="498"/>
      <c r="HA140" s="498"/>
      <c r="HB140" s="498"/>
      <c r="HC140" s="498"/>
      <c r="HD140" s="498"/>
      <c r="HE140" s="498"/>
      <c r="HF140" s="498"/>
      <c r="HG140" s="498"/>
      <c r="HH140" s="498"/>
      <c r="HI140" s="498"/>
      <c r="HJ140" s="498"/>
      <c r="HK140" s="498"/>
      <c r="HL140" s="498"/>
      <c r="HM140" s="498"/>
      <c r="HN140" s="498"/>
      <c r="HO140" s="498"/>
      <c r="HP140" s="498"/>
      <c r="HQ140" s="498"/>
      <c r="HR140" s="498"/>
      <c r="HS140" s="498"/>
      <c r="HT140" s="498"/>
      <c r="HU140" s="498"/>
      <c r="HV140" s="498"/>
      <c r="HW140" s="498"/>
      <c r="HX140" s="498"/>
      <c r="HY140" s="498"/>
      <c r="HZ140" s="498"/>
      <c r="IA140" s="498"/>
      <c r="IB140" s="498"/>
      <c r="IC140" s="498"/>
      <c r="ID140" s="498"/>
      <c r="IE140" s="498"/>
      <c r="IF140" s="498"/>
      <c r="IG140" s="498"/>
      <c r="IH140" s="498"/>
      <c r="II140" s="498"/>
      <c r="IJ140" s="498"/>
      <c r="IK140" s="498"/>
    </row>
    <row r="141" spans="1:245" s="18" customFormat="1" ht="24" customHeight="1">
      <c r="A141" s="498"/>
      <c r="B141" s="25" t="s">
        <v>330</v>
      </c>
      <c r="O141" s="55">
        <v>554</v>
      </c>
      <c r="P141" s="136" t="s">
        <v>120</v>
      </c>
      <c r="Q141" s="53"/>
      <c r="R141" s="171" t="s">
        <v>331</v>
      </c>
      <c r="S141" s="170"/>
      <c r="T141" s="170"/>
      <c r="U141" s="170"/>
      <c r="V141" s="170"/>
      <c r="W141" s="170"/>
      <c r="X141" s="170"/>
      <c r="Y141" s="170"/>
      <c r="Z141" s="170"/>
      <c r="AA141" s="170"/>
      <c r="AB141" s="1013" t="s">
        <v>332</v>
      </c>
      <c r="AC141" s="1013"/>
      <c r="AD141" s="172">
        <v>841</v>
      </c>
      <c r="AE141" s="173" t="s">
        <v>134</v>
      </c>
      <c r="AF141" s="33"/>
      <c r="AI141" s="282"/>
      <c r="AJ141" s="498"/>
      <c r="AK141" s="498"/>
      <c r="AL141" s="498"/>
      <c r="AM141" s="498"/>
      <c r="AN141" s="498"/>
      <c r="AO141" s="498"/>
      <c r="AP141" s="498"/>
      <c r="AQ141" s="498"/>
      <c r="AR141" s="498"/>
      <c r="AS141" s="498"/>
      <c r="AT141" s="498"/>
      <c r="AU141" s="498"/>
      <c r="AV141" s="498"/>
      <c r="AW141" s="498"/>
      <c r="AX141" s="498"/>
      <c r="AY141" s="498"/>
      <c r="AZ141" s="498"/>
      <c r="BA141" s="498"/>
      <c r="BB141" s="498"/>
      <c r="BC141" s="498"/>
      <c r="BD141" s="498"/>
      <c r="BE141" s="498"/>
      <c r="BF141" s="498"/>
      <c r="BG141" s="498"/>
      <c r="BH141" s="498"/>
      <c r="BI141" s="498"/>
      <c r="BJ141" s="498"/>
      <c r="BK141" s="498"/>
      <c r="BL141" s="498"/>
      <c r="BM141" s="498"/>
      <c r="BN141" s="498"/>
      <c r="BO141" s="498"/>
      <c r="BP141" s="498"/>
      <c r="BQ141" s="498"/>
      <c r="BR141" s="498"/>
      <c r="BS141" s="498"/>
      <c r="BT141" s="498"/>
      <c r="BU141" s="498"/>
      <c r="BV141" s="498"/>
      <c r="BW141" s="498"/>
      <c r="BX141" s="498"/>
      <c r="BY141" s="498"/>
      <c r="BZ141" s="498"/>
      <c r="CA141" s="498"/>
      <c r="CB141" s="498"/>
      <c r="CC141" s="498"/>
      <c r="CD141" s="498"/>
      <c r="CE141" s="498"/>
      <c r="CF141" s="498"/>
      <c r="CG141" s="498"/>
      <c r="CH141" s="498"/>
      <c r="CI141" s="498"/>
      <c r="CJ141" s="498"/>
      <c r="CK141" s="498"/>
      <c r="CL141" s="498"/>
      <c r="CM141" s="498"/>
      <c r="CN141" s="498"/>
      <c r="CO141" s="498"/>
      <c r="CP141" s="498"/>
      <c r="CQ141" s="498"/>
      <c r="CR141" s="498"/>
      <c r="CS141" s="498"/>
      <c r="CT141" s="498"/>
      <c r="CU141" s="498"/>
      <c r="CV141" s="498"/>
      <c r="CW141" s="498"/>
      <c r="CX141" s="498"/>
      <c r="CY141" s="498"/>
      <c r="CZ141" s="498"/>
      <c r="DA141" s="498"/>
      <c r="DB141" s="498"/>
      <c r="DC141" s="498"/>
      <c r="DD141" s="498"/>
      <c r="DE141" s="498"/>
      <c r="DF141" s="498"/>
      <c r="DG141" s="498"/>
      <c r="DH141" s="498"/>
      <c r="DI141" s="498"/>
      <c r="DJ141" s="498"/>
      <c r="DK141" s="498"/>
      <c r="DL141" s="498"/>
      <c r="DM141" s="498"/>
      <c r="DN141" s="498"/>
      <c r="DO141" s="498"/>
      <c r="DP141" s="498"/>
      <c r="DQ141" s="498"/>
      <c r="DR141" s="498"/>
      <c r="DS141" s="498"/>
      <c r="DT141" s="498"/>
      <c r="DU141" s="498"/>
      <c r="DV141" s="498"/>
      <c r="DW141" s="498"/>
      <c r="DX141" s="498"/>
      <c r="DY141" s="498"/>
      <c r="DZ141" s="498"/>
      <c r="EA141" s="498"/>
      <c r="EB141" s="498"/>
      <c r="EC141" s="498"/>
      <c r="ED141" s="498"/>
      <c r="EE141" s="498"/>
      <c r="EF141" s="498"/>
      <c r="EG141" s="498"/>
      <c r="EH141" s="498"/>
      <c r="EI141" s="498"/>
      <c r="EJ141" s="498"/>
      <c r="EK141" s="498"/>
      <c r="EL141" s="498"/>
      <c r="EM141" s="498"/>
      <c r="EN141" s="498"/>
      <c r="EO141" s="498"/>
      <c r="EP141" s="498"/>
      <c r="EQ141" s="498"/>
      <c r="ER141" s="498"/>
      <c r="ES141" s="498"/>
      <c r="ET141" s="498"/>
      <c r="EU141" s="498"/>
      <c r="EV141" s="498"/>
      <c r="EW141" s="498"/>
      <c r="EX141" s="498"/>
      <c r="EY141" s="498"/>
      <c r="EZ141" s="498"/>
      <c r="FA141" s="498"/>
      <c r="FB141" s="498"/>
      <c r="FC141" s="498"/>
      <c r="FD141" s="498"/>
      <c r="FE141" s="498"/>
      <c r="FF141" s="498"/>
      <c r="FG141" s="498"/>
      <c r="FH141" s="498"/>
      <c r="FI141" s="498"/>
      <c r="FJ141" s="498"/>
      <c r="FK141" s="498"/>
      <c r="FL141" s="498"/>
      <c r="FM141" s="498"/>
      <c r="FN141" s="498"/>
      <c r="FO141" s="498"/>
      <c r="FP141" s="498"/>
      <c r="FQ141" s="498"/>
      <c r="FR141" s="498"/>
      <c r="FS141" s="498"/>
      <c r="FT141" s="498"/>
      <c r="FU141" s="498"/>
      <c r="FV141" s="498"/>
      <c r="FW141" s="498"/>
      <c r="FX141" s="498"/>
      <c r="FY141" s="498"/>
      <c r="FZ141" s="498"/>
      <c r="GA141" s="498"/>
      <c r="GB141" s="498"/>
      <c r="GC141" s="498"/>
      <c r="GD141" s="498"/>
      <c r="GE141" s="498"/>
      <c r="GF141" s="498"/>
      <c r="GG141" s="498"/>
      <c r="GH141" s="498"/>
      <c r="GI141" s="498"/>
      <c r="GJ141" s="498"/>
      <c r="GK141" s="498"/>
      <c r="GL141" s="498"/>
      <c r="GM141" s="498"/>
      <c r="GN141" s="498"/>
      <c r="GO141" s="498"/>
      <c r="GP141" s="498"/>
      <c r="GQ141" s="498"/>
      <c r="GR141" s="498"/>
      <c r="GS141" s="498"/>
      <c r="GT141" s="498"/>
      <c r="GU141" s="498"/>
      <c r="GV141" s="498"/>
      <c r="GW141" s="498"/>
      <c r="GX141" s="498"/>
      <c r="GY141" s="498"/>
      <c r="GZ141" s="498"/>
      <c r="HA141" s="498"/>
      <c r="HB141" s="498"/>
      <c r="HC141" s="498"/>
      <c r="HD141" s="498"/>
      <c r="HE141" s="498"/>
      <c r="HF141" s="498"/>
      <c r="HG141" s="498"/>
      <c r="HH141" s="498"/>
      <c r="HI141" s="498"/>
      <c r="HJ141" s="498"/>
      <c r="HK141" s="498"/>
      <c r="HL141" s="498"/>
      <c r="HM141" s="498"/>
      <c r="HN141" s="498"/>
      <c r="HO141" s="498"/>
      <c r="HP141" s="498"/>
      <c r="HQ141" s="498"/>
      <c r="HR141" s="498"/>
      <c r="HS141" s="498"/>
      <c r="HT141" s="498"/>
      <c r="HU141" s="498"/>
      <c r="HV141" s="498"/>
      <c r="HW141" s="498"/>
      <c r="HX141" s="498"/>
      <c r="HY141" s="498"/>
      <c r="HZ141" s="498"/>
      <c r="IA141" s="498"/>
      <c r="IB141" s="498"/>
      <c r="IC141" s="498"/>
      <c r="ID141" s="498"/>
      <c r="IE141" s="498"/>
      <c r="IF141" s="498"/>
      <c r="IG141" s="498"/>
      <c r="IH141" s="498"/>
      <c r="II141" s="498"/>
      <c r="IJ141" s="498"/>
      <c r="IK141" s="498"/>
    </row>
    <row r="142" spans="1:245" s="18" customFormat="1" ht="24" customHeight="1">
      <c r="A142" s="498"/>
      <c r="B142" s="110" t="s">
        <v>333</v>
      </c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5">
        <v>555</v>
      </c>
      <c r="P142" s="137" t="s">
        <v>120</v>
      </c>
      <c r="Q142" s="53"/>
      <c r="R142" s="168" t="s">
        <v>334</v>
      </c>
      <c r="S142" s="169"/>
      <c r="T142" s="169"/>
      <c r="U142" s="169"/>
      <c r="V142" s="169"/>
      <c r="W142" s="169"/>
      <c r="X142" s="169"/>
      <c r="Y142" s="169"/>
      <c r="Z142" s="169"/>
      <c r="AA142" s="169"/>
      <c r="AB142" s="169"/>
      <c r="AC142" s="169" t="s">
        <v>335</v>
      </c>
      <c r="AD142" s="50">
        <v>842</v>
      </c>
      <c r="AE142" s="28" t="s">
        <v>336</v>
      </c>
      <c r="AF142" s="97"/>
      <c r="AI142" s="282"/>
      <c r="AJ142" s="498"/>
      <c r="AK142" s="498"/>
      <c r="AL142" s="498"/>
      <c r="AM142" s="498"/>
      <c r="AN142" s="498"/>
      <c r="AO142" s="498"/>
      <c r="AP142" s="498"/>
      <c r="AQ142" s="498"/>
      <c r="AR142" s="498"/>
      <c r="AS142" s="498"/>
      <c r="AT142" s="498"/>
      <c r="AU142" s="498"/>
      <c r="AV142" s="498"/>
      <c r="AW142" s="498"/>
      <c r="AX142" s="498"/>
      <c r="AY142" s="498"/>
      <c r="AZ142" s="498"/>
      <c r="BA142" s="498"/>
      <c r="BB142" s="498"/>
      <c r="BC142" s="498"/>
      <c r="BD142" s="498"/>
      <c r="BE142" s="498"/>
      <c r="BF142" s="498"/>
      <c r="BG142" s="498"/>
      <c r="BH142" s="498"/>
      <c r="BI142" s="498"/>
      <c r="BJ142" s="498"/>
      <c r="BK142" s="498"/>
      <c r="BL142" s="498"/>
      <c r="BM142" s="498"/>
      <c r="BN142" s="498"/>
      <c r="BO142" s="498"/>
      <c r="BP142" s="498"/>
      <c r="BQ142" s="498"/>
      <c r="BR142" s="498"/>
      <c r="BS142" s="498"/>
      <c r="BT142" s="498"/>
      <c r="BU142" s="498"/>
      <c r="BV142" s="498"/>
      <c r="BW142" s="498"/>
      <c r="BX142" s="498"/>
      <c r="BY142" s="498"/>
      <c r="BZ142" s="498"/>
      <c r="CA142" s="498"/>
      <c r="CB142" s="498"/>
      <c r="CC142" s="498"/>
      <c r="CD142" s="498"/>
      <c r="CE142" s="498"/>
      <c r="CF142" s="498"/>
      <c r="CG142" s="498"/>
      <c r="CH142" s="498"/>
      <c r="CI142" s="498"/>
      <c r="CJ142" s="498"/>
      <c r="CK142" s="498"/>
      <c r="CL142" s="498"/>
      <c r="CM142" s="498"/>
      <c r="CN142" s="498"/>
      <c r="CO142" s="498"/>
      <c r="CP142" s="498"/>
      <c r="CQ142" s="498"/>
      <c r="CR142" s="498"/>
      <c r="CS142" s="498"/>
      <c r="CT142" s="498"/>
      <c r="CU142" s="498"/>
      <c r="CV142" s="498"/>
      <c r="CW142" s="498"/>
      <c r="CX142" s="498"/>
      <c r="CY142" s="498"/>
      <c r="CZ142" s="498"/>
      <c r="DA142" s="498"/>
      <c r="DB142" s="498"/>
      <c r="DC142" s="498"/>
      <c r="DD142" s="498"/>
      <c r="DE142" s="498"/>
      <c r="DF142" s="498"/>
      <c r="DG142" s="498"/>
      <c r="DH142" s="498"/>
      <c r="DI142" s="498"/>
      <c r="DJ142" s="498"/>
      <c r="DK142" s="498"/>
      <c r="DL142" s="498"/>
      <c r="DM142" s="498"/>
      <c r="DN142" s="498"/>
      <c r="DO142" s="498"/>
      <c r="DP142" s="498"/>
      <c r="DQ142" s="498"/>
      <c r="DR142" s="498"/>
      <c r="DS142" s="498"/>
      <c r="DT142" s="498"/>
      <c r="DU142" s="498"/>
      <c r="DV142" s="498"/>
      <c r="DW142" s="498"/>
      <c r="DX142" s="498"/>
      <c r="DY142" s="498"/>
      <c r="DZ142" s="498"/>
      <c r="EA142" s="498"/>
      <c r="EB142" s="498"/>
      <c r="EC142" s="498"/>
      <c r="ED142" s="498"/>
      <c r="EE142" s="498"/>
      <c r="EF142" s="498"/>
      <c r="EG142" s="498"/>
      <c r="EH142" s="498"/>
      <c r="EI142" s="498"/>
      <c r="EJ142" s="498"/>
      <c r="EK142" s="498"/>
      <c r="EL142" s="498"/>
      <c r="EM142" s="498"/>
      <c r="EN142" s="498"/>
      <c r="EO142" s="498"/>
      <c r="EP142" s="498"/>
      <c r="EQ142" s="498"/>
      <c r="ER142" s="498"/>
      <c r="ES142" s="498"/>
      <c r="ET142" s="498"/>
      <c r="EU142" s="498"/>
      <c r="EV142" s="498"/>
      <c r="EW142" s="498"/>
      <c r="EX142" s="498"/>
      <c r="EY142" s="498"/>
      <c r="EZ142" s="498"/>
      <c r="FA142" s="498"/>
      <c r="FB142" s="498"/>
      <c r="FC142" s="498"/>
      <c r="FD142" s="498"/>
      <c r="FE142" s="498"/>
      <c r="FF142" s="498"/>
      <c r="FG142" s="498"/>
      <c r="FH142" s="498"/>
      <c r="FI142" s="498"/>
      <c r="FJ142" s="498"/>
      <c r="FK142" s="498"/>
      <c r="FL142" s="498"/>
      <c r="FM142" s="498"/>
      <c r="FN142" s="498"/>
      <c r="FO142" s="498"/>
      <c r="FP142" s="498"/>
      <c r="FQ142" s="498"/>
      <c r="FR142" s="498"/>
      <c r="FS142" s="498"/>
      <c r="FT142" s="498"/>
      <c r="FU142" s="498"/>
      <c r="FV142" s="498"/>
      <c r="FW142" s="498"/>
      <c r="FX142" s="498"/>
      <c r="FY142" s="498"/>
      <c r="FZ142" s="498"/>
      <c r="GA142" s="498"/>
      <c r="GB142" s="498"/>
      <c r="GC142" s="498"/>
      <c r="GD142" s="498"/>
      <c r="GE142" s="498"/>
      <c r="GF142" s="498"/>
      <c r="GG142" s="498"/>
      <c r="GH142" s="498"/>
      <c r="GI142" s="498"/>
      <c r="GJ142" s="498"/>
      <c r="GK142" s="498"/>
      <c r="GL142" s="498"/>
      <c r="GM142" s="498"/>
      <c r="GN142" s="498"/>
      <c r="GO142" s="498"/>
      <c r="GP142" s="498"/>
      <c r="GQ142" s="498"/>
      <c r="GR142" s="498"/>
      <c r="GS142" s="498"/>
      <c r="GT142" s="498"/>
      <c r="GU142" s="498"/>
      <c r="GV142" s="498"/>
      <c r="GW142" s="498"/>
      <c r="GX142" s="498"/>
      <c r="GY142" s="498"/>
      <c r="GZ142" s="498"/>
      <c r="HA142" s="498"/>
      <c r="HB142" s="498"/>
      <c r="HC142" s="498"/>
      <c r="HD142" s="498"/>
      <c r="HE142" s="498"/>
      <c r="HF142" s="498"/>
      <c r="HG142" s="498"/>
      <c r="HH142" s="498"/>
      <c r="HI142" s="498"/>
      <c r="HJ142" s="498"/>
      <c r="HK142" s="498"/>
      <c r="HL142" s="498"/>
      <c r="HM142" s="498"/>
      <c r="HN142" s="498"/>
      <c r="HO142" s="498"/>
      <c r="HP142" s="498"/>
      <c r="HQ142" s="498"/>
      <c r="HR142" s="498"/>
      <c r="HS142" s="498"/>
      <c r="HT142" s="498"/>
      <c r="HU142" s="498"/>
      <c r="HV142" s="498"/>
      <c r="HW142" s="498"/>
      <c r="HX142" s="498"/>
      <c r="HY142" s="498"/>
      <c r="HZ142" s="498"/>
      <c r="IA142" s="498"/>
      <c r="IB142" s="498"/>
      <c r="IC142" s="498"/>
      <c r="ID142" s="498"/>
      <c r="IE142" s="498"/>
      <c r="IF142" s="498"/>
      <c r="IG142" s="498"/>
      <c r="IH142" s="498"/>
      <c r="II142" s="498"/>
      <c r="IJ142" s="498"/>
      <c r="IK142" s="498"/>
    </row>
    <row r="143" spans="1:245" s="18" customFormat="1" ht="24" customHeight="1">
      <c r="A143" s="498"/>
      <c r="B143" s="110" t="s">
        <v>337</v>
      </c>
      <c r="C143" s="175"/>
      <c r="D143" s="175"/>
      <c r="E143" s="175"/>
      <c r="F143" s="175"/>
      <c r="G143" s="53"/>
      <c r="H143" s="53"/>
      <c r="I143" s="53"/>
      <c r="J143" s="53"/>
      <c r="K143" s="53"/>
      <c r="L143" s="53"/>
      <c r="M143" s="53"/>
      <c r="N143" s="54"/>
      <c r="O143" s="55">
        <v>556</v>
      </c>
      <c r="P143" s="30" t="s">
        <v>120</v>
      </c>
      <c r="Q143" s="53"/>
      <c r="R143" s="105" t="s">
        <v>338</v>
      </c>
      <c r="S143" s="63"/>
      <c r="T143" s="63"/>
      <c r="U143" s="63"/>
      <c r="V143" s="63"/>
      <c r="W143" s="63"/>
      <c r="X143" s="63"/>
      <c r="Y143" s="63"/>
      <c r="Z143" s="63"/>
      <c r="AA143" s="63"/>
      <c r="AB143" s="63"/>
      <c r="AC143" s="63" t="s">
        <v>339</v>
      </c>
      <c r="AD143" s="55">
        <v>843</v>
      </c>
      <c r="AE143" s="30" t="s">
        <v>336</v>
      </c>
      <c r="AF143" s="58"/>
      <c r="AI143" s="282"/>
      <c r="AJ143" s="498"/>
      <c r="AK143" s="498"/>
      <c r="AL143" s="498"/>
      <c r="AM143" s="498"/>
      <c r="AN143" s="498"/>
      <c r="AO143" s="498"/>
      <c r="AP143" s="498"/>
      <c r="AQ143" s="498"/>
      <c r="AR143" s="498"/>
      <c r="AS143" s="498"/>
      <c r="AT143" s="498"/>
      <c r="AU143" s="498"/>
      <c r="AV143" s="498"/>
      <c r="AW143" s="498"/>
      <c r="AX143" s="498"/>
      <c r="AY143" s="498"/>
      <c r="AZ143" s="498"/>
      <c r="BA143" s="498"/>
      <c r="BB143" s="498"/>
      <c r="BC143" s="498"/>
      <c r="BD143" s="498"/>
      <c r="BE143" s="498"/>
      <c r="BF143" s="498"/>
      <c r="BG143" s="498"/>
      <c r="BH143" s="498"/>
      <c r="BI143" s="498"/>
      <c r="BJ143" s="498"/>
      <c r="BK143" s="498"/>
      <c r="BL143" s="498"/>
      <c r="BM143" s="498"/>
      <c r="BN143" s="498"/>
      <c r="BO143" s="498"/>
      <c r="BP143" s="498"/>
      <c r="BQ143" s="498"/>
      <c r="BR143" s="498"/>
      <c r="BS143" s="498"/>
      <c r="BT143" s="498"/>
      <c r="BU143" s="498"/>
      <c r="BV143" s="498"/>
      <c r="BW143" s="498"/>
      <c r="BX143" s="498"/>
      <c r="BY143" s="498"/>
      <c r="BZ143" s="498"/>
      <c r="CA143" s="498"/>
      <c r="CB143" s="498"/>
      <c r="CC143" s="498"/>
      <c r="CD143" s="498"/>
      <c r="CE143" s="498"/>
      <c r="CF143" s="498"/>
      <c r="CG143" s="498"/>
      <c r="CH143" s="498"/>
      <c r="CI143" s="498"/>
      <c r="CJ143" s="498"/>
      <c r="CK143" s="498"/>
      <c r="CL143" s="498"/>
      <c r="CM143" s="498"/>
      <c r="CN143" s="498"/>
      <c r="CO143" s="498"/>
      <c r="CP143" s="498"/>
      <c r="CQ143" s="498"/>
      <c r="CR143" s="498"/>
      <c r="CS143" s="498"/>
      <c r="CT143" s="498"/>
      <c r="CU143" s="498"/>
      <c r="CV143" s="498"/>
      <c r="CW143" s="498"/>
      <c r="CX143" s="498"/>
      <c r="CY143" s="498"/>
      <c r="CZ143" s="498"/>
      <c r="DA143" s="498"/>
      <c r="DB143" s="498"/>
      <c r="DC143" s="498"/>
      <c r="DD143" s="498"/>
      <c r="DE143" s="498"/>
      <c r="DF143" s="498"/>
      <c r="DG143" s="498"/>
      <c r="DH143" s="498"/>
      <c r="DI143" s="498"/>
      <c r="DJ143" s="498"/>
      <c r="DK143" s="498"/>
      <c r="DL143" s="498"/>
      <c r="DM143" s="498"/>
      <c r="DN143" s="498"/>
      <c r="DO143" s="498"/>
      <c r="DP143" s="498"/>
      <c r="DQ143" s="498"/>
      <c r="DR143" s="498"/>
      <c r="DS143" s="498"/>
      <c r="DT143" s="498"/>
      <c r="DU143" s="498"/>
      <c r="DV143" s="498"/>
      <c r="DW143" s="498"/>
      <c r="DX143" s="498"/>
      <c r="DY143" s="498"/>
      <c r="DZ143" s="498"/>
      <c r="EA143" s="498"/>
      <c r="EB143" s="498"/>
      <c r="EC143" s="498"/>
      <c r="ED143" s="498"/>
      <c r="EE143" s="498"/>
      <c r="EF143" s="498"/>
      <c r="EG143" s="498"/>
      <c r="EH143" s="498"/>
      <c r="EI143" s="498"/>
      <c r="EJ143" s="498"/>
      <c r="EK143" s="498"/>
      <c r="EL143" s="498"/>
      <c r="EM143" s="498"/>
      <c r="EN143" s="498"/>
      <c r="EO143" s="498"/>
      <c r="EP143" s="498"/>
      <c r="EQ143" s="498"/>
      <c r="ER143" s="498"/>
      <c r="ES143" s="498"/>
      <c r="ET143" s="498"/>
      <c r="EU143" s="498"/>
      <c r="EV143" s="498"/>
      <c r="EW143" s="498"/>
      <c r="EX143" s="498"/>
      <c r="EY143" s="498"/>
      <c r="EZ143" s="498"/>
      <c r="FA143" s="498"/>
      <c r="FB143" s="498"/>
      <c r="FC143" s="498"/>
      <c r="FD143" s="498"/>
      <c r="FE143" s="498"/>
      <c r="FF143" s="498"/>
      <c r="FG143" s="498"/>
      <c r="FH143" s="498"/>
      <c r="FI143" s="498"/>
      <c r="FJ143" s="498"/>
      <c r="FK143" s="498"/>
      <c r="FL143" s="498"/>
      <c r="FM143" s="498"/>
      <c r="FN143" s="498"/>
      <c r="FO143" s="498"/>
      <c r="FP143" s="498"/>
      <c r="FQ143" s="498"/>
      <c r="FR143" s="498"/>
      <c r="FS143" s="498"/>
      <c r="FT143" s="498"/>
      <c r="FU143" s="498"/>
      <c r="FV143" s="498"/>
      <c r="FW143" s="498"/>
      <c r="FX143" s="498"/>
      <c r="FY143" s="498"/>
      <c r="FZ143" s="498"/>
      <c r="GA143" s="498"/>
      <c r="GB143" s="498"/>
      <c r="GC143" s="498"/>
      <c r="GD143" s="498"/>
      <c r="GE143" s="498"/>
      <c r="GF143" s="498"/>
      <c r="GG143" s="498"/>
      <c r="GH143" s="498"/>
      <c r="GI143" s="498"/>
      <c r="GJ143" s="498"/>
      <c r="GK143" s="498"/>
      <c r="GL143" s="498"/>
      <c r="GM143" s="498"/>
      <c r="GN143" s="498"/>
      <c r="GO143" s="498"/>
      <c r="GP143" s="498"/>
      <c r="GQ143" s="498"/>
      <c r="GR143" s="498"/>
      <c r="GS143" s="498"/>
      <c r="GT143" s="498"/>
      <c r="GU143" s="498"/>
      <c r="GV143" s="498"/>
      <c r="GW143" s="498"/>
      <c r="GX143" s="498"/>
      <c r="GY143" s="498"/>
      <c r="GZ143" s="498"/>
      <c r="HA143" s="498"/>
      <c r="HB143" s="498"/>
      <c r="HC143" s="498"/>
      <c r="HD143" s="498"/>
      <c r="HE143" s="498"/>
      <c r="HF143" s="498"/>
      <c r="HG143" s="498"/>
      <c r="HH143" s="498"/>
      <c r="HI143" s="498"/>
      <c r="HJ143" s="498"/>
      <c r="HK143" s="498"/>
      <c r="HL143" s="498"/>
      <c r="HM143" s="498"/>
      <c r="HN143" s="498"/>
      <c r="HO143" s="498"/>
      <c r="HP143" s="498"/>
      <c r="HQ143" s="498"/>
      <c r="HR143" s="498"/>
      <c r="HS143" s="498"/>
      <c r="HT143" s="498"/>
      <c r="HU143" s="498"/>
      <c r="HV143" s="498"/>
      <c r="HW143" s="498"/>
      <c r="HX143" s="498"/>
      <c r="HY143" s="498"/>
      <c r="HZ143" s="498"/>
      <c r="IA143" s="498"/>
      <c r="IB143" s="498"/>
      <c r="IC143" s="498"/>
      <c r="ID143" s="498"/>
      <c r="IE143" s="498"/>
      <c r="IF143" s="498"/>
      <c r="IG143" s="498"/>
      <c r="IH143" s="498"/>
      <c r="II143" s="498"/>
      <c r="IJ143" s="498"/>
      <c r="IK143" s="498"/>
    </row>
    <row r="144" spans="1:245" s="18" customFormat="1" ht="24" customHeight="1">
      <c r="A144" s="498"/>
      <c r="B144" s="110" t="s">
        <v>311</v>
      </c>
      <c r="C144" s="175"/>
      <c r="D144" s="175"/>
      <c r="E144" s="175"/>
      <c r="F144" s="175"/>
      <c r="G144" s="53"/>
      <c r="H144" s="53"/>
      <c r="I144" s="53"/>
      <c r="J144" s="53"/>
      <c r="K144" s="53"/>
      <c r="L144" s="53"/>
      <c r="M144" s="53"/>
      <c r="N144" s="54"/>
      <c r="O144" s="55">
        <v>557</v>
      </c>
      <c r="P144" s="72" t="s">
        <v>120</v>
      </c>
      <c r="R144" s="176" t="s">
        <v>340</v>
      </c>
      <c r="S144" s="177"/>
      <c r="T144" s="177"/>
      <c r="U144" s="177"/>
      <c r="V144" s="177"/>
      <c r="W144" s="177"/>
      <c r="X144" s="177"/>
      <c r="Y144" s="177"/>
      <c r="Z144" s="177"/>
      <c r="AA144" s="177"/>
      <c r="AB144" s="177"/>
      <c r="AC144" s="177"/>
      <c r="AD144" s="55">
        <v>844</v>
      </c>
      <c r="AE144" s="30" t="s">
        <v>341</v>
      </c>
      <c r="AF144" s="58"/>
      <c r="AI144" s="282"/>
      <c r="AJ144" s="498"/>
      <c r="AK144" s="498"/>
      <c r="AL144" s="498"/>
      <c r="AM144" s="498"/>
      <c r="AN144" s="498"/>
      <c r="AO144" s="498"/>
      <c r="AP144" s="498"/>
      <c r="AQ144" s="498"/>
      <c r="AR144" s="498"/>
      <c r="AS144" s="498"/>
      <c r="AT144" s="498"/>
      <c r="AU144" s="498"/>
      <c r="AV144" s="498"/>
      <c r="AW144" s="498"/>
      <c r="AX144" s="498"/>
      <c r="AY144" s="498"/>
      <c r="AZ144" s="498"/>
      <c r="BA144" s="498"/>
      <c r="BB144" s="498"/>
      <c r="BC144" s="498"/>
      <c r="BD144" s="498"/>
      <c r="BE144" s="498"/>
      <c r="BF144" s="498"/>
      <c r="BG144" s="498"/>
      <c r="BH144" s="498"/>
      <c r="BI144" s="498"/>
      <c r="BJ144" s="498"/>
      <c r="BK144" s="498"/>
      <c r="BL144" s="498"/>
      <c r="BM144" s="498"/>
      <c r="BN144" s="498"/>
      <c r="BO144" s="498"/>
      <c r="BP144" s="498"/>
      <c r="BQ144" s="498"/>
      <c r="BR144" s="498"/>
      <c r="BS144" s="498"/>
      <c r="BT144" s="498"/>
      <c r="BU144" s="498"/>
      <c r="BV144" s="498"/>
      <c r="BW144" s="498"/>
      <c r="BX144" s="498"/>
      <c r="BY144" s="498"/>
      <c r="BZ144" s="498"/>
      <c r="CA144" s="498"/>
      <c r="CB144" s="498"/>
      <c r="CC144" s="498"/>
      <c r="CD144" s="498"/>
      <c r="CE144" s="498"/>
      <c r="CF144" s="498"/>
      <c r="CG144" s="498"/>
      <c r="CH144" s="498"/>
      <c r="CI144" s="498"/>
      <c r="CJ144" s="498"/>
      <c r="CK144" s="498"/>
      <c r="CL144" s="498"/>
      <c r="CM144" s="498"/>
      <c r="CN144" s="498"/>
      <c r="CO144" s="498"/>
      <c r="CP144" s="498"/>
      <c r="CQ144" s="498"/>
      <c r="CR144" s="498"/>
      <c r="CS144" s="498"/>
      <c r="CT144" s="498"/>
      <c r="CU144" s="498"/>
      <c r="CV144" s="498"/>
      <c r="CW144" s="498"/>
      <c r="CX144" s="498"/>
      <c r="CY144" s="498"/>
      <c r="CZ144" s="498"/>
      <c r="DA144" s="498"/>
      <c r="DB144" s="498"/>
      <c r="DC144" s="498"/>
      <c r="DD144" s="498"/>
      <c r="DE144" s="498"/>
      <c r="DF144" s="498"/>
      <c r="DG144" s="498"/>
      <c r="DH144" s="498"/>
      <c r="DI144" s="498"/>
      <c r="DJ144" s="498"/>
      <c r="DK144" s="498"/>
      <c r="DL144" s="498"/>
      <c r="DM144" s="498"/>
      <c r="DN144" s="498"/>
      <c r="DO144" s="498"/>
      <c r="DP144" s="498"/>
      <c r="DQ144" s="498"/>
      <c r="DR144" s="498"/>
      <c r="DS144" s="498"/>
      <c r="DT144" s="498"/>
      <c r="DU144" s="498"/>
      <c r="DV144" s="498"/>
      <c r="DW144" s="498"/>
      <c r="DX144" s="498"/>
      <c r="DY144" s="498"/>
      <c r="DZ144" s="498"/>
      <c r="EA144" s="498"/>
      <c r="EB144" s="498"/>
      <c r="EC144" s="498"/>
      <c r="ED144" s="498"/>
      <c r="EE144" s="498"/>
      <c r="EF144" s="498"/>
      <c r="EG144" s="498"/>
      <c r="EH144" s="498"/>
      <c r="EI144" s="498"/>
      <c r="EJ144" s="498"/>
      <c r="EK144" s="498"/>
      <c r="EL144" s="498"/>
      <c r="EM144" s="498"/>
      <c r="EN144" s="498"/>
      <c r="EO144" s="498"/>
      <c r="EP144" s="498"/>
      <c r="EQ144" s="498"/>
      <c r="ER144" s="498"/>
      <c r="ES144" s="498"/>
      <c r="ET144" s="498"/>
      <c r="EU144" s="498"/>
      <c r="EV144" s="498"/>
      <c r="EW144" s="498"/>
      <c r="EX144" s="498"/>
      <c r="EY144" s="498"/>
      <c r="EZ144" s="498"/>
      <c r="FA144" s="498"/>
      <c r="FB144" s="498"/>
      <c r="FC144" s="498"/>
      <c r="FD144" s="498"/>
      <c r="FE144" s="498"/>
      <c r="FF144" s="498"/>
      <c r="FG144" s="498"/>
      <c r="FH144" s="498"/>
      <c r="FI144" s="498"/>
      <c r="FJ144" s="498"/>
      <c r="FK144" s="498"/>
      <c r="FL144" s="498"/>
      <c r="FM144" s="498"/>
      <c r="FN144" s="498"/>
      <c r="FO144" s="498"/>
      <c r="FP144" s="498"/>
      <c r="FQ144" s="498"/>
      <c r="FR144" s="498"/>
      <c r="FS144" s="498"/>
      <c r="FT144" s="498"/>
      <c r="FU144" s="498"/>
      <c r="FV144" s="498"/>
      <c r="FW144" s="498"/>
      <c r="FX144" s="498"/>
      <c r="FY144" s="498"/>
      <c r="FZ144" s="498"/>
      <c r="GA144" s="498"/>
      <c r="GB144" s="498"/>
      <c r="GC144" s="498"/>
      <c r="GD144" s="498"/>
      <c r="GE144" s="498"/>
      <c r="GF144" s="498"/>
      <c r="GG144" s="498"/>
      <c r="GH144" s="498"/>
      <c r="GI144" s="498"/>
      <c r="GJ144" s="498"/>
      <c r="GK144" s="498"/>
      <c r="GL144" s="498"/>
      <c r="GM144" s="498"/>
      <c r="GN144" s="498"/>
      <c r="GO144" s="498"/>
      <c r="GP144" s="498"/>
      <c r="GQ144" s="498"/>
      <c r="GR144" s="498"/>
      <c r="GS144" s="498"/>
      <c r="GT144" s="498"/>
      <c r="GU144" s="498"/>
      <c r="GV144" s="498"/>
      <c r="GW144" s="498"/>
      <c r="GX144" s="498"/>
      <c r="GY144" s="498"/>
      <c r="GZ144" s="498"/>
      <c r="HA144" s="498"/>
      <c r="HB144" s="498"/>
      <c r="HC144" s="498"/>
      <c r="HD144" s="498"/>
      <c r="HE144" s="498"/>
      <c r="HF144" s="498"/>
      <c r="HG144" s="498"/>
      <c r="HH144" s="498"/>
      <c r="HI144" s="498"/>
      <c r="HJ144" s="498"/>
      <c r="HK144" s="498"/>
      <c r="HL144" s="498"/>
      <c r="HM144" s="498"/>
      <c r="HN144" s="498"/>
      <c r="HO144" s="498"/>
      <c r="HP144" s="498"/>
      <c r="HQ144" s="498"/>
      <c r="HR144" s="498"/>
      <c r="HS144" s="498"/>
      <c r="HT144" s="498"/>
      <c r="HU144" s="498"/>
      <c r="HV144" s="498"/>
      <c r="HW144" s="498"/>
      <c r="HX144" s="498"/>
      <c r="HY144" s="498"/>
      <c r="HZ144" s="498"/>
      <c r="IA144" s="498"/>
      <c r="IB144" s="498"/>
      <c r="IC144" s="498"/>
      <c r="ID144" s="498"/>
      <c r="IE144" s="498"/>
      <c r="IF144" s="498"/>
      <c r="IG144" s="498"/>
      <c r="IH144" s="498"/>
      <c r="II144" s="498"/>
      <c r="IJ144" s="498"/>
      <c r="IK144" s="498"/>
    </row>
    <row r="145" spans="1:245" s="18" customFormat="1" ht="24" customHeight="1">
      <c r="A145" s="498"/>
      <c r="B145" s="110" t="s">
        <v>342</v>
      </c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4"/>
      <c r="O145" s="178">
        <v>558</v>
      </c>
      <c r="P145" s="136" t="s">
        <v>120</v>
      </c>
      <c r="Q145" s="53"/>
      <c r="R145" s="176" t="s">
        <v>343</v>
      </c>
      <c r="S145" s="177"/>
      <c r="T145" s="177"/>
      <c r="U145" s="177"/>
      <c r="V145" s="177"/>
      <c r="W145" s="177"/>
      <c r="X145" s="177"/>
      <c r="Y145" s="177"/>
      <c r="Z145" s="177"/>
      <c r="AA145" s="177"/>
      <c r="AB145" s="177"/>
      <c r="AC145" s="177"/>
      <c r="AD145" s="55">
        <v>845</v>
      </c>
      <c r="AE145" s="30" t="s">
        <v>134</v>
      </c>
      <c r="AF145" s="58"/>
      <c r="AI145" s="282"/>
      <c r="AJ145" s="498"/>
      <c r="AK145" s="498"/>
      <c r="AL145" s="498"/>
      <c r="AM145" s="498"/>
      <c r="AN145" s="498"/>
      <c r="AO145" s="498"/>
      <c r="AP145" s="498"/>
      <c r="AQ145" s="498"/>
      <c r="AR145" s="498"/>
      <c r="AS145" s="498"/>
      <c r="AT145" s="498"/>
      <c r="AU145" s="498"/>
      <c r="AV145" s="498"/>
      <c r="AW145" s="498"/>
      <c r="AX145" s="498"/>
      <c r="AY145" s="498"/>
      <c r="AZ145" s="498"/>
      <c r="BA145" s="498"/>
      <c r="BB145" s="498"/>
      <c r="BC145" s="498"/>
      <c r="BD145" s="498"/>
      <c r="BE145" s="498"/>
      <c r="BF145" s="498"/>
      <c r="BG145" s="498"/>
      <c r="BH145" s="498"/>
      <c r="BI145" s="498"/>
      <c r="BJ145" s="498"/>
      <c r="BK145" s="498"/>
      <c r="BL145" s="498"/>
      <c r="BM145" s="498"/>
      <c r="BN145" s="498"/>
      <c r="BO145" s="498"/>
      <c r="BP145" s="498"/>
      <c r="BQ145" s="498"/>
      <c r="BR145" s="498"/>
      <c r="BS145" s="498"/>
      <c r="BT145" s="498"/>
      <c r="BU145" s="498"/>
      <c r="BV145" s="498"/>
      <c r="BW145" s="498"/>
      <c r="BX145" s="498"/>
      <c r="BY145" s="498"/>
      <c r="BZ145" s="498"/>
      <c r="CA145" s="498"/>
      <c r="CB145" s="498"/>
      <c r="CC145" s="498"/>
      <c r="CD145" s="498"/>
      <c r="CE145" s="498"/>
      <c r="CF145" s="498"/>
      <c r="CG145" s="498"/>
      <c r="CH145" s="498"/>
      <c r="CI145" s="498"/>
      <c r="CJ145" s="498"/>
      <c r="CK145" s="498"/>
      <c r="CL145" s="498"/>
      <c r="CM145" s="498"/>
      <c r="CN145" s="498"/>
      <c r="CO145" s="498"/>
      <c r="CP145" s="498"/>
      <c r="CQ145" s="498"/>
      <c r="CR145" s="498"/>
      <c r="CS145" s="498"/>
      <c r="CT145" s="498"/>
      <c r="CU145" s="498"/>
      <c r="CV145" s="498"/>
      <c r="CW145" s="498"/>
      <c r="CX145" s="498"/>
      <c r="CY145" s="498"/>
      <c r="CZ145" s="498"/>
      <c r="DA145" s="498"/>
      <c r="DB145" s="498"/>
      <c r="DC145" s="498"/>
      <c r="DD145" s="498"/>
      <c r="DE145" s="498"/>
      <c r="DF145" s="498"/>
      <c r="DG145" s="498"/>
      <c r="DH145" s="498"/>
      <c r="DI145" s="498"/>
      <c r="DJ145" s="498"/>
      <c r="DK145" s="498"/>
      <c r="DL145" s="498"/>
      <c r="DM145" s="498"/>
      <c r="DN145" s="498"/>
      <c r="DO145" s="498"/>
      <c r="DP145" s="498"/>
      <c r="DQ145" s="498"/>
      <c r="DR145" s="498"/>
      <c r="DS145" s="498"/>
      <c r="DT145" s="498"/>
      <c r="DU145" s="498"/>
      <c r="DV145" s="498"/>
      <c r="DW145" s="498"/>
      <c r="DX145" s="498"/>
      <c r="DY145" s="498"/>
      <c r="DZ145" s="498"/>
      <c r="EA145" s="498"/>
      <c r="EB145" s="498"/>
      <c r="EC145" s="498"/>
      <c r="ED145" s="498"/>
      <c r="EE145" s="498"/>
      <c r="EF145" s="498"/>
      <c r="EG145" s="498"/>
      <c r="EH145" s="498"/>
      <c r="EI145" s="498"/>
      <c r="EJ145" s="498"/>
      <c r="EK145" s="498"/>
      <c r="EL145" s="498"/>
      <c r="EM145" s="498"/>
      <c r="EN145" s="498"/>
      <c r="EO145" s="498"/>
      <c r="EP145" s="498"/>
      <c r="EQ145" s="498"/>
      <c r="ER145" s="498"/>
      <c r="ES145" s="498"/>
      <c r="ET145" s="498"/>
      <c r="EU145" s="498"/>
      <c r="EV145" s="498"/>
      <c r="EW145" s="498"/>
      <c r="EX145" s="498"/>
      <c r="EY145" s="498"/>
      <c r="EZ145" s="498"/>
      <c r="FA145" s="498"/>
      <c r="FB145" s="498"/>
      <c r="FC145" s="498"/>
      <c r="FD145" s="498"/>
      <c r="FE145" s="498"/>
      <c r="FF145" s="498"/>
      <c r="FG145" s="498"/>
      <c r="FH145" s="498"/>
      <c r="FI145" s="498"/>
      <c r="FJ145" s="498"/>
      <c r="FK145" s="498"/>
      <c r="FL145" s="498"/>
      <c r="FM145" s="498"/>
      <c r="FN145" s="498"/>
      <c r="FO145" s="498"/>
      <c r="FP145" s="498"/>
      <c r="FQ145" s="498"/>
      <c r="FR145" s="498"/>
      <c r="FS145" s="498"/>
      <c r="FT145" s="498"/>
      <c r="FU145" s="498"/>
      <c r="FV145" s="498"/>
      <c r="FW145" s="498"/>
      <c r="FX145" s="498"/>
      <c r="FY145" s="498"/>
      <c r="FZ145" s="498"/>
      <c r="GA145" s="498"/>
      <c r="GB145" s="498"/>
      <c r="GC145" s="498"/>
      <c r="GD145" s="498"/>
      <c r="GE145" s="498"/>
      <c r="GF145" s="498"/>
      <c r="GG145" s="498"/>
      <c r="GH145" s="498"/>
      <c r="GI145" s="498"/>
      <c r="GJ145" s="498"/>
      <c r="GK145" s="498"/>
      <c r="GL145" s="498"/>
      <c r="GM145" s="498"/>
      <c r="GN145" s="498"/>
      <c r="GO145" s="498"/>
      <c r="GP145" s="498"/>
      <c r="GQ145" s="498"/>
      <c r="GR145" s="498"/>
      <c r="GS145" s="498"/>
      <c r="GT145" s="498"/>
      <c r="GU145" s="498"/>
      <c r="GV145" s="498"/>
      <c r="GW145" s="498"/>
      <c r="GX145" s="498"/>
      <c r="GY145" s="498"/>
      <c r="GZ145" s="498"/>
      <c r="HA145" s="498"/>
      <c r="HB145" s="498"/>
      <c r="HC145" s="498"/>
      <c r="HD145" s="498"/>
      <c r="HE145" s="498"/>
      <c r="HF145" s="498"/>
      <c r="HG145" s="498"/>
      <c r="HH145" s="498"/>
      <c r="HI145" s="498"/>
      <c r="HJ145" s="498"/>
      <c r="HK145" s="498"/>
      <c r="HL145" s="498"/>
      <c r="HM145" s="498"/>
      <c r="HN145" s="498"/>
      <c r="HO145" s="498"/>
      <c r="HP145" s="498"/>
      <c r="HQ145" s="498"/>
      <c r="HR145" s="498"/>
      <c r="HS145" s="498"/>
      <c r="HT145" s="498"/>
      <c r="HU145" s="498"/>
      <c r="HV145" s="498"/>
      <c r="HW145" s="498"/>
      <c r="HX145" s="498"/>
      <c r="HY145" s="498"/>
      <c r="HZ145" s="498"/>
      <c r="IA145" s="498"/>
      <c r="IB145" s="498"/>
      <c r="IC145" s="498"/>
      <c r="ID145" s="498"/>
      <c r="IE145" s="498"/>
      <c r="IF145" s="498"/>
      <c r="IG145" s="498"/>
      <c r="IH145" s="498"/>
      <c r="II145" s="498"/>
      <c r="IJ145" s="498"/>
      <c r="IK145" s="498"/>
    </row>
    <row r="146" spans="1:245" s="18" customFormat="1" ht="24" customHeight="1">
      <c r="A146" s="498"/>
      <c r="B146" s="110" t="s">
        <v>344</v>
      </c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4"/>
      <c r="O146" s="178">
        <v>559</v>
      </c>
      <c r="P146" s="136" t="s">
        <v>120</v>
      </c>
      <c r="Q146" s="53"/>
      <c r="R146" s="176" t="s">
        <v>345</v>
      </c>
      <c r="S146" s="177"/>
      <c r="T146" s="177"/>
      <c r="U146" s="177"/>
      <c r="V146" s="177"/>
      <c r="W146" s="177"/>
      <c r="X146" s="177"/>
      <c r="Y146" s="177"/>
      <c r="Z146" s="177"/>
      <c r="AA146" s="177"/>
      <c r="AB146" s="177"/>
      <c r="AC146" s="177"/>
      <c r="AD146" s="55">
        <v>847</v>
      </c>
      <c r="AE146" s="30" t="s">
        <v>134</v>
      </c>
      <c r="AF146" s="58"/>
      <c r="AI146" s="282"/>
      <c r="AJ146" s="498"/>
      <c r="AK146" s="498"/>
      <c r="AL146" s="498"/>
      <c r="AM146" s="498"/>
      <c r="AN146" s="498"/>
      <c r="AO146" s="498"/>
      <c r="AP146" s="498"/>
      <c r="AQ146" s="498"/>
      <c r="AR146" s="498"/>
      <c r="AS146" s="498"/>
      <c r="AT146" s="498"/>
      <c r="AU146" s="498"/>
      <c r="AV146" s="498"/>
      <c r="AW146" s="498"/>
      <c r="AX146" s="498"/>
      <c r="AY146" s="498"/>
      <c r="AZ146" s="498"/>
      <c r="BA146" s="498"/>
      <c r="BB146" s="498"/>
      <c r="BC146" s="498"/>
      <c r="BD146" s="498"/>
      <c r="BE146" s="498"/>
      <c r="BF146" s="498"/>
      <c r="BG146" s="498"/>
      <c r="BH146" s="498"/>
      <c r="BI146" s="498"/>
      <c r="BJ146" s="498"/>
      <c r="BK146" s="498"/>
      <c r="BL146" s="498"/>
      <c r="BM146" s="498"/>
      <c r="BN146" s="498"/>
      <c r="BO146" s="498"/>
      <c r="BP146" s="498"/>
      <c r="BQ146" s="498"/>
      <c r="BR146" s="498"/>
      <c r="BS146" s="498"/>
      <c r="BT146" s="498"/>
      <c r="BU146" s="498"/>
      <c r="BV146" s="498"/>
      <c r="BW146" s="498"/>
      <c r="BX146" s="498"/>
      <c r="BY146" s="498"/>
      <c r="BZ146" s="498"/>
      <c r="CA146" s="498"/>
      <c r="CB146" s="498"/>
      <c r="CC146" s="498"/>
      <c r="CD146" s="498"/>
      <c r="CE146" s="498"/>
      <c r="CF146" s="498"/>
      <c r="CG146" s="498"/>
      <c r="CH146" s="498"/>
      <c r="CI146" s="498"/>
      <c r="CJ146" s="498"/>
      <c r="CK146" s="498"/>
      <c r="CL146" s="498"/>
      <c r="CM146" s="498"/>
      <c r="CN146" s="498"/>
      <c r="CO146" s="498"/>
      <c r="CP146" s="498"/>
      <c r="CQ146" s="498"/>
      <c r="CR146" s="498"/>
      <c r="CS146" s="498"/>
      <c r="CT146" s="498"/>
      <c r="CU146" s="498"/>
      <c r="CV146" s="498"/>
      <c r="CW146" s="498"/>
      <c r="CX146" s="498"/>
      <c r="CY146" s="498"/>
      <c r="CZ146" s="498"/>
      <c r="DA146" s="498"/>
      <c r="DB146" s="498"/>
      <c r="DC146" s="498"/>
      <c r="DD146" s="498"/>
      <c r="DE146" s="498"/>
      <c r="DF146" s="498"/>
      <c r="DG146" s="498"/>
      <c r="DH146" s="498"/>
      <c r="DI146" s="498"/>
      <c r="DJ146" s="498"/>
      <c r="DK146" s="498"/>
      <c r="DL146" s="498"/>
      <c r="DM146" s="498"/>
      <c r="DN146" s="498"/>
      <c r="DO146" s="498"/>
      <c r="DP146" s="498"/>
      <c r="DQ146" s="498"/>
      <c r="DR146" s="498"/>
      <c r="DS146" s="498"/>
      <c r="DT146" s="498"/>
      <c r="DU146" s="498"/>
      <c r="DV146" s="498"/>
      <c r="DW146" s="498"/>
      <c r="DX146" s="498"/>
      <c r="DY146" s="498"/>
      <c r="DZ146" s="498"/>
      <c r="EA146" s="498"/>
      <c r="EB146" s="498"/>
      <c r="EC146" s="498"/>
      <c r="ED146" s="498"/>
      <c r="EE146" s="498"/>
      <c r="EF146" s="498"/>
      <c r="EG146" s="498"/>
      <c r="EH146" s="498"/>
      <c r="EI146" s="498"/>
      <c r="EJ146" s="498"/>
      <c r="EK146" s="498"/>
      <c r="EL146" s="498"/>
      <c r="EM146" s="498"/>
      <c r="EN146" s="498"/>
      <c r="EO146" s="498"/>
      <c r="EP146" s="498"/>
      <c r="EQ146" s="498"/>
      <c r="ER146" s="498"/>
      <c r="ES146" s="498"/>
      <c r="ET146" s="498"/>
      <c r="EU146" s="498"/>
      <c r="EV146" s="498"/>
      <c r="EW146" s="498"/>
      <c r="EX146" s="498"/>
      <c r="EY146" s="498"/>
      <c r="EZ146" s="498"/>
      <c r="FA146" s="498"/>
      <c r="FB146" s="498"/>
      <c r="FC146" s="498"/>
      <c r="FD146" s="498"/>
      <c r="FE146" s="498"/>
      <c r="FF146" s="498"/>
      <c r="FG146" s="498"/>
      <c r="FH146" s="498"/>
      <c r="FI146" s="498"/>
      <c r="FJ146" s="498"/>
      <c r="FK146" s="498"/>
      <c r="FL146" s="498"/>
      <c r="FM146" s="498"/>
      <c r="FN146" s="498"/>
      <c r="FO146" s="498"/>
      <c r="FP146" s="498"/>
      <c r="FQ146" s="498"/>
      <c r="FR146" s="498"/>
      <c r="FS146" s="498"/>
      <c r="FT146" s="498"/>
      <c r="FU146" s="498"/>
      <c r="FV146" s="498"/>
      <c r="FW146" s="498"/>
      <c r="FX146" s="498"/>
      <c r="FY146" s="498"/>
      <c r="FZ146" s="498"/>
      <c r="GA146" s="498"/>
      <c r="GB146" s="498"/>
      <c r="GC146" s="498"/>
      <c r="GD146" s="498"/>
      <c r="GE146" s="498"/>
      <c r="GF146" s="498"/>
      <c r="GG146" s="498"/>
      <c r="GH146" s="498"/>
      <c r="GI146" s="498"/>
      <c r="GJ146" s="498"/>
      <c r="GK146" s="498"/>
      <c r="GL146" s="498"/>
      <c r="GM146" s="498"/>
      <c r="GN146" s="498"/>
      <c r="GO146" s="498"/>
      <c r="GP146" s="498"/>
      <c r="GQ146" s="498"/>
      <c r="GR146" s="498"/>
      <c r="GS146" s="498"/>
      <c r="GT146" s="498"/>
      <c r="GU146" s="498"/>
      <c r="GV146" s="498"/>
      <c r="GW146" s="498"/>
      <c r="GX146" s="498"/>
      <c r="GY146" s="498"/>
      <c r="GZ146" s="498"/>
      <c r="HA146" s="498"/>
      <c r="HB146" s="498"/>
      <c r="HC146" s="498"/>
      <c r="HD146" s="498"/>
      <c r="HE146" s="498"/>
      <c r="HF146" s="498"/>
      <c r="HG146" s="498"/>
      <c r="HH146" s="498"/>
      <c r="HI146" s="498"/>
      <c r="HJ146" s="498"/>
      <c r="HK146" s="498"/>
      <c r="HL146" s="498"/>
      <c r="HM146" s="498"/>
      <c r="HN146" s="498"/>
      <c r="HO146" s="498"/>
      <c r="HP146" s="498"/>
      <c r="HQ146" s="498"/>
      <c r="HR146" s="498"/>
      <c r="HS146" s="498"/>
      <c r="HT146" s="498"/>
      <c r="HU146" s="498"/>
      <c r="HV146" s="498"/>
      <c r="HW146" s="498"/>
      <c r="HX146" s="498"/>
      <c r="HY146" s="498"/>
      <c r="HZ146" s="498"/>
      <c r="IA146" s="498"/>
      <c r="IB146" s="498"/>
      <c r="IC146" s="498"/>
      <c r="ID146" s="498"/>
      <c r="IE146" s="498"/>
      <c r="IF146" s="498"/>
      <c r="IG146" s="498"/>
      <c r="IH146" s="498"/>
      <c r="II146" s="498"/>
      <c r="IJ146" s="498"/>
      <c r="IK146" s="498"/>
    </row>
    <row r="147" spans="1:245" s="18" customFormat="1" ht="24" customHeight="1" thickBot="1">
      <c r="A147" s="498"/>
      <c r="B147" s="110" t="s">
        <v>223</v>
      </c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4"/>
      <c r="O147" s="178">
        <v>560</v>
      </c>
      <c r="P147" s="136" t="s">
        <v>120</v>
      </c>
      <c r="Q147" s="53"/>
      <c r="R147" s="176" t="s">
        <v>346</v>
      </c>
      <c r="S147" s="177"/>
      <c r="T147" s="177"/>
      <c r="U147" s="177"/>
      <c r="V147" s="177"/>
      <c r="W147" s="177"/>
      <c r="X147" s="177"/>
      <c r="Y147" s="177"/>
      <c r="Z147" s="177"/>
      <c r="AA147" s="177"/>
      <c r="AB147" s="177"/>
      <c r="AC147" s="177"/>
      <c r="AD147" s="55">
        <v>848</v>
      </c>
      <c r="AE147" s="30" t="s">
        <v>134</v>
      </c>
      <c r="AF147" s="58"/>
      <c r="AI147" s="282"/>
      <c r="AJ147" s="498"/>
      <c r="AK147" s="498"/>
      <c r="AL147" s="498"/>
      <c r="AM147" s="498"/>
      <c r="AN147" s="498"/>
      <c r="AO147" s="498"/>
      <c r="AP147" s="498"/>
      <c r="AQ147" s="498"/>
      <c r="AR147" s="498"/>
      <c r="AS147" s="498"/>
      <c r="AT147" s="498"/>
      <c r="AU147" s="498"/>
      <c r="AV147" s="498"/>
      <c r="AW147" s="498"/>
      <c r="AX147" s="498"/>
      <c r="AY147" s="498"/>
      <c r="AZ147" s="498"/>
      <c r="BA147" s="498"/>
      <c r="BB147" s="498"/>
      <c r="BC147" s="498"/>
      <c r="BD147" s="498"/>
      <c r="BE147" s="498"/>
      <c r="BF147" s="498"/>
      <c r="BG147" s="498"/>
      <c r="BH147" s="498"/>
      <c r="BI147" s="498"/>
      <c r="BJ147" s="498"/>
      <c r="BK147" s="498"/>
      <c r="BL147" s="498"/>
      <c r="BM147" s="498"/>
      <c r="BN147" s="498"/>
      <c r="BO147" s="498"/>
      <c r="BP147" s="498"/>
      <c r="BQ147" s="498"/>
      <c r="BR147" s="498"/>
      <c r="BS147" s="498"/>
      <c r="BT147" s="498"/>
      <c r="BU147" s="498"/>
      <c r="BV147" s="498"/>
      <c r="BW147" s="498"/>
      <c r="BX147" s="498"/>
      <c r="BY147" s="498"/>
      <c r="BZ147" s="498"/>
      <c r="CA147" s="498"/>
      <c r="CB147" s="498"/>
      <c r="CC147" s="498"/>
      <c r="CD147" s="498"/>
      <c r="CE147" s="498"/>
      <c r="CF147" s="498"/>
      <c r="CG147" s="498"/>
      <c r="CH147" s="498"/>
      <c r="CI147" s="498"/>
      <c r="CJ147" s="498"/>
      <c r="CK147" s="498"/>
      <c r="CL147" s="498"/>
      <c r="CM147" s="498"/>
      <c r="CN147" s="498"/>
      <c r="CO147" s="498"/>
      <c r="CP147" s="498"/>
      <c r="CQ147" s="498"/>
      <c r="CR147" s="498"/>
      <c r="CS147" s="498"/>
      <c r="CT147" s="498"/>
      <c r="CU147" s="498"/>
      <c r="CV147" s="498"/>
      <c r="CW147" s="498"/>
      <c r="CX147" s="498"/>
      <c r="CY147" s="498"/>
      <c r="CZ147" s="498"/>
      <c r="DA147" s="498"/>
      <c r="DB147" s="498"/>
      <c r="DC147" s="498"/>
      <c r="DD147" s="498"/>
      <c r="DE147" s="498"/>
      <c r="DF147" s="498"/>
      <c r="DG147" s="498"/>
      <c r="DH147" s="498"/>
      <c r="DI147" s="498"/>
      <c r="DJ147" s="498"/>
      <c r="DK147" s="498"/>
      <c r="DL147" s="498"/>
      <c r="DM147" s="498"/>
      <c r="DN147" s="498"/>
      <c r="DO147" s="498"/>
      <c r="DP147" s="498"/>
      <c r="DQ147" s="498"/>
      <c r="DR147" s="498"/>
      <c r="DS147" s="498"/>
      <c r="DT147" s="498"/>
      <c r="DU147" s="498"/>
      <c r="DV147" s="498"/>
      <c r="DW147" s="498"/>
      <c r="DX147" s="498"/>
      <c r="DY147" s="498"/>
      <c r="DZ147" s="498"/>
      <c r="EA147" s="498"/>
      <c r="EB147" s="498"/>
      <c r="EC147" s="498"/>
      <c r="ED147" s="498"/>
      <c r="EE147" s="498"/>
      <c r="EF147" s="498"/>
      <c r="EG147" s="498"/>
      <c r="EH147" s="498"/>
      <c r="EI147" s="498"/>
      <c r="EJ147" s="498"/>
      <c r="EK147" s="498"/>
      <c r="EL147" s="498"/>
      <c r="EM147" s="498"/>
      <c r="EN147" s="498"/>
      <c r="EO147" s="498"/>
      <c r="EP147" s="498"/>
      <c r="EQ147" s="498"/>
      <c r="ER147" s="498"/>
      <c r="ES147" s="498"/>
      <c r="ET147" s="498"/>
      <c r="EU147" s="498"/>
      <c r="EV147" s="498"/>
      <c r="EW147" s="498"/>
      <c r="EX147" s="498"/>
      <c r="EY147" s="498"/>
      <c r="EZ147" s="498"/>
      <c r="FA147" s="498"/>
      <c r="FB147" s="498"/>
      <c r="FC147" s="498"/>
      <c r="FD147" s="498"/>
      <c r="FE147" s="498"/>
      <c r="FF147" s="498"/>
      <c r="FG147" s="498"/>
      <c r="FH147" s="498"/>
      <c r="FI147" s="498"/>
      <c r="FJ147" s="498"/>
      <c r="FK147" s="498"/>
      <c r="FL147" s="498"/>
      <c r="FM147" s="498"/>
      <c r="FN147" s="498"/>
      <c r="FO147" s="498"/>
      <c r="FP147" s="498"/>
      <c r="FQ147" s="498"/>
      <c r="FR147" s="498"/>
      <c r="FS147" s="498"/>
      <c r="FT147" s="498"/>
      <c r="FU147" s="498"/>
      <c r="FV147" s="498"/>
      <c r="FW147" s="498"/>
      <c r="FX147" s="498"/>
      <c r="FY147" s="498"/>
      <c r="FZ147" s="498"/>
      <c r="GA147" s="498"/>
      <c r="GB147" s="498"/>
      <c r="GC147" s="498"/>
      <c r="GD147" s="498"/>
      <c r="GE147" s="498"/>
      <c r="GF147" s="498"/>
      <c r="GG147" s="498"/>
      <c r="GH147" s="498"/>
      <c r="GI147" s="498"/>
      <c r="GJ147" s="498"/>
      <c r="GK147" s="498"/>
      <c r="GL147" s="498"/>
      <c r="GM147" s="498"/>
      <c r="GN147" s="498"/>
      <c r="GO147" s="498"/>
      <c r="GP147" s="498"/>
      <c r="GQ147" s="498"/>
      <c r="GR147" s="498"/>
      <c r="GS147" s="498"/>
      <c r="GT147" s="498"/>
      <c r="GU147" s="498"/>
      <c r="GV147" s="498"/>
      <c r="GW147" s="498"/>
      <c r="GX147" s="498"/>
      <c r="GY147" s="498"/>
      <c r="GZ147" s="498"/>
      <c r="HA147" s="498"/>
      <c r="HB147" s="498"/>
      <c r="HC147" s="498"/>
      <c r="HD147" s="498"/>
      <c r="HE147" s="498"/>
      <c r="HF147" s="498"/>
      <c r="HG147" s="498"/>
      <c r="HH147" s="498"/>
      <c r="HI147" s="498"/>
      <c r="HJ147" s="498"/>
      <c r="HK147" s="498"/>
      <c r="HL147" s="498"/>
      <c r="HM147" s="498"/>
      <c r="HN147" s="498"/>
      <c r="HO147" s="498"/>
      <c r="HP147" s="498"/>
      <c r="HQ147" s="498"/>
      <c r="HR147" s="498"/>
      <c r="HS147" s="498"/>
      <c r="HT147" s="498"/>
      <c r="HU147" s="498"/>
      <c r="HV147" s="498"/>
      <c r="HW147" s="498"/>
      <c r="HX147" s="498"/>
      <c r="HY147" s="498"/>
      <c r="HZ147" s="498"/>
      <c r="IA147" s="498"/>
      <c r="IB147" s="498"/>
      <c r="IC147" s="498"/>
      <c r="ID147" s="498"/>
      <c r="IE147" s="498"/>
      <c r="IF147" s="498"/>
      <c r="IG147" s="498"/>
      <c r="IH147" s="498"/>
      <c r="II147" s="498"/>
      <c r="IJ147" s="498"/>
      <c r="IK147" s="498"/>
    </row>
    <row r="148" spans="1:245" s="18" customFormat="1" ht="24" customHeight="1" thickBot="1">
      <c r="A148" s="498"/>
      <c r="B148" s="330" t="s">
        <v>10</v>
      </c>
      <c r="C148" s="331"/>
      <c r="D148" s="331"/>
      <c r="E148" s="331"/>
      <c r="F148" s="331"/>
      <c r="G148" s="296"/>
      <c r="H148" s="296"/>
      <c r="I148" s="296"/>
      <c r="J148" s="296"/>
      <c r="K148" s="296"/>
      <c r="L148" s="296"/>
      <c r="M148" s="296"/>
      <c r="N148" s="297"/>
      <c r="O148" s="332">
        <v>569</v>
      </c>
      <c r="P148" s="142" t="s">
        <v>126</v>
      </c>
      <c r="Q148" s="18">
        <f>Q128+Q129+Q130+Q131+Q132+Q133+Q134+Q135+Q136+Q137+Q138+Q139+Q140+Q141+Q142+Q143+Q144+Q145+Q146+Q147</f>
        <v>229922.35</v>
      </c>
      <c r="R148" s="176" t="s">
        <v>347</v>
      </c>
      <c r="S148" s="177"/>
      <c r="T148" s="177"/>
      <c r="U148" s="177"/>
      <c r="V148" s="177"/>
      <c r="W148" s="177"/>
      <c r="X148" s="177"/>
      <c r="Y148" s="177"/>
      <c r="Z148" s="177"/>
      <c r="AA148" s="177"/>
      <c r="AB148" s="177"/>
      <c r="AC148" s="177"/>
      <c r="AD148" s="55">
        <v>849</v>
      </c>
      <c r="AE148" s="30" t="s">
        <v>134</v>
      </c>
      <c r="AF148" s="58"/>
      <c r="AI148" s="282"/>
      <c r="AJ148" s="498"/>
      <c r="AK148" s="498"/>
      <c r="AL148" s="498"/>
      <c r="AM148" s="498"/>
      <c r="AN148" s="498"/>
      <c r="AO148" s="498"/>
      <c r="AP148" s="498"/>
      <c r="AQ148" s="498"/>
      <c r="AR148" s="498"/>
      <c r="AS148" s="498"/>
      <c r="AT148" s="498"/>
      <c r="AU148" s="498"/>
      <c r="AV148" s="498"/>
      <c r="AW148" s="498"/>
      <c r="AX148" s="498"/>
      <c r="AY148" s="498"/>
      <c r="AZ148" s="498"/>
      <c r="BA148" s="498"/>
      <c r="BB148" s="498"/>
      <c r="BC148" s="498"/>
      <c r="BD148" s="498"/>
      <c r="BE148" s="498"/>
      <c r="BF148" s="498"/>
      <c r="BG148" s="498"/>
      <c r="BH148" s="498"/>
      <c r="BI148" s="498"/>
      <c r="BJ148" s="498"/>
      <c r="BK148" s="498"/>
      <c r="BL148" s="498"/>
      <c r="BM148" s="498"/>
      <c r="BN148" s="498"/>
      <c r="BO148" s="498"/>
      <c r="BP148" s="498"/>
      <c r="BQ148" s="498"/>
      <c r="BR148" s="498"/>
      <c r="BS148" s="498"/>
      <c r="BT148" s="498"/>
      <c r="BU148" s="498"/>
      <c r="BV148" s="498"/>
      <c r="BW148" s="498"/>
      <c r="BX148" s="498"/>
      <c r="BY148" s="498"/>
      <c r="BZ148" s="498"/>
      <c r="CA148" s="498"/>
      <c r="CB148" s="498"/>
      <c r="CC148" s="498"/>
      <c r="CD148" s="498"/>
      <c r="CE148" s="498"/>
      <c r="CF148" s="498"/>
      <c r="CG148" s="498"/>
      <c r="CH148" s="498"/>
      <c r="CI148" s="498"/>
      <c r="CJ148" s="498"/>
      <c r="CK148" s="498"/>
      <c r="CL148" s="498"/>
      <c r="CM148" s="498"/>
      <c r="CN148" s="498"/>
      <c r="CO148" s="498"/>
      <c r="CP148" s="498"/>
      <c r="CQ148" s="498"/>
      <c r="CR148" s="498"/>
      <c r="CS148" s="498"/>
      <c r="CT148" s="498"/>
      <c r="CU148" s="498"/>
      <c r="CV148" s="498"/>
      <c r="CW148" s="498"/>
      <c r="CX148" s="498"/>
      <c r="CY148" s="498"/>
      <c r="CZ148" s="498"/>
      <c r="DA148" s="498"/>
      <c r="DB148" s="498"/>
      <c r="DC148" s="498"/>
      <c r="DD148" s="498"/>
      <c r="DE148" s="498"/>
      <c r="DF148" s="498"/>
      <c r="DG148" s="498"/>
      <c r="DH148" s="498"/>
      <c r="DI148" s="498"/>
      <c r="DJ148" s="498"/>
      <c r="DK148" s="498"/>
      <c r="DL148" s="498"/>
      <c r="DM148" s="498"/>
      <c r="DN148" s="498"/>
      <c r="DO148" s="498"/>
      <c r="DP148" s="498"/>
      <c r="DQ148" s="498"/>
      <c r="DR148" s="498"/>
      <c r="DS148" s="498"/>
      <c r="DT148" s="498"/>
      <c r="DU148" s="498"/>
      <c r="DV148" s="498"/>
      <c r="DW148" s="498"/>
      <c r="DX148" s="498"/>
      <c r="DY148" s="498"/>
      <c r="DZ148" s="498"/>
      <c r="EA148" s="498"/>
      <c r="EB148" s="498"/>
      <c r="EC148" s="498"/>
      <c r="ED148" s="498"/>
      <c r="EE148" s="498"/>
      <c r="EF148" s="498"/>
      <c r="EG148" s="498"/>
      <c r="EH148" s="498"/>
      <c r="EI148" s="498"/>
      <c r="EJ148" s="498"/>
      <c r="EK148" s="498"/>
      <c r="EL148" s="498"/>
      <c r="EM148" s="498"/>
      <c r="EN148" s="498"/>
      <c r="EO148" s="498"/>
      <c r="EP148" s="498"/>
      <c r="EQ148" s="498"/>
      <c r="ER148" s="498"/>
      <c r="ES148" s="498"/>
      <c r="ET148" s="498"/>
      <c r="EU148" s="498"/>
      <c r="EV148" s="498"/>
      <c r="EW148" s="498"/>
      <c r="EX148" s="498"/>
      <c r="EY148" s="498"/>
      <c r="EZ148" s="498"/>
      <c r="FA148" s="498"/>
      <c r="FB148" s="498"/>
      <c r="FC148" s="498"/>
      <c r="FD148" s="498"/>
      <c r="FE148" s="498"/>
      <c r="FF148" s="498"/>
      <c r="FG148" s="498"/>
      <c r="FH148" s="498"/>
      <c r="FI148" s="498"/>
      <c r="FJ148" s="498"/>
      <c r="FK148" s="498"/>
      <c r="FL148" s="498"/>
      <c r="FM148" s="498"/>
      <c r="FN148" s="498"/>
      <c r="FO148" s="498"/>
      <c r="FP148" s="498"/>
      <c r="FQ148" s="498"/>
      <c r="FR148" s="498"/>
      <c r="FS148" s="498"/>
      <c r="FT148" s="498"/>
      <c r="FU148" s="498"/>
      <c r="FV148" s="498"/>
      <c r="FW148" s="498"/>
      <c r="FX148" s="498"/>
      <c r="FY148" s="498"/>
      <c r="FZ148" s="498"/>
      <c r="GA148" s="498"/>
      <c r="GB148" s="498"/>
      <c r="GC148" s="498"/>
      <c r="GD148" s="498"/>
      <c r="GE148" s="498"/>
      <c r="GF148" s="498"/>
      <c r="GG148" s="498"/>
      <c r="GH148" s="498"/>
      <c r="GI148" s="498"/>
      <c r="GJ148" s="498"/>
      <c r="GK148" s="498"/>
      <c r="GL148" s="498"/>
      <c r="GM148" s="498"/>
      <c r="GN148" s="498"/>
      <c r="GO148" s="498"/>
      <c r="GP148" s="498"/>
      <c r="GQ148" s="498"/>
      <c r="GR148" s="498"/>
      <c r="GS148" s="498"/>
      <c r="GT148" s="498"/>
      <c r="GU148" s="498"/>
      <c r="GV148" s="498"/>
      <c r="GW148" s="498"/>
      <c r="GX148" s="498"/>
      <c r="GY148" s="498"/>
      <c r="GZ148" s="498"/>
      <c r="HA148" s="498"/>
      <c r="HB148" s="498"/>
      <c r="HC148" s="498"/>
      <c r="HD148" s="498"/>
      <c r="HE148" s="498"/>
      <c r="HF148" s="498"/>
      <c r="HG148" s="498"/>
      <c r="HH148" s="498"/>
      <c r="HI148" s="498"/>
      <c r="HJ148" s="498"/>
      <c r="HK148" s="498"/>
      <c r="HL148" s="498"/>
      <c r="HM148" s="498"/>
      <c r="HN148" s="498"/>
      <c r="HO148" s="498"/>
      <c r="HP148" s="498"/>
      <c r="HQ148" s="498"/>
      <c r="HR148" s="498"/>
      <c r="HS148" s="498"/>
      <c r="HT148" s="498"/>
      <c r="HU148" s="498"/>
      <c r="HV148" s="498"/>
      <c r="HW148" s="498"/>
      <c r="HX148" s="498"/>
      <c r="HY148" s="498"/>
      <c r="HZ148" s="498"/>
      <c r="IA148" s="498"/>
      <c r="IB148" s="498"/>
      <c r="IC148" s="498"/>
      <c r="ID148" s="498"/>
      <c r="IE148" s="498"/>
      <c r="IF148" s="498"/>
      <c r="IG148" s="498"/>
      <c r="IH148" s="498"/>
      <c r="II148" s="498"/>
      <c r="IJ148" s="498"/>
      <c r="IK148" s="498"/>
    </row>
    <row r="149" spans="1:245" s="18" customFormat="1" ht="24" customHeight="1">
      <c r="A149" s="498"/>
      <c r="B149" s="305" t="s">
        <v>348</v>
      </c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122"/>
      <c r="O149" s="45">
        <v>579</v>
      </c>
      <c r="P149" s="136" t="s">
        <v>120</v>
      </c>
      <c r="Q149" s="53"/>
      <c r="R149" s="176" t="s">
        <v>349</v>
      </c>
      <c r="S149" s="177"/>
      <c r="T149" s="177"/>
      <c r="U149" s="177"/>
      <c r="V149" s="177"/>
      <c r="W149" s="177"/>
      <c r="X149" s="177"/>
      <c r="Y149" s="177"/>
      <c r="Z149" s="177"/>
      <c r="AA149" s="177"/>
      <c r="AB149" s="177"/>
      <c r="AC149" s="177"/>
      <c r="AD149" s="55">
        <v>850</v>
      </c>
      <c r="AE149" s="30" t="s">
        <v>134</v>
      </c>
      <c r="AF149" s="58"/>
      <c r="AI149" s="282"/>
      <c r="AJ149" s="498"/>
      <c r="AK149" s="498"/>
      <c r="AL149" s="498"/>
      <c r="AM149" s="498"/>
      <c r="AN149" s="498"/>
      <c r="AO149" s="498"/>
      <c r="AP149" s="498"/>
      <c r="AQ149" s="498"/>
      <c r="AR149" s="498"/>
      <c r="AS149" s="498"/>
      <c r="AT149" s="498"/>
      <c r="AU149" s="498"/>
      <c r="AV149" s="498"/>
      <c r="AW149" s="498"/>
      <c r="AX149" s="498"/>
      <c r="AY149" s="498"/>
      <c r="AZ149" s="498"/>
      <c r="BA149" s="498"/>
      <c r="BB149" s="498"/>
      <c r="BC149" s="498"/>
      <c r="BD149" s="498"/>
      <c r="BE149" s="498"/>
      <c r="BF149" s="498"/>
      <c r="BG149" s="498"/>
      <c r="BH149" s="498"/>
      <c r="BI149" s="498"/>
      <c r="BJ149" s="498"/>
      <c r="BK149" s="498"/>
      <c r="BL149" s="498"/>
      <c r="BM149" s="498"/>
      <c r="BN149" s="498"/>
      <c r="BO149" s="498"/>
      <c r="BP149" s="498"/>
      <c r="BQ149" s="498"/>
      <c r="BR149" s="498"/>
      <c r="BS149" s="498"/>
      <c r="BT149" s="498"/>
      <c r="BU149" s="498"/>
      <c r="BV149" s="498"/>
      <c r="BW149" s="498"/>
      <c r="BX149" s="498"/>
      <c r="BY149" s="498"/>
      <c r="BZ149" s="498"/>
      <c r="CA149" s="498"/>
      <c r="CB149" s="498"/>
      <c r="CC149" s="498"/>
      <c r="CD149" s="498"/>
      <c r="CE149" s="498"/>
      <c r="CF149" s="498"/>
      <c r="CG149" s="498"/>
      <c r="CH149" s="498"/>
      <c r="CI149" s="498"/>
      <c r="CJ149" s="498"/>
      <c r="CK149" s="498"/>
      <c r="CL149" s="498"/>
      <c r="CM149" s="498"/>
      <c r="CN149" s="498"/>
      <c r="CO149" s="498"/>
      <c r="CP149" s="498"/>
      <c r="CQ149" s="498"/>
      <c r="CR149" s="498"/>
      <c r="CS149" s="498"/>
      <c r="CT149" s="498"/>
      <c r="CU149" s="498"/>
      <c r="CV149" s="498"/>
      <c r="CW149" s="498"/>
      <c r="CX149" s="498"/>
      <c r="CY149" s="498"/>
      <c r="CZ149" s="498"/>
      <c r="DA149" s="498"/>
      <c r="DB149" s="498"/>
      <c r="DC149" s="498"/>
      <c r="DD149" s="498"/>
      <c r="DE149" s="498"/>
      <c r="DF149" s="498"/>
      <c r="DG149" s="498"/>
      <c r="DH149" s="498"/>
      <c r="DI149" s="498"/>
      <c r="DJ149" s="498"/>
      <c r="DK149" s="498"/>
      <c r="DL149" s="498"/>
      <c r="DM149" s="498"/>
      <c r="DN149" s="498"/>
      <c r="DO149" s="498"/>
      <c r="DP149" s="498"/>
      <c r="DQ149" s="498"/>
      <c r="DR149" s="498"/>
      <c r="DS149" s="498"/>
      <c r="DT149" s="498"/>
      <c r="DU149" s="498"/>
      <c r="DV149" s="498"/>
      <c r="DW149" s="498"/>
      <c r="DX149" s="498"/>
      <c r="DY149" s="498"/>
      <c r="DZ149" s="498"/>
      <c r="EA149" s="498"/>
      <c r="EB149" s="498"/>
      <c r="EC149" s="498"/>
      <c r="ED149" s="498"/>
      <c r="EE149" s="498"/>
      <c r="EF149" s="498"/>
      <c r="EG149" s="498"/>
      <c r="EH149" s="498"/>
      <c r="EI149" s="498"/>
      <c r="EJ149" s="498"/>
      <c r="EK149" s="498"/>
      <c r="EL149" s="498"/>
      <c r="EM149" s="498"/>
      <c r="EN149" s="498"/>
      <c r="EO149" s="498"/>
      <c r="EP149" s="498"/>
      <c r="EQ149" s="498"/>
      <c r="ER149" s="498"/>
      <c r="ES149" s="498"/>
      <c r="ET149" s="498"/>
      <c r="EU149" s="498"/>
      <c r="EV149" s="498"/>
      <c r="EW149" s="498"/>
      <c r="EX149" s="498"/>
      <c r="EY149" s="498"/>
      <c r="EZ149" s="498"/>
      <c r="FA149" s="498"/>
      <c r="FB149" s="498"/>
      <c r="FC149" s="498"/>
      <c r="FD149" s="498"/>
      <c r="FE149" s="498"/>
      <c r="FF149" s="498"/>
      <c r="FG149" s="498"/>
      <c r="FH149" s="498"/>
      <c r="FI149" s="498"/>
      <c r="FJ149" s="498"/>
      <c r="FK149" s="498"/>
      <c r="FL149" s="498"/>
      <c r="FM149" s="498"/>
      <c r="FN149" s="498"/>
      <c r="FO149" s="498"/>
      <c r="FP149" s="498"/>
      <c r="FQ149" s="498"/>
      <c r="FR149" s="498"/>
      <c r="FS149" s="498"/>
      <c r="FT149" s="498"/>
      <c r="FU149" s="498"/>
      <c r="FV149" s="498"/>
      <c r="FW149" s="498"/>
      <c r="FX149" s="498"/>
      <c r="FY149" s="498"/>
      <c r="FZ149" s="498"/>
      <c r="GA149" s="498"/>
      <c r="GB149" s="498"/>
      <c r="GC149" s="498"/>
      <c r="GD149" s="498"/>
      <c r="GE149" s="498"/>
      <c r="GF149" s="498"/>
      <c r="GG149" s="498"/>
      <c r="GH149" s="498"/>
      <c r="GI149" s="498"/>
      <c r="GJ149" s="498"/>
      <c r="GK149" s="498"/>
      <c r="GL149" s="498"/>
      <c r="GM149" s="498"/>
      <c r="GN149" s="498"/>
      <c r="GO149" s="498"/>
      <c r="GP149" s="498"/>
      <c r="GQ149" s="498"/>
      <c r="GR149" s="498"/>
      <c r="GS149" s="498"/>
      <c r="GT149" s="498"/>
      <c r="GU149" s="498"/>
      <c r="GV149" s="498"/>
      <c r="GW149" s="498"/>
      <c r="GX149" s="498"/>
      <c r="GY149" s="498"/>
      <c r="GZ149" s="498"/>
      <c r="HA149" s="498"/>
      <c r="HB149" s="498"/>
      <c r="HC149" s="498"/>
      <c r="HD149" s="498"/>
      <c r="HE149" s="498"/>
      <c r="HF149" s="498"/>
      <c r="HG149" s="498"/>
      <c r="HH149" s="498"/>
      <c r="HI149" s="498"/>
      <c r="HJ149" s="498"/>
      <c r="HK149" s="498"/>
      <c r="HL149" s="498"/>
      <c r="HM149" s="498"/>
      <c r="HN149" s="498"/>
      <c r="HO149" s="498"/>
      <c r="HP149" s="498"/>
      <c r="HQ149" s="498"/>
      <c r="HR149" s="498"/>
      <c r="HS149" s="498"/>
      <c r="HT149" s="498"/>
      <c r="HU149" s="498"/>
      <c r="HV149" s="498"/>
      <c r="HW149" s="498"/>
      <c r="HX149" s="498"/>
      <c r="HY149" s="498"/>
      <c r="HZ149" s="498"/>
      <c r="IA149" s="498"/>
      <c r="IB149" s="498"/>
      <c r="IC149" s="498"/>
      <c r="ID149" s="498"/>
      <c r="IE149" s="498"/>
      <c r="IF149" s="498"/>
      <c r="IG149" s="498"/>
      <c r="IH149" s="498"/>
      <c r="II149" s="498"/>
      <c r="IJ149" s="498"/>
      <c r="IK149" s="498"/>
    </row>
    <row r="150" spans="1:245" s="18" customFormat="1" ht="24" customHeight="1" thickBot="1">
      <c r="A150" s="498"/>
      <c r="B150" s="110" t="s">
        <v>350</v>
      </c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4"/>
      <c r="O150" s="178">
        <v>589</v>
      </c>
      <c r="P150" s="136" t="s">
        <v>120</v>
      </c>
      <c r="Q150" s="53"/>
      <c r="R150" s="176" t="s">
        <v>95</v>
      </c>
      <c r="S150" s="177"/>
      <c r="T150" s="177"/>
      <c r="U150" s="177"/>
      <c r="V150" s="177"/>
      <c r="W150" s="177"/>
      <c r="X150" s="177"/>
      <c r="Y150" s="177"/>
      <c r="Z150" s="177"/>
      <c r="AA150" s="177"/>
      <c r="AB150" s="177"/>
      <c r="AC150" s="177"/>
      <c r="AD150" s="55">
        <v>851</v>
      </c>
      <c r="AE150" s="30" t="s">
        <v>134</v>
      </c>
      <c r="AF150" s="58"/>
      <c r="AI150" s="282"/>
      <c r="AJ150" s="498"/>
      <c r="AK150" s="498"/>
      <c r="AL150" s="498"/>
      <c r="AM150" s="498"/>
      <c r="AN150" s="498"/>
      <c r="AO150" s="498"/>
      <c r="AP150" s="498"/>
      <c r="AQ150" s="498"/>
      <c r="AR150" s="498"/>
      <c r="AS150" s="498"/>
      <c r="AT150" s="498"/>
      <c r="AU150" s="498"/>
      <c r="AV150" s="498"/>
      <c r="AW150" s="498"/>
      <c r="AX150" s="498"/>
      <c r="AY150" s="498"/>
      <c r="AZ150" s="498"/>
      <c r="BA150" s="498"/>
      <c r="BB150" s="498"/>
      <c r="BC150" s="498"/>
      <c r="BD150" s="498"/>
      <c r="BE150" s="498"/>
      <c r="BF150" s="498"/>
      <c r="BG150" s="498"/>
      <c r="BH150" s="498"/>
      <c r="BI150" s="498"/>
      <c r="BJ150" s="498"/>
      <c r="BK150" s="498"/>
      <c r="BL150" s="498"/>
      <c r="BM150" s="498"/>
      <c r="BN150" s="498"/>
      <c r="BO150" s="498"/>
      <c r="BP150" s="498"/>
      <c r="BQ150" s="498"/>
      <c r="BR150" s="498"/>
      <c r="BS150" s="498"/>
      <c r="BT150" s="498"/>
      <c r="BU150" s="498"/>
      <c r="BV150" s="498"/>
      <c r="BW150" s="498"/>
      <c r="BX150" s="498"/>
      <c r="BY150" s="498"/>
      <c r="BZ150" s="498"/>
      <c r="CA150" s="498"/>
      <c r="CB150" s="498"/>
      <c r="CC150" s="498"/>
      <c r="CD150" s="498"/>
      <c r="CE150" s="498"/>
      <c r="CF150" s="498"/>
      <c r="CG150" s="498"/>
      <c r="CH150" s="498"/>
      <c r="CI150" s="498"/>
      <c r="CJ150" s="498"/>
      <c r="CK150" s="498"/>
      <c r="CL150" s="498"/>
      <c r="CM150" s="498"/>
      <c r="CN150" s="498"/>
      <c r="CO150" s="498"/>
      <c r="CP150" s="498"/>
      <c r="CQ150" s="498"/>
      <c r="CR150" s="498"/>
      <c r="CS150" s="498"/>
      <c r="CT150" s="498"/>
      <c r="CU150" s="498"/>
      <c r="CV150" s="498"/>
      <c r="CW150" s="498"/>
      <c r="CX150" s="498"/>
      <c r="CY150" s="498"/>
      <c r="CZ150" s="498"/>
      <c r="DA150" s="498"/>
      <c r="DB150" s="498"/>
      <c r="DC150" s="498"/>
      <c r="DD150" s="498"/>
      <c r="DE150" s="498"/>
      <c r="DF150" s="498"/>
      <c r="DG150" s="498"/>
      <c r="DH150" s="498"/>
      <c r="DI150" s="498"/>
      <c r="DJ150" s="498"/>
      <c r="DK150" s="498"/>
      <c r="DL150" s="498"/>
      <c r="DM150" s="498"/>
      <c r="DN150" s="498"/>
      <c r="DO150" s="498"/>
      <c r="DP150" s="498"/>
      <c r="DQ150" s="498"/>
      <c r="DR150" s="498"/>
      <c r="DS150" s="498"/>
      <c r="DT150" s="498"/>
      <c r="DU150" s="498"/>
      <c r="DV150" s="498"/>
      <c r="DW150" s="498"/>
      <c r="DX150" s="498"/>
      <c r="DY150" s="498"/>
      <c r="DZ150" s="498"/>
      <c r="EA150" s="498"/>
      <c r="EB150" s="498"/>
      <c r="EC150" s="498"/>
      <c r="ED150" s="498"/>
      <c r="EE150" s="498"/>
      <c r="EF150" s="498"/>
      <c r="EG150" s="498"/>
      <c r="EH150" s="498"/>
      <c r="EI150" s="498"/>
      <c r="EJ150" s="498"/>
      <c r="EK150" s="498"/>
      <c r="EL150" s="498"/>
      <c r="EM150" s="498"/>
      <c r="EN150" s="498"/>
      <c r="EO150" s="498"/>
      <c r="EP150" s="498"/>
      <c r="EQ150" s="498"/>
      <c r="ER150" s="498"/>
      <c r="ES150" s="498"/>
      <c r="ET150" s="498"/>
      <c r="EU150" s="498"/>
      <c r="EV150" s="498"/>
      <c r="EW150" s="498"/>
      <c r="EX150" s="498"/>
      <c r="EY150" s="498"/>
      <c r="EZ150" s="498"/>
      <c r="FA150" s="498"/>
      <c r="FB150" s="498"/>
      <c r="FC150" s="498"/>
      <c r="FD150" s="498"/>
      <c r="FE150" s="498"/>
      <c r="FF150" s="498"/>
      <c r="FG150" s="498"/>
      <c r="FH150" s="498"/>
      <c r="FI150" s="498"/>
      <c r="FJ150" s="498"/>
      <c r="FK150" s="498"/>
      <c r="FL150" s="498"/>
      <c r="FM150" s="498"/>
      <c r="FN150" s="498"/>
      <c r="FO150" s="498"/>
      <c r="FP150" s="498"/>
      <c r="FQ150" s="498"/>
      <c r="FR150" s="498"/>
      <c r="FS150" s="498"/>
      <c r="FT150" s="498"/>
      <c r="FU150" s="498"/>
      <c r="FV150" s="498"/>
      <c r="FW150" s="498"/>
      <c r="FX150" s="498"/>
      <c r="FY150" s="498"/>
      <c r="FZ150" s="498"/>
      <c r="GA150" s="498"/>
      <c r="GB150" s="498"/>
      <c r="GC150" s="498"/>
      <c r="GD150" s="498"/>
      <c r="GE150" s="498"/>
      <c r="GF150" s="498"/>
      <c r="GG150" s="498"/>
      <c r="GH150" s="498"/>
      <c r="GI150" s="498"/>
      <c r="GJ150" s="498"/>
      <c r="GK150" s="498"/>
      <c r="GL150" s="498"/>
      <c r="GM150" s="498"/>
      <c r="GN150" s="498"/>
      <c r="GO150" s="498"/>
      <c r="GP150" s="498"/>
      <c r="GQ150" s="498"/>
      <c r="GR150" s="498"/>
      <c r="GS150" s="498"/>
      <c r="GT150" s="498"/>
      <c r="GU150" s="498"/>
      <c r="GV150" s="498"/>
      <c r="GW150" s="498"/>
      <c r="GX150" s="498"/>
      <c r="GY150" s="498"/>
      <c r="GZ150" s="498"/>
      <c r="HA150" s="498"/>
      <c r="HB150" s="498"/>
      <c r="HC150" s="498"/>
      <c r="HD150" s="498"/>
      <c r="HE150" s="498"/>
      <c r="HF150" s="498"/>
      <c r="HG150" s="498"/>
      <c r="HH150" s="498"/>
      <c r="HI150" s="498"/>
      <c r="HJ150" s="498"/>
      <c r="HK150" s="498"/>
      <c r="HL150" s="498"/>
      <c r="HM150" s="498"/>
      <c r="HN150" s="498"/>
      <c r="HO150" s="498"/>
      <c r="HP150" s="498"/>
      <c r="HQ150" s="498"/>
      <c r="HR150" s="498"/>
      <c r="HS150" s="498"/>
      <c r="HT150" s="498"/>
      <c r="HU150" s="498"/>
      <c r="HV150" s="498"/>
      <c r="HW150" s="498"/>
      <c r="HX150" s="498"/>
      <c r="HY150" s="498"/>
      <c r="HZ150" s="498"/>
      <c r="IA150" s="498"/>
      <c r="IB150" s="498"/>
      <c r="IC150" s="498"/>
      <c r="ID150" s="498"/>
      <c r="IE150" s="498"/>
      <c r="IF150" s="498"/>
      <c r="IG150" s="498"/>
      <c r="IH150" s="498"/>
      <c r="II150" s="498"/>
      <c r="IJ150" s="498"/>
      <c r="IK150" s="498"/>
    </row>
    <row r="151" spans="1:245" s="18" customFormat="1" ht="24" customHeight="1" thickBot="1">
      <c r="A151" s="498"/>
      <c r="B151" s="313" t="s">
        <v>11</v>
      </c>
      <c r="C151" s="314"/>
      <c r="D151" s="314"/>
      <c r="E151" s="314"/>
      <c r="F151" s="314"/>
      <c r="G151" s="314"/>
      <c r="H151" s="314"/>
      <c r="I151" s="314"/>
      <c r="J151" s="947" t="s">
        <v>351</v>
      </c>
      <c r="K151" s="947"/>
      <c r="L151" s="947"/>
      <c r="M151" s="947"/>
      <c r="N151" s="1014"/>
      <c r="O151" s="298">
        <v>599</v>
      </c>
      <c r="P151" s="39" t="s">
        <v>126</v>
      </c>
      <c r="Q151" s="314">
        <f>Q148+Q126</f>
        <v>374508.5</v>
      </c>
      <c r="R151" s="179" t="s">
        <v>352</v>
      </c>
      <c r="S151" s="81"/>
      <c r="T151" s="81"/>
      <c r="U151" s="81"/>
      <c r="V151" s="81"/>
      <c r="W151" s="81"/>
      <c r="X151" s="81"/>
      <c r="Y151" s="81"/>
      <c r="Z151" s="81"/>
      <c r="AA151" s="81"/>
      <c r="AB151" s="81"/>
      <c r="AC151" s="81"/>
      <c r="AD151" s="92">
        <v>852</v>
      </c>
      <c r="AE151" s="83" t="s">
        <v>134</v>
      </c>
      <c r="AF151" s="180"/>
      <c r="AI151" s="282"/>
      <c r="AJ151" s="498"/>
      <c r="AK151" s="498"/>
      <c r="AL151" s="498"/>
      <c r="AM151" s="498"/>
      <c r="AN151" s="498"/>
      <c r="AO151" s="498"/>
      <c r="AP151" s="498"/>
      <c r="AQ151" s="498"/>
      <c r="AR151" s="498"/>
      <c r="AS151" s="498"/>
      <c r="AT151" s="498"/>
      <c r="AU151" s="498"/>
      <c r="AV151" s="498"/>
      <c r="AW151" s="498"/>
      <c r="AX151" s="498"/>
      <c r="AY151" s="498"/>
      <c r="AZ151" s="498"/>
      <c r="BA151" s="498"/>
      <c r="BB151" s="498"/>
      <c r="BC151" s="498"/>
      <c r="BD151" s="498"/>
      <c r="BE151" s="498"/>
      <c r="BF151" s="498"/>
      <c r="BG151" s="498"/>
      <c r="BH151" s="498"/>
      <c r="BI151" s="498"/>
      <c r="BJ151" s="498"/>
      <c r="BK151" s="498"/>
      <c r="BL151" s="498"/>
      <c r="BM151" s="498"/>
      <c r="BN151" s="498"/>
      <c r="BO151" s="498"/>
      <c r="BP151" s="498"/>
      <c r="BQ151" s="498"/>
      <c r="BR151" s="498"/>
      <c r="BS151" s="498"/>
      <c r="BT151" s="498"/>
      <c r="BU151" s="498"/>
      <c r="BV151" s="498"/>
      <c r="BW151" s="498"/>
      <c r="BX151" s="498"/>
      <c r="BY151" s="498"/>
      <c r="BZ151" s="498"/>
      <c r="CA151" s="498"/>
      <c r="CB151" s="498"/>
      <c r="CC151" s="498"/>
      <c r="CD151" s="498"/>
      <c r="CE151" s="498"/>
      <c r="CF151" s="498"/>
      <c r="CG151" s="498"/>
      <c r="CH151" s="498"/>
      <c r="CI151" s="498"/>
      <c r="CJ151" s="498"/>
      <c r="CK151" s="498"/>
      <c r="CL151" s="498"/>
      <c r="CM151" s="498"/>
      <c r="CN151" s="498"/>
      <c r="CO151" s="498"/>
      <c r="CP151" s="498"/>
      <c r="CQ151" s="498"/>
      <c r="CR151" s="498"/>
      <c r="CS151" s="498"/>
      <c r="CT151" s="498"/>
      <c r="CU151" s="498"/>
      <c r="CV151" s="498"/>
      <c r="CW151" s="498"/>
      <c r="CX151" s="498"/>
      <c r="CY151" s="498"/>
      <c r="CZ151" s="498"/>
      <c r="DA151" s="498"/>
      <c r="DB151" s="498"/>
      <c r="DC151" s="498"/>
      <c r="DD151" s="498"/>
      <c r="DE151" s="498"/>
      <c r="DF151" s="498"/>
      <c r="DG151" s="498"/>
      <c r="DH151" s="498"/>
      <c r="DI151" s="498"/>
      <c r="DJ151" s="498"/>
      <c r="DK151" s="498"/>
      <c r="DL151" s="498"/>
      <c r="DM151" s="498"/>
      <c r="DN151" s="498"/>
      <c r="DO151" s="498"/>
      <c r="DP151" s="498"/>
      <c r="DQ151" s="498"/>
      <c r="DR151" s="498"/>
      <c r="DS151" s="498"/>
      <c r="DT151" s="498"/>
      <c r="DU151" s="498"/>
      <c r="DV151" s="498"/>
      <c r="DW151" s="498"/>
      <c r="DX151" s="498"/>
      <c r="DY151" s="498"/>
      <c r="DZ151" s="498"/>
      <c r="EA151" s="498"/>
      <c r="EB151" s="498"/>
      <c r="EC151" s="498"/>
      <c r="ED151" s="498"/>
      <c r="EE151" s="498"/>
      <c r="EF151" s="498"/>
      <c r="EG151" s="498"/>
      <c r="EH151" s="498"/>
      <c r="EI151" s="498"/>
      <c r="EJ151" s="498"/>
      <c r="EK151" s="498"/>
      <c r="EL151" s="498"/>
      <c r="EM151" s="498"/>
      <c r="EN151" s="498"/>
      <c r="EO151" s="498"/>
      <c r="EP151" s="498"/>
      <c r="EQ151" s="498"/>
      <c r="ER151" s="498"/>
      <c r="ES151" s="498"/>
      <c r="ET151" s="498"/>
      <c r="EU151" s="498"/>
      <c r="EV151" s="498"/>
      <c r="EW151" s="498"/>
      <c r="EX151" s="498"/>
      <c r="EY151" s="498"/>
      <c r="EZ151" s="498"/>
      <c r="FA151" s="498"/>
      <c r="FB151" s="498"/>
      <c r="FC151" s="498"/>
      <c r="FD151" s="498"/>
      <c r="FE151" s="498"/>
      <c r="FF151" s="498"/>
      <c r="FG151" s="498"/>
      <c r="FH151" s="498"/>
      <c r="FI151" s="498"/>
      <c r="FJ151" s="498"/>
      <c r="FK151" s="498"/>
      <c r="FL151" s="498"/>
      <c r="FM151" s="498"/>
      <c r="FN151" s="498"/>
      <c r="FO151" s="498"/>
      <c r="FP151" s="498"/>
      <c r="FQ151" s="498"/>
      <c r="FR151" s="498"/>
      <c r="FS151" s="498"/>
      <c r="FT151" s="498"/>
      <c r="FU151" s="498"/>
      <c r="FV151" s="498"/>
      <c r="FW151" s="498"/>
      <c r="FX151" s="498"/>
      <c r="FY151" s="498"/>
      <c r="FZ151" s="498"/>
      <c r="GA151" s="498"/>
      <c r="GB151" s="498"/>
      <c r="GC151" s="498"/>
      <c r="GD151" s="498"/>
      <c r="GE151" s="498"/>
      <c r="GF151" s="498"/>
      <c r="GG151" s="498"/>
      <c r="GH151" s="498"/>
      <c r="GI151" s="498"/>
      <c r="GJ151" s="498"/>
      <c r="GK151" s="498"/>
      <c r="GL151" s="498"/>
      <c r="GM151" s="498"/>
      <c r="GN151" s="498"/>
      <c r="GO151" s="498"/>
      <c r="GP151" s="498"/>
      <c r="GQ151" s="498"/>
      <c r="GR151" s="498"/>
      <c r="GS151" s="498"/>
      <c r="GT151" s="498"/>
      <c r="GU151" s="498"/>
      <c r="GV151" s="498"/>
      <c r="GW151" s="498"/>
      <c r="GX151" s="498"/>
      <c r="GY151" s="498"/>
      <c r="GZ151" s="498"/>
      <c r="HA151" s="498"/>
      <c r="HB151" s="498"/>
      <c r="HC151" s="498"/>
      <c r="HD151" s="498"/>
      <c r="HE151" s="498"/>
      <c r="HF151" s="498"/>
      <c r="HG151" s="498"/>
      <c r="HH151" s="498"/>
      <c r="HI151" s="498"/>
      <c r="HJ151" s="498"/>
      <c r="HK151" s="498"/>
      <c r="HL151" s="498"/>
      <c r="HM151" s="498"/>
      <c r="HN151" s="498"/>
      <c r="HO151" s="498"/>
      <c r="HP151" s="498"/>
      <c r="HQ151" s="498"/>
      <c r="HR151" s="498"/>
      <c r="HS151" s="498"/>
      <c r="HT151" s="498"/>
      <c r="HU151" s="498"/>
      <c r="HV151" s="498"/>
      <c r="HW151" s="498"/>
      <c r="HX151" s="498"/>
      <c r="HY151" s="498"/>
      <c r="HZ151" s="498"/>
      <c r="IA151" s="498"/>
      <c r="IB151" s="498"/>
      <c r="IC151" s="498"/>
      <c r="ID151" s="498"/>
      <c r="IE151" s="498"/>
      <c r="IF151" s="498"/>
      <c r="IG151" s="498"/>
      <c r="IH151" s="498"/>
      <c r="II151" s="498"/>
      <c r="IJ151" s="498"/>
      <c r="IK151" s="498"/>
    </row>
    <row r="152" spans="1:245" s="18" customFormat="1" ht="24" customHeight="1" thickBot="1">
      <c r="A152" s="498"/>
      <c r="B152" s="1020" t="s">
        <v>353</v>
      </c>
      <c r="C152" s="1021"/>
      <c r="D152" s="1021"/>
      <c r="E152" s="1021"/>
      <c r="F152" s="1021"/>
      <c r="G152" s="1021"/>
      <c r="H152" s="1021"/>
      <c r="I152" s="1021"/>
      <c r="J152" s="1021"/>
      <c r="K152" s="1021"/>
      <c r="L152" s="1021"/>
      <c r="M152" s="1021"/>
      <c r="N152" s="1021"/>
      <c r="O152" s="1021"/>
      <c r="P152" s="1021"/>
      <c r="Q152" s="333"/>
      <c r="R152" s="1022" t="s">
        <v>354</v>
      </c>
      <c r="S152" s="1023"/>
      <c r="T152" s="1023"/>
      <c r="U152" s="1023"/>
      <c r="V152" s="1023"/>
      <c r="W152" s="1023"/>
      <c r="X152" s="1023"/>
      <c r="Y152" s="1023"/>
      <c r="Z152" s="1023"/>
      <c r="AA152" s="1023"/>
      <c r="AB152" s="1023"/>
      <c r="AC152" s="1023"/>
      <c r="AD152" s="973">
        <v>855</v>
      </c>
      <c r="AE152" s="1026" t="s">
        <v>126</v>
      </c>
      <c r="AF152" s="982"/>
      <c r="AI152" s="282"/>
      <c r="AJ152" s="498"/>
      <c r="AK152" s="498"/>
      <c r="AL152" s="498"/>
      <c r="AM152" s="498"/>
      <c r="AN152" s="498"/>
      <c r="AO152" s="498"/>
      <c r="AP152" s="498"/>
      <c r="AQ152" s="498"/>
      <c r="AR152" s="498"/>
      <c r="AS152" s="498"/>
      <c r="AT152" s="498"/>
      <c r="AU152" s="498"/>
      <c r="AV152" s="498"/>
      <c r="AW152" s="498"/>
      <c r="AX152" s="498"/>
      <c r="AY152" s="498"/>
      <c r="AZ152" s="498"/>
      <c r="BA152" s="498"/>
      <c r="BB152" s="498"/>
      <c r="BC152" s="498"/>
      <c r="BD152" s="498"/>
      <c r="BE152" s="498"/>
      <c r="BF152" s="498"/>
      <c r="BG152" s="498"/>
      <c r="BH152" s="498"/>
      <c r="BI152" s="498"/>
      <c r="BJ152" s="498"/>
      <c r="BK152" s="498"/>
      <c r="BL152" s="498"/>
      <c r="BM152" s="498"/>
      <c r="BN152" s="498"/>
      <c r="BO152" s="498"/>
      <c r="BP152" s="498"/>
      <c r="BQ152" s="498"/>
      <c r="BR152" s="498"/>
      <c r="BS152" s="498"/>
      <c r="BT152" s="498"/>
      <c r="BU152" s="498"/>
      <c r="BV152" s="498"/>
      <c r="BW152" s="498"/>
      <c r="BX152" s="498"/>
      <c r="BY152" s="498"/>
      <c r="BZ152" s="498"/>
      <c r="CA152" s="498"/>
      <c r="CB152" s="498"/>
      <c r="CC152" s="498"/>
      <c r="CD152" s="498"/>
      <c r="CE152" s="498"/>
      <c r="CF152" s="498"/>
      <c r="CG152" s="498"/>
      <c r="CH152" s="498"/>
      <c r="CI152" s="498"/>
      <c r="CJ152" s="498"/>
      <c r="CK152" s="498"/>
      <c r="CL152" s="498"/>
      <c r="CM152" s="498"/>
      <c r="CN152" s="498"/>
      <c r="CO152" s="498"/>
      <c r="CP152" s="498"/>
      <c r="CQ152" s="498"/>
      <c r="CR152" s="498"/>
      <c r="CS152" s="498"/>
      <c r="CT152" s="498"/>
      <c r="CU152" s="498"/>
      <c r="CV152" s="498"/>
      <c r="CW152" s="498"/>
      <c r="CX152" s="498"/>
      <c r="CY152" s="498"/>
      <c r="CZ152" s="498"/>
      <c r="DA152" s="498"/>
      <c r="DB152" s="498"/>
      <c r="DC152" s="498"/>
      <c r="DD152" s="498"/>
      <c r="DE152" s="498"/>
      <c r="DF152" s="498"/>
      <c r="DG152" s="498"/>
      <c r="DH152" s="498"/>
      <c r="DI152" s="498"/>
      <c r="DJ152" s="498"/>
      <c r="DK152" s="498"/>
      <c r="DL152" s="498"/>
      <c r="DM152" s="498"/>
      <c r="DN152" s="498"/>
      <c r="DO152" s="498"/>
      <c r="DP152" s="498"/>
      <c r="DQ152" s="498"/>
      <c r="DR152" s="498"/>
      <c r="DS152" s="498"/>
      <c r="DT152" s="498"/>
      <c r="DU152" s="498"/>
      <c r="DV152" s="498"/>
      <c r="DW152" s="498"/>
      <c r="DX152" s="498"/>
      <c r="DY152" s="498"/>
      <c r="DZ152" s="498"/>
      <c r="EA152" s="498"/>
      <c r="EB152" s="498"/>
      <c r="EC152" s="498"/>
      <c r="ED152" s="498"/>
      <c r="EE152" s="498"/>
      <c r="EF152" s="498"/>
      <c r="EG152" s="498"/>
      <c r="EH152" s="498"/>
      <c r="EI152" s="498"/>
      <c r="EJ152" s="498"/>
      <c r="EK152" s="498"/>
      <c r="EL152" s="498"/>
      <c r="EM152" s="498"/>
      <c r="EN152" s="498"/>
      <c r="EO152" s="498"/>
      <c r="EP152" s="498"/>
      <c r="EQ152" s="498"/>
      <c r="ER152" s="498"/>
      <c r="ES152" s="498"/>
      <c r="ET152" s="498"/>
      <c r="EU152" s="498"/>
      <c r="EV152" s="498"/>
      <c r="EW152" s="498"/>
      <c r="EX152" s="498"/>
      <c r="EY152" s="498"/>
      <c r="EZ152" s="498"/>
      <c r="FA152" s="498"/>
      <c r="FB152" s="498"/>
      <c r="FC152" s="498"/>
      <c r="FD152" s="498"/>
      <c r="FE152" s="498"/>
      <c r="FF152" s="498"/>
      <c r="FG152" s="498"/>
      <c r="FH152" s="498"/>
      <c r="FI152" s="498"/>
      <c r="FJ152" s="498"/>
      <c r="FK152" s="498"/>
      <c r="FL152" s="498"/>
      <c r="FM152" s="498"/>
      <c r="FN152" s="498"/>
      <c r="FO152" s="498"/>
      <c r="FP152" s="498"/>
      <c r="FQ152" s="498"/>
      <c r="FR152" s="498"/>
      <c r="FS152" s="498"/>
      <c r="FT152" s="498"/>
      <c r="FU152" s="498"/>
      <c r="FV152" s="498"/>
      <c r="FW152" s="498"/>
      <c r="FX152" s="498"/>
      <c r="FY152" s="498"/>
      <c r="FZ152" s="498"/>
      <c r="GA152" s="498"/>
      <c r="GB152" s="498"/>
      <c r="GC152" s="498"/>
      <c r="GD152" s="498"/>
      <c r="GE152" s="498"/>
      <c r="GF152" s="498"/>
      <c r="GG152" s="498"/>
      <c r="GH152" s="498"/>
      <c r="GI152" s="498"/>
      <c r="GJ152" s="498"/>
      <c r="GK152" s="498"/>
      <c r="GL152" s="498"/>
      <c r="GM152" s="498"/>
      <c r="GN152" s="498"/>
      <c r="GO152" s="498"/>
      <c r="GP152" s="498"/>
      <c r="GQ152" s="498"/>
      <c r="GR152" s="498"/>
      <c r="GS152" s="498"/>
      <c r="GT152" s="498"/>
      <c r="GU152" s="498"/>
      <c r="GV152" s="498"/>
      <c r="GW152" s="498"/>
      <c r="GX152" s="498"/>
      <c r="GY152" s="498"/>
      <c r="GZ152" s="498"/>
      <c r="HA152" s="498"/>
      <c r="HB152" s="498"/>
      <c r="HC152" s="498"/>
      <c r="HD152" s="498"/>
      <c r="HE152" s="498"/>
      <c r="HF152" s="498"/>
      <c r="HG152" s="498"/>
      <c r="HH152" s="498"/>
      <c r="HI152" s="498"/>
      <c r="HJ152" s="498"/>
      <c r="HK152" s="498"/>
      <c r="HL152" s="498"/>
      <c r="HM152" s="498"/>
      <c r="HN152" s="498"/>
      <c r="HO152" s="498"/>
      <c r="HP152" s="498"/>
      <c r="HQ152" s="498"/>
      <c r="HR152" s="498"/>
      <c r="HS152" s="498"/>
      <c r="HT152" s="498"/>
      <c r="HU152" s="498"/>
      <c r="HV152" s="498"/>
      <c r="HW152" s="498"/>
      <c r="HX152" s="498"/>
      <c r="HY152" s="498"/>
      <c r="HZ152" s="498"/>
      <c r="IA152" s="498"/>
      <c r="IB152" s="498"/>
      <c r="IC152" s="498"/>
      <c r="ID152" s="498"/>
      <c r="IE152" s="498"/>
      <c r="IF152" s="498"/>
      <c r="IG152" s="498"/>
      <c r="IH152" s="498"/>
      <c r="II152" s="498"/>
      <c r="IJ152" s="498"/>
      <c r="IK152" s="498"/>
    </row>
    <row r="153" spans="1:245" s="18" customFormat="1" ht="24" customHeight="1" thickBot="1">
      <c r="A153" s="498"/>
      <c r="B153" s="181" t="s">
        <v>355</v>
      </c>
      <c r="C153" s="182"/>
      <c r="D153" s="182"/>
      <c r="E153" s="182"/>
      <c r="F153" s="182"/>
      <c r="G153" s="182"/>
      <c r="H153" s="182"/>
      <c r="I153" s="182"/>
      <c r="J153" s="182"/>
      <c r="K153" s="182"/>
      <c r="L153" s="182"/>
      <c r="M153" s="182"/>
      <c r="N153" s="183"/>
      <c r="O153" s="90">
        <v>601</v>
      </c>
      <c r="P153" s="184" t="s">
        <v>120</v>
      </c>
      <c r="Q153" s="182">
        <v>800</v>
      </c>
      <c r="R153" s="1024"/>
      <c r="S153" s="1025"/>
      <c r="T153" s="1025"/>
      <c r="U153" s="1025"/>
      <c r="V153" s="1025"/>
      <c r="W153" s="1025"/>
      <c r="X153" s="1025"/>
      <c r="Y153" s="1025"/>
      <c r="Z153" s="1025"/>
      <c r="AA153" s="1025"/>
      <c r="AB153" s="1025"/>
      <c r="AC153" s="1025"/>
      <c r="AD153" s="974"/>
      <c r="AE153" s="1027"/>
      <c r="AF153" s="1005"/>
      <c r="AI153" s="282"/>
      <c r="AJ153" s="498"/>
      <c r="AK153" s="498"/>
      <c r="AL153" s="498"/>
      <c r="AM153" s="498"/>
      <c r="AN153" s="498"/>
      <c r="AO153" s="498"/>
      <c r="AP153" s="498"/>
      <c r="AQ153" s="498"/>
      <c r="AR153" s="498"/>
      <c r="AS153" s="498"/>
      <c r="AT153" s="498"/>
      <c r="AU153" s="498"/>
      <c r="AV153" s="498"/>
      <c r="AW153" s="498"/>
      <c r="AX153" s="498"/>
      <c r="AY153" s="498"/>
      <c r="AZ153" s="498"/>
      <c r="BA153" s="498"/>
      <c r="BB153" s="498"/>
      <c r="BC153" s="498"/>
      <c r="BD153" s="498"/>
      <c r="BE153" s="498"/>
      <c r="BF153" s="498"/>
      <c r="BG153" s="498"/>
      <c r="BH153" s="498"/>
      <c r="BI153" s="498"/>
      <c r="BJ153" s="498"/>
      <c r="BK153" s="498"/>
      <c r="BL153" s="498"/>
      <c r="BM153" s="498"/>
      <c r="BN153" s="498"/>
      <c r="BO153" s="498"/>
      <c r="BP153" s="498"/>
      <c r="BQ153" s="498"/>
      <c r="BR153" s="498"/>
      <c r="BS153" s="498"/>
      <c r="BT153" s="498"/>
      <c r="BU153" s="498"/>
      <c r="BV153" s="498"/>
      <c r="BW153" s="498"/>
      <c r="BX153" s="498"/>
      <c r="BY153" s="498"/>
      <c r="BZ153" s="498"/>
      <c r="CA153" s="498"/>
      <c r="CB153" s="498"/>
      <c r="CC153" s="498"/>
      <c r="CD153" s="498"/>
      <c r="CE153" s="498"/>
      <c r="CF153" s="498"/>
      <c r="CG153" s="498"/>
      <c r="CH153" s="498"/>
      <c r="CI153" s="498"/>
      <c r="CJ153" s="498"/>
      <c r="CK153" s="498"/>
      <c r="CL153" s="498"/>
      <c r="CM153" s="498"/>
      <c r="CN153" s="498"/>
      <c r="CO153" s="498"/>
      <c r="CP153" s="498"/>
      <c r="CQ153" s="498"/>
      <c r="CR153" s="498"/>
      <c r="CS153" s="498"/>
      <c r="CT153" s="498"/>
      <c r="CU153" s="498"/>
      <c r="CV153" s="498"/>
      <c r="CW153" s="498"/>
      <c r="CX153" s="498"/>
      <c r="CY153" s="498"/>
      <c r="CZ153" s="498"/>
      <c r="DA153" s="498"/>
      <c r="DB153" s="498"/>
      <c r="DC153" s="498"/>
      <c r="DD153" s="498"/>
      <c r="DE153" s="498"/>
      <c r="DF153" s="498"/>
      <c r="DG153" s="498"/>
      <c r="DH153" s="498"/>
      <c r="DI153" s="498"/>
      <c r="DJ153" s="498"/>
      <c r="DK153" s="498"/>
      <c r="DL153" s="498"/>
      <c r="DM153" s="498"/>
      <c r="DN153" s="498"/>
      <c r="DO153" s="498"/>
      <c r="DP153" s="498"/>
      <c r="DQ153" s="498"/>
      <c r="DR153" s="498"/>
      <c r="DS153" s="498"/>
      <c r="DT153" s="498"/>
      <c r="DU153" s="498"/>
      <c r="DV153" s="498"/>
      <c r="DW153" s="498"/>
      <c r="DX153" s="498"/>
      <c r="DY153" s="498"/>
      <c r="DZ153" s="498"/>
      <c r="EA153" s="498"/>
      <c r="EB153" s="498"/>
      <c r="EC153" s="498"/>
      <c r="ED153" s="498"/>
      <c r="EE153" s="498"/>
      <c r="EF153" s="498"/>
      <c r="EG153" s="498"/>
      <c r="EH153" s="498"/>
      <c r="EI153" s="498"/>
      <c r="EJ153" s="498"/>
      <c r="EK153" s="498"/>
      <c r="EL153" s="498"/>
      <c r="EM153" s="498"/>
      <c r="EN153" s="498"/>
      <c r="EO153" s="498"/>
      <c r="EP153" s="498"/>
      <c r="EQ153" s="498"/>
      <c r="ER153" s="498"/>
      <c r="ES153" s="498"/>
      <c r="ET153" s="498"/>
      <c r="EU153" s="498"/>
      <c r="EV153" s="498"/>
      <c r="EW153" s="498"/>
      <c r="EX153" s="498"/>
      <c r="EY153" s="498"/>
      <c r="EZ153" s="498"/>
      <c r="FA153" s="498"/>
      <c r="FB153" s="498"/>
      <c r="FC153" s="498"/>
      <c r="FD153" s="498"/>
      <c r="FE153" s="498"/>
      <c r="FF153" s="498"/>
      <c r="FG153" s="498"/>
      <c r="FH153" s="498"/>
      <c r="FI153" s="498"/>
      <c r="FJ153" s="498"/>
      <c r="FK153" s="498"/>
      <c r="FL153" s="498"/>
      <c r="FM153" s="498"/>
      <c r="FN153" s="498"/>
      <c r="FO153" s="498"/>
      <c r="FP153" s="498"/>
      <c r="FQ153" s="498"/>
      <c r="FR153" s="498"/>
      <c r="FS153" s="498"/>
      <c r="FT153" s="498"/>
      <c r="FU153" s="498"/>
      <c r="FV153" s="498"/>
      <c r="FW153" s="498"/>
      <c r="FX153" s="498"/>
      <c r="FY153" s="498"/>
      <c r="FZ153" s="498"/>
      <c r="GA153" s="498"/>
      <c r="GB153" s="498"/>
      <c r="GC153" s="498"/>
      <c r="GD153" s="498"/>
      <c r="GE153" s="498"/>
      <c r="GF153" s="498"/>
      <c r="GG153" s="498"/>
      <c r="GH153" s="498"/>
      <c r="GI153" s="498"/>
      <c r="GJ153" s="498"/>
      <c r="GK153" s="498"/>
      <c r="GL153" s="498"/>
      <c r="GM153" s="498"/>
      <c r="GN153" s="498"/>
      <c r="GO153" s="498"/>
      <c r="GP153" s="498"/>
      <c r="GQ153" s="498"/>
      <c r="GR153" s="498"/>
      <c r="GS153" s="498"/>
      <c r="GT153" s="498"/>
      <c r="GU153" s="498"/>
      <c r="GV153" s="498"/>
      <c r="GW153" s="498"/>
      <c r="GX153" s="498"/>
      <c r="GY153" s="498"/>
      <c r="GZ153" s="498"/>
      <c r="HA153" s="498"/>
      <c r="HB153" s="498"/>
      <c r="HC153" s="498"/>
      <c r="HD153" s="498"/>
      <c r="HE153" s="498"/>
      <c r="HF153" s="498"/>
      <c r="HG153" s="498"/>
      <c r="HH153" s="498"/>
      <c r="HI153" s="498"/>
      <c r="HJ153" s="498"/>
      <c r="HK153" s="498"/>
      <c r="HL153" s="498"/>
      <c r="HM153" s="498"/>
      <c r="HN153" s="498"/>
      <c r="HO153" s="498"/>
      <c r="HP153" s="498"/>
      <c r="HQ153" s="498"/>
      <c r="HR153" s="498"/>
      <c r="HS153" s="498"/>
      <c r="HT153" s="498"/>
      <c r="HU153" s="498"/>
      <c r="HV153" s="498"/>
      <c r="HW153" s="498"/>
      <c r="HX153" s="498"/>
      <c r="HY153" s="498"/>
      <c r="HZ153" s="498"/>
      <c r="IA153" s="498"/>
      <c r="IB153" s="498"/>
      <c r="IC153" s="498"/>
      <c r="ID153" s="498"/>
      <c r="IE153" s="498"/>
      <c r="IF153" s="498"/>
      <c r="IG153" s="498"/>
      <c r="IH153" s="498"/>
      <c r="II153" s="498"/>
      <c r="IJ153" s="498"/>
      <c r="IK153" s="498"/>
    </row>
    <row r="154" spans="1:245" s="18" customFormat="1" ht="24" customHeight="1">
      <c r="A154" s="498"/>
      <c r="B154" s="110" t="s">
        <v>356</v>
      </c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4"/>
      <c r="O154" s="55">
        <v>602</v>
      </c>
      <c r="P154" s="185" t="s">
        <v>134</v>
      </c>
      <c r="Q154" s="53"/>
      <c r="R154" s="1022" t="s">
        <v>357</v>
      </c>
      <c r="S154" s="1023"/>
      <c r="T154" s="1023"/>
      <c r="U154" s="1023"/>
      <c r="V154" s="1023"/>
      <c r="W154" s="1023"/>
      <c r="X154" s="1023"/>
      <c r="Y154" s="1023"/>
      <c r="Z154" s="1023"/>
      <c r="AA154" s="1023"/>
      <c r="AB154" s="1023"/>
      <c r="AC154" s="1023"/>
      <c r="AD154" s="1028">
        <v>856</v>
      </c>
      <c r="AE154" s="1028" t="s">
        <v>126</v>
      </c>
      <c r="AF154" s="1030"/>
      <c r="AI154" s="282"/>
      <c r="AJ154" s="498"/>
      <c r="AK154" s="498"/>
      <c r="AL154" s="498"/>
      <c r="AM154" s="498"/>
      <c r="AN154" s="498"/>
      <c r="AO154" s="498"/>
      <c r="AP154" s="498"/>
      <c r="AQ154" s="498"/>
      <c r="AR154" s="498"/>
      <c r="AS154" s="498"/>
      <c r="AT154" s="498"/>
      <c r="AU154" s="498"/>
      <c r="AV154" s="498"/>
      <c r="AW154" s="498"/>
      <c r="AX154" s="498"/>
      <c r="AY154" s="498"/>
      <c r="AZ154" s="498"/>
      <c r="BA154" s="498"/>
      <c r="BB154" s="498"/>
      <c r="BC154" s="498"/>
      <c r="BD154" s="498"/>
      <c r="BE154" s="498"/>
      <c r="BF154" s="498"/>
      <c r="BG154" s="498"/>
      <c r="BH154" s="498"/>
      <c r="BI154" s="498"/>
      <c r="BJ154" s="498"/>
      <c r="BK154" s="498"/>
      <c r="BL154" s="498"/>
      <c r="BM154" s="498"/>
      <c r="BN154" s="498"/>
      <c r="BO154" s="498"/>
      <c r="BP154" s="498"/>
      <c r="BQ154" s="498"/>
      <c r="BR154" s="498"/>
      <c r="BS154" s="498"/>
      <c r="BT154" s="498"/>
      <c r="BU154" s="498"/>
      <c r="BV154" s="498"/>
      <c r="BW154" s="498"/>
      <c r="BX154" s="498"/>
      <c r="BY154" s="498"/>
      <c r="BZ154" s="498"/>
      <c r="CA154" s="498"/>
      <c r="CB154" s="498"/>
      <c r="CC154" s="498"/>
      <c r="CD154" s="498"/>
      <c r="CE154" s="498"/>
      <c r="CF154" s="498"/>
      <c r="CG154" s="498"/>
      <c r="CH154" s="498"/>
      <c r="CI154" s="498"/>
      <c r="CJ154" s="498"/>
      <c r="CK154" s="498"/>
      <c r="CL154" s="498"/>
      <c r="CM154" s="498"/>
      <c r="CN154" s="498"/>
      <c r="CO154" s="498"/>
      <c r="CP154" s="498"/>
      <c r="CQ154" s="498"/>
      <c r="CR154" s="498"/>
      <c r="CS154" s="498"/>
      <c r="CT154" s="498"/>
      <c r="CU154" s="498"/>
      <c r="CV154" s="498"/>
      <c r="CW154" s="498"/>
      <c r="CX154" s="498"/>
      <c r="CY154" s="498"/>
      <c r="CZ154" s="498"/>
      <c r="DA154" s="498"/>
      <c r="DB154" s="498"/>
      <c r="DC154" s="498"/>
      <c r="DD154" s="498"/>
      <c r="DE154" s="498"/>
      <c r="DF154" s="498"/>
      <c r="DG154" s="498"/>
      <c r="DH154" s="498"/>
      <c r="DI154" s="498"/>
      <c r="DJ154" s="498"/>
      <c r="DK154" s="498"/>
      <c r="DL154" s="498"/>
      <c r="DM154" s="498"/>
      <c r="DN154" s="498"/>
      <c r="DO154" s="498"/>
      <c r="DP154" s="498"/>
      <c r="DQ154" s="498"/>
      <c r="DR154" s="498"/>
      <c r="DS154" s="498"/>
      <c r="DT154" s="498"/>
      <c r="DU154" s="498"/>
      <c r="DV154" s="498"/>
      <c r="DW154" s="498"/>
      <c r="DX154" s="498"/>
      <c r="DY154" s="498"/>
      <c r="DZ154" s="498"/>
      <c r="EA154" s="498"/>
      <c r="EB154" s="498"/>
      <c r="EC154" s="498"/>
      <c r="ED154" s="498"/>
      <c r="EE154" s="498"/>
      <c r="EF154" s="498"/>
      <c r="EG154" s="498"/>
      <c r="EH154" s="498"/>
      <c r="EI154" s="498"/>
      <c r="EJ154" s="498"/>
      <c r="EK154" s="498"/>
      <c r="EL154" s="498"/>
      <c r="EM154" s="498"/>
      <c r="EN154" s="498"/>
      <c r="EO154" s="498"/>
      <c r="EP154" s="498"/>
      <c r="EQ154" s="498"/>
      <c r="ER154" s="498"/>
      <c r="ES154" s="498"/>
      <c r="ET154" s="498"/>
      <c r="EU154" s="498"/>
      <c r="EV154" s="498"/>
      <c r="EW154" s="498"/>
      <c r="EX154" s="498"/>
      <c r="EY154" s="498"/>
      <c r="EZ154" s="498"/>
      <c r="FA154" s="498"/>
      <c r="FB154" s="498"/>
      <c r="FC154" s="498"/>
      <c r="FD154" s="498"/>
      <c r="FE154" s="498"/>
      <c r="FF154" s="498"/>
      <c r="FG154" s="498"/>
      <c r="FH154" s="498"/>
      <c r="FI154" s="498"/>
      <c r="FJ154" s="498"/>
      <c r="FK154" s="498"/>
      <c r="FL154" s="498"/>
      <c r="FM154" s="498"/>
      <c r="FN154" s="498"/>
      <c r="FO154" s="498"/>
      <c r="FP154" s="498"/>
      <c r="FQ154" s="498"/>
      <c r="FR154" s="498"/>
      <c r="FS154" s="498"/>
      <c r="FT154" s="498"/>
      <c r="FU154" s="498"/>
      <c r="FV154" s="498"/>
      <c r="FW154" s="498"/>
      <c r="FX154" s="498"/>
      <c r="FY154" s="498"/>
      <c r="FZ154" s="498"/>
      <c r="GA154" s="498"/>
      <c r="GB154" s="498"/>
      <c r="GC154" s="498"/>
      <c r="GD154" s="498"/>
      <c r="GE154" s="498"/>
      <c r="GF154" s="498"/>
      <c r="GG154" s="498"/>
      <c r="GH154" s="498"/>
      <c r="GI154" s="498"/>
      <c r="GJ154" s="498"/>
      <c r="GK154" s="498"/>
      <c r="GL154" s="498"/>
      <c r="GM154" s="498"/>
      <c r="GN154" s="498"/>
      <c r="GO154" s="498"/>
      <c r="GP154" s="498"/>
      <c r="GQ154" s="498"/>
      <c r="GR154" s="498"/>
      <c r="GS154" s="498"/>
      <c r="GT154" s="498"/>
      <c r="GU154" s="498"/>
      <c r="GV154" s="498"/>
      <c r="GW154" s="498"/>
      <c r="GX154" s="498"/>
      <c r="GY154" s="498"/>
      <c r="GZ154" s="498"/>
      <c r="HA154" s="498"/>
      <c r="HB154" s="498"/>
      <c r="HC154" s="498"/>
      <c r="HD154" s="498"/>
      <c r="HE154" s="498"/>
      <c r="HF154" s="498"/>
      <c r="HG154" s="498"/>
      <c r="HH154" s="498"/>
      <c r="HI154" s="498"/>
      <c r="HJ154" s="498"/>
      <c r="HK154" s="498"/>
      <c r="HL154" s="498"/>
      <c r="HM154" s="498"/>
      <c r="HN154" s="498"/>
      <c r="HO154" s="498"/>
      <c r="HP154" s="498"/>
      <c r="HQ154" s="498"/>
      <c r="HR154" s="498"/>
      <c r="HS154" s="498"/>
      <c r="HT154" s="498"/>
      <c r="HU154" s="498"/>
      <c r="HV154" s="498"/>
      <c r="HW154" s="498"/>
      <c r="HX154" s="498"/>
      <c r="HY154" s="498"/>
      <c r="HZ154" s="498"/>
      <c r="IA154" s="498"/>
      <c r="IB154" s="498"/>
      <c r="IC154" s="498"/>
      <c r="ID154" s="498"/>
      <c r="IE154" s="498"/>
      <c r="IF154" s="498"/>
      <c r="IG154" s="498"/>
      <c r="IH154" s="498"/>
      <c r="II154" s="498"/>
      <c r="IJ154" s="498"/>
      <c r="IK154" s="498"/>
    </row>
    <row r="155" spans="1:245" s="18" customFormat="1" ht="24" customHeight="1" thickBot="1">
      <c r="A155" s="498"/>
      <c r="B155" s="110" t="s">
        <v>358</v>
      </c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4"/>
      <c r="O155" s="50">
        <v>611</v>
      </c>
      <c r="P155" s="185" t="s">
        <v>120</v>
      </c>
      <c r="Q155" s="53"/>
      <c r="R155" s="1024"/>
      <c r="S155" s="1025"/>
      <c r="T155" s="1025"/>
      <c r="U155" s="1025"/>
      <c r="V155" s="1025"/>
      <c r="W155" s="1025"/>
      <c r="X155" s="1025"/>
      <c r="Y155" s="1025"/>
      <c r="Z155" s="1025"/>
      <c r="AA155" s="1025"/>
      <c r="AB155" s="1025"/>
      <c r="AC155" s="1025"/>
      <c r="AD155" s="1029"/>
      <c r="AE155" s="1029"/>
      <c r="AF155" s="1031"/>
      <c r="AI155" s="282"/>
      <c r="AJ155" s="498"/>
      <c r="AK155" s="498"/>
      <c r="AL155" s="498"/>
      <c r="AM155" s="498"/>
      <c r="AN155" s="498"/>
      <c r="AO155" s="498"/>
      <c r="AP155" s="498"/>
      <c r="AQ155" s="498"/>
      <c r="AR155" s="498"/>
      <c r="AS155" s="498"/>
      <c r="AT155" s="498"/>
      <c r="AU155" s="498"/>
      <c r="AV155" s="498"/>
      <c r="AW155" s="498"/>
      <c r="AX155" s="498"/>
      <c r="AY155" s="498"/>
      <c r="AZ155" s="498"/>
      <c r="BA155" s="498"/>
      <c r="BB155" s="498"/>
      <c r="BC155" s="498"/>
      <c r="BD155" s="498"/>
      <c r="BE155" s="498"/>
      <c r="BF155" s="498"/>
      <c r="BG155" s="498"/>
      <c r="BH155" s="498"/>
      <c r="BI155" s="498"/>
      <c r="BJ155" s="498"/>
      <c r="BK155" s="498"/>
      <c r="BL155" s="498"/>
      <c r="BM155" s="498"/>
      <c r="BN155" s="498"/>
      <c r="BO155" s="498"/>
      <c r="BP155" s="498"/>
      <c r="BQ155" s="498"/>
      <c r="BR155" s="498"/>
      <c r="BS155" s="498"/>
      <c r="BT155" s="498"/>
      <c r="BU155" s="498"/>
      <c r="BV155" s="498"/>
      <c r="BW155" s="498"/>
      <c r="BX155" s="498"/>
      <c r="BY155" s="498"/>
      <c r="BZ155" s="498"/>
      <c r="CA155" s="498"/>
      <c r="CB155" s="498"/>
      <c r="CC155" s="498"/>
      <c r="CD155" s="498"/>
      <c r="CE155" s="498"/>
      <c r="CF155" s="498"/>
      <c r="CG155" s="498"/>
      <c r="CH155" s="498"/>
      <c r="CI155" s="498"/>
      <c r="CJ155" s="498"/>
      <c r="CK155" s="498"/>
      <c r="CL155" s="498"/>
      <c r="CM155" s="498"/>
      <c r="CN155" s="498"/>
      <c r="CO155" s="498"/>
      <c r="CP155" s="498"/>
      <c r="CQ155" s="498"/>
      <c r="CR155" s="498"/>
      <c r="CS155" s="498"/>
      <c r="CT155" s="498"/>
      <c r="CU155" s="498"/>
      <c r="CV155" s="498"/>
      <c r="CW155" s="498"/>
      <c r="CX155" s="498"/>
      <c r="CY155" s="498"/>
      <c r="CZ155" s="498"/>
      <c r="DA155" s="498"/>
      <c r="DB155" s="498"/>
      <c r="DC155" s="498"/>
      <c r="DD155" s="498"/>
      <c r="DE155" s="498"/>
      <c r="DF155" s="498"/>
      <c r="DG155" s="498"/>
      <c r="DH155" s="498"/>
      <c r="DI155" s="498"/>
      <c r="DJ155" s="498"/>
      <c r="DK155" s="498"/>
      <c r="DL155" s="498"/>
      <c r="DM155" s="498"/>
      <c r="DN155" s="498"/>
      <c r="DO155" s="498"/>
      <c r="DP155" s="498"/>
      <c r="DQ155" s="498"/>
      <c r="DR155" s="498"/>
      <c r="DS155" s="498"/>
      <c r="DT155" s="498"/>
      <c r="DU155" s="498"/>
      <c r="DV155" s="498"/>
      <c r="DW155" s="498"/>
      <c r="DX155" s="498"/>
      <c r="DY155" s="498"/>
      <c r="DZ155" s="498"/>
      <c r="EA155" s="498"/>
      <c r="EB155" s="498"/>
      <c r="EC155" s="498"/>
      <c r="ED155" s="498"/>
      <c r="EE155" s="498"/>
      <c r="EF155" s="498"/>
      <c r="EG155" s="498"/>
      <c r="EH155" s="498"/>
      <c r="EI155" s="498"/>
      <c r="EJ155" s="498"/>
      <c r="EK155" s="498"/>
      <c r="EL155" s="498"/>
      <c r="EM155" s="498"/>
      <c r="EN155" s="498"/>
      <c r="EO155" s="498"/>
      <c r="EP155" s="498"/>
      <c r="EQ155" s="498"/>
      <c r="ER155" s="498"/>
      <c r="ES155" s="498"/>
      <c r="ET155" s="498"/>
      <c r="EU155" s="498"/>
      <c r="EV155" s="498"/>
      <c r="EW155" s="498"/>
      <c r="EX155" s="498"/>
      <c r="EY155" s="498"/>
      <c r="EZ155" s="498"/>
      <c r="FA155" s="498"/>
      <c r="FB155" s="498"/>
      <c r="FC155" s="498"/>
      <c r="FD155" s="498"/>
      <c r="FE155" s="498"/>
      <c r="FF155" s="498"/>
      <c r="FG155" s="498"/>
      <c r="FH155" s="498"/>
      <c r="FI155" s="498"/>
      <c r="FJ155" s="498"/>
      <c r="FK155" s="498"/>
      <c r="FL155" s="498"/>
      <c r="FM155" s="498"/>
      <c r="FN155" s="498"/>
      <c r="FO155" s="498"/>
      <c r="FP155" s="498"/>
      <c r="FQ155" s="498"/>
      <c r="FR155" s="498"/>
      <c r="FS155" s="498"/>
      <c r="FT155" s="498"/>
      <c r="FU155" s="498"/>
      <c r="FV155" s="498"/>
      <c r="FW155" s="498"/>
      <c r="FX155" s="498"/>
      <c r="FY155" s="498"/>
      <c r="FZ155" s="498"/>
      <c r="GA155" s="498"/>
      <c r="GB155" s="498"/>
      <c r="GC155" s="498"/>
      <c r="GD155" s="498"/>
      <c r="GE155" s="498"/>
      <c r="GF155" s="498"/>
      <c r="GG155" s="498"/>
      <c r="GH155" s="498"/>
      <c r="GI155" s="498"/>
      <c r="GJ155" s="498"/>
      <c r="GK155" s="498"/>
      <c r="GL155" s="498"/>
      <c r="GM155" s="498"/>
      <c r="GN155" s="498"/>
      <c r="GO155" s="498"/>
      <c r="GP155" s="498"/>
      <c r="GQ155" s="498"/>
      <c r="GR155" s="498"/>
      <c r="GS155" s="498"/>
      <c r="GT155" s="498"/>
      <c r="GU155" s="498"/>
      <c r="GV155" s="498"/>
      <c r="GW155" s="498"/>
      <c r="GX155" s="498"/>
      <c r="GY155" s="498"/>
      <c r="GZ155" s="498"/>
      <c r="HA155" s="498"/>
      <c r="HB155" s="498"/>
      <c r="HC155" s="498"/>
      <c r="HD155" s="498"/>
      <c r="HE155" s="498"/>
      <c r="HF155" s="498"/>
      <c r="HG155" s="498"/>
      <c r="HH155" s="498"/>
      <c r="HI155" s="498"/>
      <c r="HJ155" s="498"/>
      <c r="HK155" s="498"/>
      <c r="HL155" s="498"/>
      <c r="HM155" s="498"/>
      <c r="HN155" s="498"/>
      <c r="HO155" s="498"/>
      <c r="HP155" s="498"/>
      <c r="HQ155" s="498"/>
      <c r="HR155" s="498"/>
      <c r="HS155" s="498"/>
      <c r="HT155" s="498"/>
      <c r="HU155" s="498"/>
      <c r="HV155" s="498"/>
      <c r="HW155" s="498"/>
      <c r="HX155" s="498"/>
      <c r="HY155" s="498"/>
      <c r="HZ155" s="498"/>
      <c r="IA155" s="498"/>
      <c r="IB155" s="498"/>
      <c r="IC155" s="498"/>
      <c r="ID155" s="498"/>
      <c r="IE155" s="498"/>
      <c r="IF155" s="498"/>
      <c r="IG155" s="498"/>
      <c r="IH155" s="498"/>
      <c r="II155" s="498"/>
      <c r="IJ155" s="498"/>
      <c r="IK155" s="498"/>
    </row>
    <row r="156" spans="1:245" s="18" customFormat="1" ht="24" customHeight="1">
      <c r="A156" s="498"/>
      <c r="B156" s="110" t="s">
        <v>359</v>
      </c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4"/>
      <c r="O156" s="55">
        <v>621</v>
      </c>
      <c r="P156" s="185" t="s">
        <v>120</v>
      </c>
      <c r="Q156" s="53">
        <v>6844.25</v>
      </c>
      <c r="R156" s="155" t="s">
        <v>360</v>
      </c>
      <c r="S156" s="156"/>
      <c r="T156" s="156"/>
      <c r="U156" s="156"/>
      <c r="V156" s="156"/>
      <c r="W156" s="156"/>
      <c r="X156" s="156"/>
      <c r="Y156" s="156"/>
      <c r="Z156" s="156"/>
      <c r="AA156" s="156"/>
      <c r="AB156" s="156"/>
      <c r="AC156" s="156"/>
      <c r="AD156" s="50">
        <v>857</v>
      </c>
      <c r="AE156" s="28" t="s">
        <v>341</v>
      </c>
      <c r="AF156" s="186"/>
      <c r="AI156" s="282"/>
      <c r="AJ156" s="498"/>
      <c r="AK156" s="498"/>
      <c r="AL156" s="498"/>
      <c r="AM156" s="498"/>
      <c r="AN156" s="498"/>
      <c r="AO156" s="498"/>
      <c r="AP156" s="498"/>
      <c r="AQ156" s="498"/>
      <c r="AR156" s="498"/>
      <c r="AS156" s="498"/>
      <c r="AT156" s="498"/>
      <c r="AU156" s="498"/>
      <c r="AV156" s="498"/>
      <c r="AW156" s="498"/>
      <c r="AX156" s="498"/>
      <c r="AY156" s="498"/>
      <c r="AZ156" s="498"/>
      <c r="BA156" s="498"/>
      <c r="BB156" s="498"/>
      <c r="BC156" s="498"/>
      <c r="BD156" s="498"/>
      <c r="BE156" s="498"/>
      <c r="BF156" s="498"/>
      <c r="BG156" s="498"/>
      <c r="BH156" s="498"/>
      <c r="BI156" s="498"/>
      <c r="BJ156" s="498"/>
      <c r="BK156" s="498"/>
      <c r="BL156" s="498"/>
      <c r="BM156" s="498"/>
      <c r="BN156" s="498"/>
      <c r="BO156" s="498"/>
      <c r="BP156" s="498"/>
      <c r="BQ156" s="498"/>
      <c r="BR156" s="498"/>
      <c r="BS156" s="498"/>
      <c r="BT156" s="498"/>
      <c r="BU156" s="498"/>
      <c r="BV156" s="498"/>
      <c r="BW156" s="498"/>
      <c r="BX156" s="498"/>
      <c r="BY156" s="498"/>
      <c r="BZ156" s="498"/>
      <c r="CA156" s="498"/>
      <c r="CB156" s="498"/>
      <c r="CC156" s="498"/>
      <c r="CD156" s="498"/>
      <c r="CE156" s="498"/>
      <c r="CF156" s="498"/>
      <c r="CG156" s="498"/>
      <c r="CH156" s="498"/>
      <c r="CI156" s="498"/>
      <c r="CJ156" s="498"/>
      <c r="CK156" s="498"/>
      <c r="CL156" s="498"/>
      <c r="CM156" s="498"/>
      <c r="CN156" s="498"/>
      <c r="CO156" s="498"/>
      <c r="CP156" s="498"/>
      <c r="CQ156" s="498"/>
      <c r="CR156" s="498"/>
      <c r="CS156" s="498"/>
      <c r="CT156" s="498"/>
      <c r="CU156" s="498"/>
      <c r="CV156" s="498"/>
      <c r="CW156" s="498"/>
      <c r="CX156" s="498"/>
      <c r="CY156" s="498"/>
      <c r="CZ156" s="498"/>
      <c r="DA156" s="498"/>
      <c r="DB156" s="498"/>
      <c r="DC156" s="498"/>
      <c r="DD156" s="498"/>
      <c r="DE156" s="498"/>
      <c r="DF156" s="498"/>
      <c r="DG156" s="498"/>
      <c r="DH156" s="498"/>
      <c r="DI156" s="498"/>
      <c r="DJ156" s="498"/>
      <c r="DK156" s="498"/>
      <c r="DL156" s="498"/>
      <c r="DM156" s="498"/>
      <c r="DN156" s="498"/>
      <c r="DO156" s="498"/>
      <c r="DP156" s="498"/>
      <c r="DQ156" s="498"/>
      <c r="DR156" s="498"/>
      <c r="DS156" s="498"/>
      <c r="DT156" s="498"/>
      <c r="DU156" s="498"/>
      <c r="DV156" s="498"/>
      <c r="DW156" s="498"/>
      <c r="DX156" s="498"/>
      <c r="DY156" s="498"/>
      <c r="DZ156" s="498"/>
      <c r="EA156" s="498"/>
      <c r="EB156" s="498"/>
      <c r="EC156" s="498"/>
      <c r="ED156" s="498"/>
      <c r="EE156" s="498"/>
      <c r="EF156" s="498"/>
      <c r="EG156" s="498"/>
      <c r="EH156" s="498"/>
      <c r="EI156" s="498"/>
      <c r="EJ156" s="498"/>
      <c r="EK156" s="498"/>
      <c r="EL156" s="498"/>
      <c r="EM156" s="498"/>
      <c r="EN156" s="498"/>
      <c r="EO156" s="498"/>
      <c r="EP156" s="498"/>
      <c r="EQ156" s="498"/>
      <c r="ER156" s="498"/>
      <c r="ES156" s="498"/>
      <c r="ET156" s="498"/>
      <c r="EU156" s="498"/>
      <c r="EV156" s="498"/>
      <c r="EW156" s="498"/>
      <c r="EX156" s="498"/>
      <c r="EY156" s="498"/>
      <c r="EZ156" s="498"/>
      <c r="FA156" s="498"/>
      <c r="FB156" s="498"/>
      <c r="FC156" s="498"/>
      <c r="FD156" s="498"/>
      <c r="FE156" s="498"/>
      <c r="FF156" s="498"/>
      <c r="FG156" s="498"/>
      <c r="FH156" s="498"/>
      <c r="FI156" s="498"/>
      <c r="FJ156" s="498"/>
      <c r="FK156" s="498"/>
      <c r="FL156" s="498"/>
      <c r="FM156" s="498"/>
      <c r="FN156" s="498"/>
      <c r="FO156" s="498"/>
      <c r="FP156" s="498"/>
      <c r="FQ156" s="498"/>
      <c r="FR156" s="498"/>
      <c r="FS156" s="498"/>
      <c r="FT156" s="498"/>
      <c r="FU156" s="498"/>
      <c r="FV156" s="498"/>
      <c r="FW156" s="498"/>
      <c r="FX156" s="498"/>
      <c r="FY156" s="498"/>
      <c r="FZ156" s="498"/>
      <c r="GA156" s="498"/>
      <c r="GB156" s="498"/>
      <c r="GC156" s="498"/>
      <c r="GD156" s="498"/>
      <c r="GE156" s="498"/>
      <c r="GF156" s="498"/>
      <c r="GG156" s="498"/>
      <c r="GH156" s="498"/>
      <c r="GI156" s="498"/>
      <c r="GJ156" s="498"/>
      <c r="GK156" s="498"/>
      <c r="GL156" s="498"/>
      <c r="GM156" s="498"/>
      <c r="GN156" s="498"/>
      <c r="GO156" s="498"/>
      <c r="GP156" s="498"/>
      <c r="GQ156" s="498"/>
      <c r="GR156" s="498"/>
      <c r="GS156" s="498"/>
      <c r="GT156" s="498"/>
      <c r="GU156" s="498"/>
      <c r="GV156" s="498"/>
      <c r="GW156" s="498"/>
      <c r="GX156" s="498"/>
      <c r="GY156" s="498"/>
      <c r="GZ156" s="498"/>
      <c r="HA156" s="498"/>
      <c r="HB156" s="498"/>
      <c r="HC156" s="498"/>
      <c r="HD156" s="498"/>
      <c r="HE156" s="498"/>
      <c r="HF156" s="498"/>
      <c r="HG156" s="498"/>
      <c r="HH156" s="498"/>
      <c r="HI156" s="498"/>
      <c r="HJ156" s="498"/>
      <c r="HK156" s="498"/>
      <c r="HL156" s="498"/>
      <c r="HM156" s="498"/>
      <c r="HN156" s="498"/>
      <c r="HO156" s="498"/>
      <c r="HP156" s="498"/>
      <c r="HQ156" s="498"/>
      <c r="HR156" s="498"/>
      <c r="HS156" s="498"/>
      <c r="HT156" s="498"/>
      <c r="HU156" s="498"/>
      <c r="HV156" s="498"/>
      <c r="HW156" s="498"/>
      <c r="HX156" s="498"/>
      <c r="HY156" s="498"/>
      <c r="HZ156" s="498"/>
      <c r="IA156" s="498"/>
      <c r="IB156" s="498"/>
      <c r="IC156" s="498"/>
      <c r="ID156" s="498"/>
      <c r="IE156" s="498"/>
      <c r="IF156" s="498"/>
      <c r="IG156" s="498"/>
      <c r="IH156" s="498"/>
      <c r="II156" s="498"/>
      <c r="IJ156" s="498"/>
      <c r="IK156" s="498"/>
    </row>
    <row r="157" spans="1:245" s="18" customFormat="1" ht="24" customHeight="1" thickBot="1">
      <c r="A157" s="498"/>
      <c r="B157" s="110" t="s">
        <v>361</v>
      </c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4"/>
      <c r="O157" s="50">
        <v>629</v>
      </c>
      <c r="P157" s="185" t="s">
        <v>120</v>
      </c>
      <c r="Q157" s="53"/>
      <c r="R157" s="143" t="s">
        <v>362</v>
      </c>
      <c r="S157" s="144"/>
      <c r="T157" s="144"/>
      <c r="U157" s="144"/>
      <c r="V157" s="144"/>
      <c r="W157" s="144"/>
      <c r="X157" s="144"/>
      <c r="Y157" s="144"/>
      <c r="Z157" s="144"/>
      <c r="AA157" s="144"/>
      <c r="AB157" s="144"/>
      <c r="AC157" s="144"/>
      <c r="AD157" s="123">
        <v>858</v>
      </c>
      <c r="AE157" s="72" t="s">
        <v>134</v>
      </c>
      <c r="AF157" s="187"/>
      <c r="AI157" s="282"/>
      <c r="AJ157" s="498"/>
      <c r="AK157" s="498"/>
      <c r="AL157" s="498"/>
      <c r="AM157" s="498"/>
      <c r="AN157" s="498"/>
      <c r="AO157" s="498"/>
      <c r="AP157" s="498"/>
      <c r="AQ157" s="498"/>
      <c r="AR157" s="498"/>
      <c r="AS157" s="498"/>
      <c r="AT157" s="498"/>
      <c r="AU157" s="498"/>
      <c r="AV157" s="498"/>
      <c r="AW157" s="498"/>
      <c r="AX157" s="498"/>
      <c r="AY157" s="498"/>
      <c r="AZ157" s="498"/>
      <c r="BA157" s="498"/>
      <c r="BB157" s="498"/>
      <c r="BC157" s="498"/>
      <c r="BD157" s="498"/>
      <c r="BE157" s="498"/>
      <c r="BF157" s="498"/>
      <c r="BG157" s="498"/>
      <c r="BH157" s="498"/>
      <c r="BI157" s="498"/>
      <c r="BJ157" s="498"/>
      <c r="BK157" s="498"/>
      <c r="BL157" s="498"/>
      <c r="BM157" s="498"/>
      <c r="BN157" s="498"/>
      <c r="BO157" s="498"/>
      <c r="BP157" s="498"/>
      <c r="BQ157" s="498"/>
      <c r="BR157" s="498"/>
      <c r="BS157" s="498"/>
      <c r="BT157" s="498"/>
      <c r="BU157" s="498"/>
      <c r="BV157" s="498"/>
      <c r="BW157" s="498"/>
      <c r="BX157" s="498"/>
      <c r="BY157" s="498"/>
      <c r="BZ157" s="498"/>
      <c r="CA157" s="498"/>
      <c r="CB157" s="498"/>
      <c r="CC157" s="498"/>
      <c r="CD157" s="498"/>
      <c r="CE157" s="498"/>
      <c r="CF157" s="498"/>
      <c r="CG157" s="498"/>
      <c r="CH157" s="498"/>
      <c r="CI157" s="498"/>
      <c r="CJ157" s="498"/>
      <c r="CK157" s="498"/>
      <c r="CL157" s="498"/>
      <c r="CM157" s="498"/>
      <c r="CN157" s="498"/>
      <c r="CO157" s="498"/>
      <c r="CP157" s="498"/>
      <c r="CQ157" s="498"/>
      <c r="CR157" s="498"/>
      <c r="CS157" s="498"/>
      <c r="CT157" s="498"/>
      <c r="CU157" s="498"/>
      <c r="CV157" s="498"/>
      <c r="CW157" s="498"/>
      <c r="CX157" s="498"/>
      <c r="CY157" s="498"/>
      <c r="CZ157" s="498"/>
      <c r="DA157" s="498"/>
      <c r="DB157" s="498"/>
      <c r="DC157" s="498"/>
      <c r="DD157" s="498"/>
      <c r="DE157" s="498"/>
      <c r="DF157" s="498"/>
      <c r="DG157" s="498"/>
      <c r="DH157" s="498"/>
      <c r="DI157" s="498"/>
      <c r="DJ157" s="498"/>
      <c r="DK157" s="498"/>
      <c r="DL157" s="498"/>
      <c r="DM157" s="498"/>
      <c r="DN157" s="498"/>
      <c r="DO157" s="498"/>
      <c r="DP157" s="498"/>
      <c r="DQ157" s="498"/>
      <c r="DR157" s="498"/>
      <c r="DS157" s="498"/>
      <c r="DT157" s="498"/>
      <c r="DU157" s="498"/>
      <c r="DV157" s="498"/>
      <c r="DW157" s="498"/>
      <c r="DX157" s="498"/>
      <c r="DY157" s="498"/>
      <c r="DZ157" s="498"/>
      <c r="EA157" s="498"/>
      <c r="EB157" s="498"/>
      <c r="EC157" s="498"/>
      <c r="ED157" s="498"/>
      <c r="EE157" s="498"/>
      <c r="EF157" s="498"/>
      <c r="EG157" s="498"/>
      <c r="EH157" s="498"/>
      <c r="EI157" s="498"/>
      <c r="EJ157" s="498"/>
      <c r="EK157" s="498"/>
      <c r="EL157" s="498"/>
      <c r="EM157" s="498"/>
      <c r="EN157" s="498"/>
      <c r="EO157" s="498"/>
      <c r="EP157" s="498"/>
      <c r="EQ157" s="498"/>
      <c r="ER157" s="498"/>
      <c r="ES157" s="498"/>
      <c r="ET157" s="498"/>
      <c r="EU157" s="498"/>
      <c r="EV157" s="498"/>
      <c r="EW157" s="498"/>
      <c r="EX157" s="498"/>
      <c r="EY157" s="498"/>
      <c r="EZ157" s="498"/>
      <c r="FA157" s="498"/>
      <c r="FB157" s="498"/>
      <c r="FC157" s="498"/>
      <c r="FD157" s="498"/>
      <c r="FE157" s="498"/>
      <c r="FF157" s="498"/>
      <c r="FG157" s="498"/>
      <c r="FH157" s="498"/>
      <c r="FI157" s="498"/>
      <c r="FJ157" s="498"/>
      <c r="FK157" s="498"/>
      <c r="FL157" s="498"/>
      <c r="FM157" s="498"/>
      <c r="FN157" s="498"/>
      <c r="FO157" s="498"/>
      <c r="FP157" s="498"/>
      <c r="FQ157" s="498"/>
      <c r="FR157" s="498"/>
      <c r="FS157" s="498"/>
      <c r="FT157" s="498"/>
      <c r="FU157" s="498"/>
      <c r="FV157" s="498"/>
      <c r="FW157" s="498"/>
      <c r="FX157" s="498"/>
      <c r="FY157" s="498"/>
      <c r="FZ157" s="498"/>
      <c r="GA157" s="498"/>
      <c r="GB157" s="498"/>
      <c r="GC157" s="498"/>
      <c r="GD157" s="498"/>
      <c r="GE157" s="498"/>
      <c r="GF157" s="498"/>
      <c r="GG157" s="498"/>
      <c r="GH157" s="498"/>
      <c r="GI157" s="498"/>
      <c r="GJ157" s="498"/>
      <c r="GK157" s="498"/>
      <c r="GL157" s="498"/>
      <c r="GM157" s="498"/>
      <c r="GN157" s="498"/>
      <c r="GO157" s="498"/>
      <c r="GP157" s="498"/>
      <c r="GQ157" s="498"/>
      <c r="GR157" s="498"/>
      <c r="GS157" s="498"/>
      <c r="GT157" s="498"/>
      <c r="GU157" s="498"/>
      <c r="GV157" s="498"/>
      <c r="GW157" s="498"/>
      <c r="GX157" s="498"/>
      <c r="GY157" s="498"/>
      <c r="GZ157" s="498"/>
      <c r="HA157" s="498"/>
      <c r="HB157" s="498"/>
      <c r="HC157" s="498"/>
      <c r="HD157" s="498"/>
      <c r="HE157" s="498"/>
      <c r="HF157" s="498"/>
      <c r="HG157" s="498"/>
      <c r="HH157" s="498"/>
      <c r="HI157" s="498"/>
      <c r="HJ157" s="498"/>
      <c r="HK157" s="498"/>
      <c r="HL157" s="498"/>
      <c r="HM157" s="498"/>
      <c r="HN157" s="498"/>
      <c r="HO157" s="498"/>
      <c r="HP157" s="498"/>
      <c r="HQ157" s="498"/>
      <c r="HR157" s="498"/>
      <c r="HS157" s="498"/>
      <c r="HT157" s="498"/>
      <c r="HU157" s="498"/>
      <c r="HV157" s="498"/>
      <c r="HW157" s="498"/>
      <c r="HX157" s="498"/>
      <c r="HY157" s="498"/>
      <c r="HZ157" s="498"/>
      <c r="IA157" s="498"/>
      <c r="IB157" s="498"/>
      <c r="IC157" s="498"/>
      <c r="ID157" s="498"/>
      <c r="IE157" s="498"/>
      <c r="IF157" s="498"/>
      <c r="IG157" s="498"/>
      <c r="IH157" s="498"/>
      <c r="II157" s="498"/>
      <c r="IJ157" s="498"/>
      <c r="IK157" s="498"/>
    </row>
    <row r="158" spans="1:245" s="18" customFormat="1" ht="24" customHeight="1" thickBot="1">
      <c r="A158" s="498"/>
      <c r="B158" s="110" t="s">
        <v>363</v>
      </c>
      <c r="C158" s="53"/>
      <c r="D158" s="53"/>
      <c r="E158" s="53"/>
      <c r="F158" s="53"/>
      <c r="G158" s="53"/>
      <c r="H158" s="53"/>
      <c r="I158" s="53"/>
      <c r="K158" s="53"/>
      <c r="M158" s="98" t="s">
        <v>364</v>
      </c>
      <c r="N158" s="54"/>
      <c r="O158" s="50">
        <v>631</v>
      </c>
      <c r="P158" s="185" t="s">
        <v>365</v>
      </c>
      <c r="Q158" s="53"/>
      <c r="R158" s="188" t="s">
        <v>366</v>
      </c>
      <c r="S158" s="334"/>
      <c r="T158" s="334"/>
      <c r="U158" s="334"/>
      <c r="V158" s="334"/>
      <c r="W158" s="334"/>
      <c r="X158" s="334"/>
      <c r="Y158" s="334"/>
      <c r="Z158" s="334"/>
      <c r="AA158" s="334"/>
      <c r="AB158" s="334"/>
      <c r="AC158" s="334"/>
      <c r="AD158" s="189">
        <v>859</v>
      </c>
      <c r="AE158" s="189" t="s">
        <v>126</v>
      </c>
      <c r="AF158" s="335"/>
      <c r="AI158" s="282"/>
      <c r="AJ158" s="498"/>
      <c r="AK158" s="498"/>
      <c r="AL158" s="498"/>
      <c r="AM158" s="498"/>
      <c r="AN158" s="498"/>
      <c r="AO158" s="498"/>
      <c r="AP158" s="498"/>
      <c r="AQ158" s="498"/>
      <c r="AR158" s="498"/>
      <c r="AS158" s="498"/>
      <c r="AT158" s="498"/>
      <c r="AU158" s="498"/>
      <c r="AV158" s="498"/>
      <c r="AW158" s="498"/>
      <c r="AX158" s="498"/>
      <c r="AY158" s="498"/>
      <c r="AZ158" s="498"/>
      <c r="BA158" s="498"/>
      <c r="BB158" s="498"/>
      <c r="BC158" s="498"/>
      <c r="BD158" s="498"/>
      <c r="BE158" s="498"/>
      <c r="BF158" s="498"/>
      <c r="BG158" s="498"/>
      <c r="BH158" s="498"/>
      <c r="BI158" s="498"/>
      <c r="BJ158" s="498"/>
      <c r="BK158" s="498"/>
      <c r="BL158" s="498"/>
      <c r="BM158" s="498"/>
      <c r="BN158" s="498"/>
      <c r="BO158" s="498"/>
      <c r="BP158" s="498"/>
      <c r="BQ158" s="498"/>
      <c r="BR158" s="498"/>
      <c r="BS158" s="498"/>
      <c r="BT158" s="498"/>
      <c r="BU158" s="498"/>
      <c r="BV158" s="498"/>
      <c r="BW158" s="498"/>
      <c r="BX158" s="498"/>
      <c r="BY158" s="498"/>
      <c r="BZ158" s="498"/>
      <c r="CA158" s="498"/>
      <c r="CB158" s="498"/>
      <c r="CC158" s="498"/>
      <c r="CD158" s="498"/>
      <c r="CE158" s="498"/>
      <c r="CF158" s="498"/>
      <c r="CG158" s="498"/>
      <c r="CH158" s="498"/>
      <c r="CI158" s="498"/>
      <c r="CJ158" s="498"/>
      <c r="CK158" s="498"/>
      <c r="CL158" s="498"/>
      <c r="CM158" s="498"/>
      <c r="CN158" s="498"/>
      <c r="CO158" s="498"/>
      <c r="CP158" s="498"/>
      <c r="CQ158" s="498"/>
      <c r="CR158" s="498"/>
      <c r="CS158" s="498"/>
      <c r="CT158" s="498"/>
      <c r="CU158" s="498"/>
      <c r="CV158" s="498"/>
      <c r="CW158" s="498"/>
      <c r="CX158" s="498"/>
      <c r="CY158" s="498"/>
      <c r="CZ158" s="498"/>
      <c r="DA158" s="498"/>
      <c r="DB158" s="498"/>
      <c r="DC158" s="498"/>
      <c r="DD158" s="498"/>
      <c r="DE158" s="498"/>
      <c r="DF158" s="498"/>
      <c r="DG158" s="498"/>
      <c r="DH158" s="498"/>
      <c r="DI158" s="498"/>
      <c r="DJ158" s="498"/>
      <c r="DK158" s="498"/>
      <c r="DL158" s="498"/>
      <c r="DM158" s="498"/>
      <c r="DN158" s="498"/>
      <c r="DO158" s="498"/>
      <c r="DP158" s="498"/>
      <c r="DQ158" s="498"/>
      <c r="DR158" s="498"/>
      <c r="DS158" s="498"/>
      <c r="DT158" s="498"/>
      <c r="DU158" s="498"/>
      <c r="DV158" s="498"/>
      <c r="DW158" s="498"/>
      <c r="DX158" s="498"/>
      <c r="DY158" s="498"/>
      <c r="DZ158" s="498"/>
      <c r="EA158" s="498"/>
      <c r="EB158" s="498"/>
      <c r="EC158" s="498"/>
      <c r="ED158" s="498"/>
      <c r="EE158" s="498"/>
      <c r="EF158" s="498"/>
      <c r="EG158" s="498"/>
      <c r="EH158" s="498"/>
      <c r="EI158" s="498"/>
      <c r="EJ158" s="498"/>
      <c r="EK158" s="498"/>
      <c r="EL158" s="498"/>
      <c r="EM158" s="498"/>
      <c r="EN158" s="498"/>
      <c r="EO158" s="498"/>
      <c r="EP158" s="498"/>
      <c r="EQ158" s="498"/>
      <c r="ER158" s="498"/>
      <c r="ES158" s="498"/>
      <c r="ET158" s="498"/>
      <c r="EU158" s="498"/>
      <c r="EV158" s="498"/>
      <c r="EW158" s="498"/>
      <c r="EX158" s="498"/>
      <c r="EY158" s="498"/>
      <c r="EZ158" s="498"/>
      <c r="FA158" s="498"/>
      <c r="FB158" s="498"/>
      <c r="FC158" s="498"/>
      <c r="FD158" s="498"/>
      <c r="FE158" s="498"/>
      <c r="FF158" s="498"/>
      <c r="FG158" s="498"/>
      <c r="FH158" s="498"/>
      <c r="FI158" s="498"/>
      <c r="FJ158" s="498"/>
      <c r="FK158" s="498"/>
      <c r="FL158" s="498"/>
      <c r="FM158" s="498"/>
      <c r="FN158" s="498"/>
      <c r="FO158" s="498"/>
      <c r="FP158" s="498"/>
      <c r="FQ158" s="498"/>
      <c r="FR158" s="498"/>
      <c r="FS158" s="498"/>
      <c r="FT158" s="498"/>
      <c r="FU158" s="498"/>
      <c r="FV158" s="498"/>
      <c r="FW158" s="498"/>
      <c r="FX158" s="498"/>
      <c r="FY158" s="498"/>
      <c r="FZ158" s="498"/>
      <c r="GA158" s="498"/>
      <c r="GB158" s="498"/>
      <c r="GC158" s="498"/>
      <c r="GD158" s="498"/>
      <c r="GE158" s="498"/>
      <c r="GF158" s="498"/>
      <c r="GG158" s="498"/>
      <c r="GH158" s="498"/>
      <c r="GI158" s="498"/>
      <c r="GJ158" s="498"/>
      <c r="GK158" s="498"/>
      <c r="GL158" s="498"/>
      <c r="GM158" s="498"/>
      <c r="GN158" s="498"/>
      <c r="GO158" s="498"/>
      <c r="GP158" s="498"/>
      <c r="GQ158" s="498"/>
      <c r="GR158" s="498"/>
      <c r="GS158" s="498"/>
      <c r="GT158" s="498"/>
      <c r="GU158" s="498"/>
      <c r="GV158" s="498"/>
      <c r="GW158" s="498"/>
      <c r="GX158" s="498"/>
      <c r="GY158" s="498"/>
      <c r="GZ158" s="498"/>
      <c r="HA158" s="498"/>
      <c r="HB158" s="498"/>
      <c r="HC158" s="498"/>
      <c r="HD158" s="498"/>
      <c r="HE158" s="498"/>
      <c r="HF158" s="498"/>
      <c r="HG158" s="498"/>
      <c r="HH158" s="498"/>
      <c r="HI158" s="498"/>
      <c r="HJ158" s="498"/>
      <c r="HK158" s="498"/>
      <c r="HL158" s="498"/>
      <c r="HM158" s="498"/>
      <c r="HN158" s="498"/>
      <c r="HO158" s="498"/>
      <c r="HP158" s="498"/>
      <c r="HQ158" s="498"/>
      <c r="HR158" s="498"/>
      <c r="HS158" s="498"/>
      <c r="HT158" s="498"/>
      <c r="HU158" s="498"/>
      <c r="HV158" s="498"/>
      <c r="HW158" s="498"/>
      <c r="HX158" s="498"/>
      <c r="HY158" s="498"/>
      <c r="HZ158" s="498"/>
      <c r="IA158" s="498"/>
      <c r="IB158" s="498"/>
      <c r="IC158" s="498"/>
      <c r="ID158" s="498"/>
      <c r="IE158" s="498"/>
      <c r="IF158" s="498"/>
      <c r="IG158" s="498"/>
      <c r="IH158" s="498"/>
      <c r="II158" s="498"/>
      <c r="IJ158" s="498"/>
      <c r="IK158" s="498"/>
    </row>
    <row r="159" spans="1:245" s="18" customFormat="1" ht="24" customHeight="1" thickBot="1">
      <c r="A159" s="498"/>
      <c r="B159" s="1045" t="s">
        <v>367</v>
      </c>
      <c r="C159" s="1046"/>
      <c r="D159" s="1046"/>
      <c r="E159" s="1046"/>
      <c r="F159" s="1046"/>
      <c r="G159" s="1046"/>
      <c r="H159" s="1046"/>
      <c r="I159" s="1046"/>
      <c r="J159" s="1046"/>
      <c r="K159" s="1046"/>
      <c r="L159" s="1046"/>
      <c r="M159" s="1046"/>
      <c r="N159" s="1047"/>
      <c r="O159" s="50">
        <v>632</v>
      </c>
      <c r="P159" s="190" t="s">
        <v>120</v>
      </c>
      <c r="Q159" s="53"/>
      <c r="R159" s="191" t="s">
        <v>368</v>
      </c>
      <c r="S159" s="192"/>
      <c r="T159" s="192"/>
      <c r="U159" s="192"/>
      <c r="V159" s="192"/>
      <c r="W159" s="192"/>
      <c r="X159" s="192"/>
      <c r="Y159" s="192"/>
      <c r="Z159" s="192"/>
      <c r="AA159" s="192"/>
      <c r="AB159" s="192"/>
      <c r="AC159" s="192"/>
      <c r="AD159" s="193">
        <v>869</v>
      </c>
      <c r="AE159" s="193" t="s">
        <v>126</v>
      </c>
      <c r="AF159" s="194"/>
      <c r="AI159" s="282"/>
      <c r="AJ159" s="498"/>
      <c r="AK159" s="498"/>
      <c r="AL159" s="498"/>
      <c r="AM159" s="498"/>
      <c r="AN159" s="498"/>
      <c r="AO159" s="498"/>
      <c r="AP159" s="498"/>
      <c r="AQ159" s="498"/>
      <c r="AR159" s="498"/>
      <c r="AS159" s="498"/>
      <c r="AT159" s="498"/>
      <c r="AU159" s="498"/>
      <c r="AV159" s="498"/>
      <c r="AW159" s="498"/>
      <c r="AX159" s="498"/>
      <c r="AY159" s="498"/>
      <c r="AZ159" s="498"/>
      <c r="BA159" s="498"/>
      <c r="BB159" s="498"/>
      <c r="BC159" s="498"/>
      <c r="BD159" s="498"/>
      <c r="BE159" s="498"/>
      <c r="BF159" s="498"/>
      <c r="BG159" s="498"/>
      <c r="BH159" s="498"/>
      <c r="BI159" s="498"/>
      <c r="BJ159" s="498"/>
      <c r="BK159" s="498"/>
      <c r="BL159" s="498"/>
      <c r="BM159" s="498"/>
      <c r="BN159" s="498"/>
      <c r="BO159" s="498"/>
      <c r="BP159" s="498"/>
      <c r="BQ159" s="498"/>
      <c r="BR159" s="498"/>
      <c r="BS159" s="498"/>
      <c r="BT159" s="498"/>
      <c r="BU159" s="498"/>
      <c r="BV159" s="498"/>
      <c r="BW159" s="498"/>
      <c r="BX159" s="498"/>
      <c r="BY159" s="498"/>
      <c r="BZ159" s="498"/>
      <c r="CA159" s="498"/>
      <c r="CB159" s="498"/>
      <c r="CC159" s="498"/>
      <c r="CD159" s="498"/>
      <c r="CE159" s="498"/>
      <c r="CF159" s="498"/>
      <c r="CG159" s="498"/>
      <c r="CH159" s="498"/>
      <c r="CI159" s="498"/>
      <c r="CJ159" s="498"/>
      <c r="CK159" s="498"/>
      <c r="CL159" s="498"/>
      <c r="CM159" s="498"/>
      <c r="CN159" s="498"/>
      <c r="CO159" s="498"/>
      <c r="CP159" s="498"/>
      <c r="CQ159" s="498"/>
      <c r="CR159" s="498"/>
      <c r="CS159" s="498"/>
      <c r="CT159" s="498"/>
      <c r="CU159" s="498"/>
      <c r="CV159" s="498"/>
      <c r="CW159" s="498"/>
      <c r="CX159" s="498"/>
      <c r="CY159" s="498"/>
      <c r="CZ159" s="498"/>
      <c r="DA159" s="498"/>
      <c r="DB159" s="498"/>
      <c r="DC159" s="498"/>
      <c r="DD159" s="498"/>
      <c r="DE159" s="498"/>
      <c r="DF159" s="498"/>
      <c r="DG159" s="498"/>
      <c r="DH159" s="498"/>
      <c r="DI159" s="498"/>
      <c r="DJ159" s="498"/>
      <c r="DK159" s="498"/>
      <c r="DL159" s="498"/>
      <c r="DM159" s="498"/>
      <c r="DN159" s="498"/>
      <c r="DO159" s="498"/>
      <c r="DP159" s="498"/>
      <c r="DQ159" s="498"/>
      <c r="DR159" s="498"/>
      <c r="DS159" s="498"/>
      <c r="DT159" s="498"/>
      <c r="DU159" s="498"/>
      <c r="DV159" s="498"/>
      <c r="DW159" s="498"/>
      <c r="DX159" s="498"/>
      <c r="DY159" s="498"/>
      <c r="DZ159" s="498"/>
      <c r="EA159" s="498"/>
      <c r="EB159" s="498"/>
      <c r="EC159" s="498"/>
      <c r="ED159" s="498"/>
      <c r="EE159" s="498"/>
      <c r="EF159" s="498"/>
      <c r="EG159" s="498"/>
      <c r="EH159" s="498"/>
      <c r="EI159" s="498"/>
      <c r="EJ159" s="498"/>
      <c r="EK159" s="498"/>
      <c r="EL159" s="498"/>
      <c r="EM159" s="498"/>
      <c r="EN159" s="498"/>
      <c r="EO159" s="498"/>
      <c r="EP159" s="498"/>
      <c r="EQ159" s="498"/>
      <c r="ER159" s="498"/>
      <c r="ES159" s="498"/>
      <c r="ET159" s="498"/>
      <c r="EU159" s="498"/>
      <c r="EV159" s="498"/>
      <c r="EW159" s="498"/>
      <c r="EX159" s="498"/>
      <c r="EY159" s="498"/>
      <c r="EZ159" s="498"/>
      <c r="FA159" s="498"/>
      <c r="FB159" s="498"/>
      <c r="FC159" s="498"/>
      <c r="FD159" s="498"/>
      <c r="FE159" s="498"/>
      <c r="FF159" s="498"/>
      <c r="FG159" s="498"/>
      <c r="FH159" s="498"/>
      <c r="FI159" s="498"/>
      <c r="FJ159" s="498"/>
      <c r="FK159" s="498"/>
      <c r="FL159" s="498"/>
      <c r="FM159" s="498"/>
      <c r="FN159" s="498"/>
      <c r="FO159" s="498"/>
      <c r="FP159" s="498"/>
      <c r="FQ159" s="498"/>
      <c r="FR159" s="498"/>
      <c r="FS159" s="498"/>
      <c r="FT159" s="498"/>
      <c r="FU159" s="498"/>
      <c r="FV159" s="498"/>
      <c r="FW159" s="498"/>
      <c r="FX159" s="498"/>
      <c r="FY159" s="498"/>
      <c r="FZ159" s="498"/>
      <c r="GA159" s="498"/>
      <c r="GB159" s="498"/>
      <c r="GC159" s="498"/>
      <c r="GD159" s="498"/>
      <c r="GE159" s="498"/>
      <c r="GF159" s="498"/>
      <c r="GG159" s="498"/>
      <c r="GH159" s="498"/>
      <c r="GI159" s="498"/>
      <c r="GJ159" s="498"/>
      <c r="GK159" s="498"/>
      <c r="GL159" s="498"/>
      <c r="GM159" s="498"/>
      <c r="GN159" s="498"/>
      <c r="GO159" s="498"/>
      <c r="GP159" s="498"/>
      <c r="GQ159" s="498"/>
      <c r="GR159" s="498"/>
      <c r="GS159" s="498"/>
      <c r="GT159" s="498"/>
      <c r="GU159" s="498"/>
      <c r="GV159" s="498"/>
      <c r="GW159" s="498"/>
      <c r="GX159" s="498"/>
      <c r="GY159" s="498"/>
      <c r="GZ159" s="498"/>
      <c r="HA159" s="498"/>
      <c r="HB159" s="498"/>
      <c r="HC159" s="498"/>
      <c r="HD159" s="498"/>
      <c r="HE159" s="498"/>
      <c r="HF159" s="498"/>
      <c r="HG159" s="498"/>
      <c r="HH159" s="498"/>
      <c r="HI159" s="498"/>
      <c r="HJ159" s="498"/>
      <c r="HK159" s="498"/>
      <c r="HL159" s="498"/>
      <c r="HM159" s="498"/>
      <c r="HN159" s="498"/>
      <c r="HO159" s="498"/>
      <c r="HP159" s="498"/>
      <c r="HQ159" s="498"/>
      <c r="HR159" s="498"/>
      <c r="HS159" s="498"/>
      <c r="HT159" s="498"/>
      <c r="HU159" s="498"/>
      <c r="HV159" s="498"/>
      <c r="HW159" s="498"/>
      <c r="HX159" s="498"/>
      <c r="HY159" s="498"/>
      <c r="HZ159" s="498"/>
      <c r="IA159" s="498"/>
      <c r="IB159" s="498"/>
      <c r="IC159" s="498"/>
      <c r="ID159" s="498"/>
      <c r="IE159" s="498"/>
      <c r="IF159" s="498"/>
      <c r="IG159" s="498"/>
      <c r="IH159" s="498"/>
      <c r="II159" s="498"/>
      <c r="IJ159" s="498"/>
      <c r="IK159" s="498"/>
    </row>
    <row r="160" spans="1:245" s="18" customFormat="1" ht="24" customHeight="1" thickBot="1">
      <c r="A160" s="498"/>
      <c r="B160" s="110" t="s">
        <v>369</v>
      </c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4"/>
      <c r="O160" s="55">
        <v>633</v>
      </c>
      <c r="P160" s="185" t="s">
        <v>120</v>
      </c>
      <c r="Q160" s="53"/>
      <c r="R160" s="25"/>
      <c r="AD160" s="336"/>
      <c r="AE160" s="337"/>
      <c r="AI160" s="282"/>
      <c r="AJ160" s="498"/>
      <c r="AK160" s="498"/>
      <c r="AL160" s="498"/>
      <c r="AM160" s="498"/>
      <c r="AN160" s="498"/>
      <c r="AO160" s="498"/>
      <c r="AP160" s="498"/>
      <c r="AQ160" s="498"/>
      <c r="AR160" s="498"/>
      <c r="AS160" s="498"/>
      <c r="AT160" s="498"/>
      <c r="AU160" s="498"/>
      <c r="AV160" s="498"/>
      <c r="AW160" s="498"/>
      <c r="AX160" s="498"/>
      <c r="AY160" s="498"/>
      <c r="AZ160" s="498"/>
      <c r="BA160" s="498"/>
      <c r="BB160" s="498"/>
      <c r="BC160" s="498"/>
      <c r="BD160" s="498"/>
      <c r="BE160" s="498"/>
      <c r="BF160" s="498"/>
      <c r="BG160" s="498"/>
      <c r="BH160" s="498"/>
      <c r="BI160" s="498"/>
      <c r="BJ160" s="498"/>
      <c r="BK160" s="498"/>
      <c r="BL160" s="498"/>
      <c r="BM160" s="498"/>
      <c r="BN160" s="498"/>
      <c r="BO160" s="498"/>
      <c r="BP160" s="498"/>
      <c r="BQ160" s="498"/>
      <c r="BR160" s="498"/>
      <c r="BS160" s="498"/>
      <c r="BT160" s="498"/>
      <c r="BU160" s="498"/>
      <c r="BV160" s="498"/>
      <c r="BW160" s="498"/>
      <c r="BX160" s="498"/>
      <c r="BY160" s="498"/>
      <c r="BZ160" s="498"/>
      <c r="CA160" s="498"/>
      <c r="CB160" s="498"/>
      <c r="CC160" s="498"/>
      <c r="CD160" s="498"/>
      <c r="CE160" s="498"/>
      <c r="CF160" s="498"/>
      <c r="CG160" s="498"/>
      <c r="CH160" s="498"/>
      <c r="CI160" s="498"/>
      <c r="CJ160" s="498"/>
      <c r="CK160" s="498"/>
      <c r="CL160" s="498"/>
      <c r="CM160" s="498"/>
      <c r="CN160" s="498"/>
      <c r="CO160" s="498"/>
      <c r="CP160" s="498"/>
      <c r="CQ160" s="498"/>
      <c r="CR160" s="498"/>
      <c r="CS160" s="498"/>
      <c r="CT160" s="498"/>
      <c r="CU160" s="498"/>
      <c r="CV160" s="498"/>
      <c r="CW160" s="498"/>
      <c r="CX160" s="498"/>
      <c r="CY160" s="498"/>
      <c r="CZ160" s="498"/>
      <c r="DA160" s="498"/>
      <c r="DB160" s="498"/>
      <c r="DC160" s="498"/>
      <c r="DD160" s="498"/>
      <c r="DE160" s="498"/>
      <c r="DF160" s="498"/>
      <c r="DG160" s="498"/>
      <c r="DH160" s="498"/>
      <c r="DI160" s="498"/>
      <c r="DJ160" s="498"/>
      <c r="DK160" s="498"/>
      <c r="DL160" s="498"/>
      <c r="DM160" s="498"/>
      <c r="DN160" s="498"/>
      <c r="DO160" s="498"/>
      <c r="DP160" s="498"/>
      <c r="DQ160" s="498"/>
      <c r="DR160" s="498"/>
      <c r="DS160" s="498"/>
      <c r="DT160" s="498"/>
      <c r="DU160" s="498"/>
      <c r="DV160" s="498"/>
      <c r="DW160" s="498"/>
      <c r="DX160" s="498"/>
      <c r="DY160" s="498"/>
      <c r="DZ160" s="498"/>
      <c r="EA160" s="498"/>
      <c r="EB160" s="498"/>
      <c r="EC160" s="498"/>
      <c r="ED160" s="498"/>
      <c r="EE160" s="498"/>
      <c r="EF160" s="498"/>
      <c r="EG160" s="498"/>
      <c r="EH160" s="498"/>
      <c r="EI160" s="498"/>
      <c r="EJ160" s="498"/>
      <c r="EK160" s="498"/>
      <c r="EL160" s="498"/>
      <c r="EM160" s="498"/>
      <c r="EN160" s="498"/>
      <c r="EO160" s="498"/>
      <c r="EP160" s="498"/>
      <c r="EQ160" s="498"/>
      <c r="ER160" s="498"/>
      <c r="ES160" s="498"/>
      <c r="ET160" s="498"/>
      <c r="EU160" s="498"/>
      <c r="EV160" s="498"/>
      <c r="EW160" s="498"/>
      <c r="EX160" s="498"/>
      <c r="EY160" s="498"/>
      <c r="EZ160" s="498"/>
      <c r="FA160" s="498"/>
      <c r="FB160" s="498"/>
      <c r="FC160" s="498"/>
      <c r="FD160" s="498"/>
      <c r="FE160" s="498"/>
      <c r="FF160" s="498"/>
      <c r="FG160" s="498"/>
      <c r="FH160" s="498"/>
      <c r="FI160" s="498"/>
      <c r="FJ160" s="498"/>
      <c r="FK160" s="498"/>
      <c r="FL160" s="498"/>
      <c r="FM160" s="498"/>
      <c r="FN160" s="498"/>
      <c r="FO160" s="498"/>
      <c r="FP160" s="498"/>
      <c r="FQ160" s="498"/>
      <c r="FR160" s="498"/>
      <c r="FS160" s="498"/>
      <c r="FT160" s="498"/>
      <c r="FU160" s="498"/>
      <c r="FV160" s="498"/>
      <c r="FW160" s="498"/>
      <c r="FX160" s="498"/>
      <c r="FY160" s="498"/>
      <c r="FZ160" s="498"/>
      <c r="GA160" s="498"/>
      <c r="GB160" s="498"/>
      <c r="GC160" s="498"/>
      <c r="GD160" s="498"/>
      <c r="GE160" s="498"/>
      <c r="GF160" s="498"/>
      <c r="GG160" s="498"/>
      <c r="GH160" s="498"/>
      <c r="GI160" s="498"/>
      <c r="GJ160" s="498"/>
      <c r="GK160" s="498"/>
      <c r="GL160" s="498"/>
      <c r="GM160" s="498"/>
      <c r="GN160" s="498"/>
      <c r="GO160" s="498"/>
      <c r="GP160" s="498"/>
      <c r="GQ160" s="498"/>
      <c r="GR160" s="498"/>
      <c r="GS160" s="498"/>
      <c r="GT160" s="498"/>
      <c r="GU160" s="498"/>
      <c r="GV160" s="498"/>
      <c r="GW160" s="498"/>
      <c r="GX160" s="498"/>
      <c r="GY160" s="498"/>
      <c r="GZ160" s="498"/>
      <c r="HA160" s="498"/>
      <c r="HB160" s="498"/>
      <c r="HC160" s="498"/>
      <c r="HD160" s="498"/>
      <c r="HE160" s="498"/>
      <c r="HF160" s="498"/>
      <c r="HG160" s="498"/>
      <c r="HH160" s="498"/>
      <c r="HI160" s="498"/>
      <c r="HJ160" s="498"/>
      <c r="HK160" s="498"/>
      <c r="HL160" s="498"/>
      <c r="HM160" s="498"/>
      <c r="HN160" s="498"/>
      <c r="HO160" s="498"/>
      <c r="HP160" s="498"/>
      <c r="HQ160" s="498"/>
      <c r="HR160" s="498"/>
      <c r="HS160" s="498"/>
      <c r="HT160" s="498"/>
      <c r="HU160" s="498"/>
      <c r="HV160" s="498"/>
      <c r="HW160" s="498"/>
      <c r="HX160" s="498"/>
      <c r="HY160" s="498"/>
      <c r="HZ160" s="498"/>
      <c r="IA160" s="498"/>
      <c r="IB160" s="498"/>
      <c r="IC160" s="498"/>
      <c r="ID160" s="498"/>
      <c r="IE160" s="498"/>
      <c r="IF160" s="498"/>
      <c r="IG160" s="498"/>
      <c r="IH160" s="498"/>
      <c r="II160" s="498"/>
      <c r="IJ160" s="498"/>
      <c r="IK160" s="498"/>
    </row>
    <row r="161" spans="1:245" s="18" customFormat="1" ht="24" customHeight="1" thickBot="1">
      <c r="A161" s="498"/>
      <c r="B161" s="110" t="s">
        <v>370</v>
      </c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4"/>
      <c r="O161" s="50">
        <v>634</v>
      </c>
      <c r="P161" s="185" t="s">
        <v>120</v>
      </c>
      <c r="Q161" s="53"/>
      <c r="R161" s="191" t="s">
        <v>371</v>
      </c>
      <c r="S161" s="192"/>
      <c r="T161" s="192"/>
      <c r="U161" s="192"/>
      <c r="V161" s="192"/>
      <c r="W161" s="192"/>
      <c r="X161" s="192"/>
      <c r="Y161" s="192"/>
      <c r="Z161" s="192"/>
      <c r="AA161" s="192"/>
      <c r="AB161" s="192"/>
      <c r="AC161" s="94"/>
      <c r="AD161" s="195">
        <v>879</v>
      </c>
      <c r="AE161" s="195" t="s">
        <v>126</v>
      </c>
      <c r="AF161" s="196"/>
      <c r="AI161" s="282"/>
      <c r="AJ161" s="498"/>
      <c r="AK161" s="498"/>
      <c r="AL161" s="498"/>
      <c r="AM161" s="498"/>
      <c r="AN161" s="498"/>
      <c r="AO161" s="498"/>
      <c r="AP161" s="498"/>
      <c r="AQ161" s="498"/>
      <c r="AR161" s="498"/>
      <c r="AS161" s="498"/>
      <c r="AT161" s="498"/>
      <c r="AU161" s="498"/>
      <c r="AV161" s="498"/>
      <c r="AW161" s="498"/>
      <c r="AX161" s="498"/>
      <c r="AY161" s="498"/>
      <c r="AZ161" s="498"/>
      <c r="BA161" s="498"/>
      <c r="BB161" s="498"/>
      <c r="BC161" s="498"/>
      <c r="BD161" s="498"/>
      <c r="BE161" s="498"/>
      <c r="BF161" s="498"/>
      <c r="BG161" s="498"/>
      <c r="BH161" s="498"/>
      <c r="BI161" s="498"/>
      <c r="BJ161" s="498"/>
      <c r="BK161" s="498"/>
      <c r="BL161" s="498"/>
      <c r="BM161" s="498"/>
      <c r="BN161" s="498"/>
      <c r="BO161" s="498"/>
      <c r="BP161" s="498"/>
      <c r="BQ161" s="498"/>
      <c r="BR161" s="498"/>
      <c r="BS161" s="498"/>
      <c r="BT161" s="498"/>
      <c r="BU161" s="498"/>
      <c r="BV161" s="498"/>
      <c r="BW161" s="498"/>
      <c r="BX161" s="498"/>
      <c r="BY161" s="498"/>
      <c r="BZ161" s="498"/>
      <c r="CA161" s="498"/>
      <c r="CB161" s="498"/>
      <c r="CC161" s="498"/>
      <c r="CD161" s="498"/>
      <c r="CE161" s="498"/>
      <c r="CF161" s="498"/>
      <c r="CG161" s="498"/>
      <c r="CH161" s="498"/>
      <c r="CI161" s="498"/>
      <c r="CJ161" s="498"/>
      <c r="CK161" s="498"/>
      <c r="CL161" s="498"/>
      <c r="CM161" s="498"/>
      <c r="CN161" s="498"/>
      <c r="CO161" s="498"/>
      <c r="CP161" s="498"/>
      <c r="CQ161" s="498"/>
      <c r="CR161" s="498"/>
      <c r="CS161" s="498"/>
      <c r="CT161" s="498"/>
      <c r="CU161" s="498"/>
      <c r="CV161" s="498"/>
      <c r="CW161" s="498"/>
      <c r="CX161" s="498"/>
      <c r="CY161" s="498"/>
      <c r="CZ161" s="498"/>
      <c r="DA161" s="498"/>
      <c r="DB161" s="498"/>
      <c r="DC161" s="498"/>
      <c r="DD161" s="498"/>
      <c r="DE161" s="498"/>
      <c r="DF161" s="498"/>
      <c r="DG161" s="498"/>
      <c r="DH161" s="498"/>
      <c r="DI161" s="498"/>
      <c r="DJ161" s="498"/>
      <c r="DK161" s="498"/>
      <c r="DL161" s="498"/>
      <c r="DM161" s="498"/>
      <c r="DN161" s="498"/>
      <c r="DO161" s="498"/>
      <c r="DP161" s="498"/>
      <c r="DQ161" s="498"/>
      <c r="DR161" s="498"/>
      <c r="DS161" s="498"/>
      <c r="DT161" s="498"/>
      <c r="DU161" s="498"/>
      <c r="DV161" s="498"/>
      <c r="DW161" s="498"/>
      <c r="DX161" s="498"/>
      <c r="DY161" s="498"/>
      <c r="DZ161" s="498"/>
      <c r="EA161" s="498"/>
      <c r="EB161" s="498"/>
      <c r="EC161" s="498"/>
      <c r="ED161" s="498"/>
      <c r="EE161" s="498"/>
      <c r="EF161" s="498"/>
      <c r="EG161" s="498"/>
      <c r="EH161" s="498"/>
      <c r="EI161" s="498"/>
      <c r="EJ161" s="498"/>
      <c r="EK161" s="498"/>
      <c r="EL161" s="498"/>
      <c r="EM161" s="498"/>
      <c r="EN161" s="498"/>
      <c r="EO161" s="498"/>
      <c r="EP161" s="498"/>
      <c r="EQ161" s="498"/>
      <c r="ER161" s="498"/>
      <c r="ES161" s="498"/>
      <c r="ET161" s="498"/>
      <c r="EU161" s="498"/>
      <c r="EV161" s="498"/>
      <c r="EW161" s="498"/>
      <c r="EX161" s="498"/>
      <c r="EY161" s="498"/>
      <c r="EZ161" s="498"/>
      <c r="FA161" s="498"/>
      <c r="FB161" s="498"/>
      <c r="FC161" s="498"/>
      <c r="FD161" s="498"/>
      <c r="FE161" s="498"/>
      <c r="FF161" s="498"/>
      <c r="FG161" s="498"/>
      <c r="FH161" s="498"/>
      <c r="FI161" s="498"/>
      <c r="FJ161" s="498"/>
      <c r="FK161" s="498"/>
      <c r="FL161" s="498"/>
      <c r="FM161" s="498"/>
      <c r="FN161" s="498"/>
      <c r="FO161" s="498"/>
      <c r="FP161" s="498"/>
      <c r="FQ161" s="498"/>
      <c r="FR161" s="498"/>
      <c r="FS161" s="498"/>
      <c r="FT161" s="498"/>
      <c r="FU161" s="498"/>
      <c r="FV161" s="498"/>
      <c r="FW161" s="498"/>
      <c r="FX161" s="498"/>
      <c r="FY161" s="498"/>
      <c r="FZ161" s="498"/>
      <c r="GA161" s="498"/>
      <c r="GB161" s="498"/>
      <c r="GC161" s="498"/>
      <c r="GD161" s="498"/>
      <c r="GE161" s="498"/>
      <c r="GF161" s="498"/>
      <c r="GG161" s="498"/>
      <c r="GH161" s="498"/>
      <c r="GI161" s="498"/>
      <c r="GJ161" s="498"/>
      <c r="GK161" s="498"/>
      <c r="GL161" s="498"/>
      <c r="GM161" s="498"/>
      <c r="GN161" s="498"/>
      <c r="GO161" s="498"/>
      <c r="GP161" s="498"/>
      <c r="GQ161" s="498"/>
      <c r="GR161" s="498"/>
      <c r="GS161" s="498"/>
      <c r="GT161" s="498"/>
      <c r="GU161" s="498"/>
      <c r="GV161" s="498"/>
      <c r="GW161" s="498"/>
      <c r="GX161" s="498"/>
      <c r="GY161" s="498"/>
      <c r="GZ161" s="498"/>
      <c r="HA161" s="498"/>
      <c r="HB161" s="498"/>
      <c r="HC161" s="498"/>
      <c r="HD161" s="498"/>
      <c r="HE161" s="498"/>
      <c r="HF161" s="498"/>
      <c r="HG161" s="498"/>
      <c r="HH161" s="498"/>
      <c r="HI161" s="498"/>
      <c r="HJ161" s="498"/>
      <c r="HK161" s="498"/>
      <c r="HL161" s="498"/>
      <c r="HM161" s="498"/>
      <c r="HN161" s="498"/>
      <c r="HO161" s="498"/>
      <c r="HP161" s="498"/>
      <c r="HQ161" s="498"/>
      <c r="HR161" s="498"/>
      <c r="HS161" s="498"/>
      <c r="HT161" s="498"/>
      <c r="HU161" s="498"/>
      <c r="HV161" s="498"/>
      <c r="HW161" s="498"/>
      <c r="HX161" s="498"/>
      <c r="HY161" s="498"/>
      <c r="HZ161" s="498"/>
      <c r="IA161" s="498"/>
      <c r="IB161" s="498"/>
      <c r="IC161" s="498"/>
      <c r="ID161" s="498"/>
      <c r="IE161" s="498"/>
      <c r="IF161" s="498"/>
      <c r="IG161" s="498"/>
      <c r="IH161" s="498"/>
      <c r="II161" s="498"/>
      <c r="IJ161" s="498"/>
      <c r="IK161" s="498"/>
    </row>
    <row r="162" spans="1:245" s="18" customFormat="1" ht="24" customHeight="1">
      <c r="A162" s="498"/>
      <c r="B162" s="110" t="s">
        <v>372</v>
      </c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4"/>
      <c r="O162" s="50">
        <v>635</v>
      </c>
      <c r="P162" s="185" t="s">
        <v>120</v>
      </c>
      <c r="Q162" s="53"/>
      <c r="R162" s="1048" t="s">
        <v>373</v>
      </c>
      <c r="S162" s="1049"/>
      <c r="T162" s="1049"/>
      <c r="U162" s="1049"/>
      <c r="V162" s="197" t="s">
        <v>374</v>
      </c>
      <c r="W162" s="198"/>
      <c r="X162" s="198"/>
      <c r="Y162" s="198"/>
      <c r="Z162" s="198"/>
      <c r="AA162" s="198"/>
      <c r="AB162" s="198"/>
      <c r="AC162" s="198"/>
      <c r="AD162" s="199">
        <v>871</v>
      </c>
      <c r="AE162" s="200" t="s">
        <v>341</v>
      </c>
      <c r="AF162" s="201"/>
      <c r="AI162" s="282"/>
      <c r="AJ162" s="498"/>
      <c r="AK162" s="498"/>
      <c r="AL162" s="498"/>
      <c r="AM162" s="498"/>
      <c r="AN162" s="498"/>
      <c r="AO162" s="498"/>
      <c r="AP162" s="498"/>
      <c r="AQ162" s="498"/>
      <c r="AR162" s="498"/>
      <c r="AS162" s="498"/>
      <c r="AT162" s="498"/>
      <c r="AU162" s="498"/>
      <c r="AV162" s="498"/>
      <c r="AW162" s="498"/>
      <c r="AX162" s="498"/>
      <c r="AY162" s="498"/>
      <c r="AZ162" s="498"/>
      <c r="BA162" s="498"/>
      <c r="BB162" s="498"/>
      <c r="BC162" s="498"/>
      <c r="BD162" s="498"/>
      <c r="BE162" s="498"/>
      <c r="BF162" s="498"/>
      <c r="BG162" s="498"/>
      <c r="BH162" s="498"/>
      <c r="BI162" s="498"/>
      <c r="BJ162" s="498"/>
      <c r="BK162" s="498"/>
      <c r="BL162" s="498"/>
      <c r="BM162" s="498"/>
      <c r="BN162" s="498"/>
      <c r="BO162" s="498"/>
      <c r="BP162" s="498"/>
      <c r="BQ162" s="498"/>
      <c r="BR162" s="498"/>
      <c r="BS162" s="498"/>
      <c r="BT162" s="498"/>
      <c r="BU162" s="498"/>
      <c r="BV162" s="498"/>
      <c r="BW162" s="498"/>
      <c r="BX162" s="498"/>
      <c r="BY162" s="498"/>
      <c r="BZ162" s="498"/>
      <c r="CA162" s="498"/>
      <c r="CB162" s="498"/>
      <c r="CC162" s="498"/>
      <c r="CD162" s="498"/>
      <c r="CE162" s="498"/>
      <c r="CF162" s="498"/>
      <c r="CG162" s="498"/>
      <c r="CH162" s="498"/>
      <c r="CI162" s="498"/>
      <c r="CJ162" s="498"/>
      <c r="CK162" s="498"/>
      <c r="CL162" s="498"/>
      <c r="CM162" s="498"/>
      <c r="CN162" s="498"/>
      <c r="CO162" s="498"/>
      <c r="CP162" s="498"/>
      <c r="CQ162" s="498"/>
      <c r="CR162" s="498"/>
      <c r="CS162" s="498"/>
      <c r="CT162" s="498"/>
      <c r="CU162" s="498"/>
      <c r="CV162" s="498"/>
      <c r="CW162" s="498"/>
      <c r="CX162" s="498"/>
      <c r="CY162" s="498"/>
      <c r="CZ162" s="498"/>
      <c r="DA162" s="498"/>
      <c r="DB162" s="498"/>
      <c r="DC162" s="498"/>
      <c r="DD162" s="498"/>
      <c r="DE162" s="498"/>
      <c r="DF162" s="498"/>
      <c r="DG162" s="498"/>
      <c r="DH162" s="498"/>
      <c r="DI162" s="498"/>
      <c r="DJ162" s="498"/>
      <c r="DK162" s="498"/>
      <c r="DL162" s="498"/>
      <c r="DM162" s="498"/>
      <c r="DN162" s="498"/>
      <c r="DO162" s="498"/>
      <c r="DP162" s="498"/>
      <c r="DQ162" s="498"/>
      <c r="DR162" s="498"/>
      <c r="DS162" s="498"/>
      <c r="DT162" s="498"/>
      <c r="DU162" s="498"/>
      <c r="DV162" s="498"/>
      <c r="DW162" s="498"/>
      <c r="DX162" s="498"/>
      <c r="DY162" s="498"/>
      <c r="DZ162" s="498"/>
      <c r="EA162" s="498"/>
      <c r="EB162" s="498"/>
      <c r="EC162" s="498"/>
      <c r="ED162" s="498"/>
      <c r="EE162" s="498"/>
      <c r="EF162" s="498"/>
      <c r="EG162" s="498"/>
      <c r="EH162" s="498"/>
      <c r="EI162" s="498"/>
      <c r="EJ162" s="498"/>
      <c r="EK162" s="498"/>
      <c r="EL162" s="498"/>
      <c r="EM162" s="498"/>
      <c r="EN162" s="498"/>
      <c r="EO162" s="498"/>
      <c r="EP162" s="498"/>
      <c r="EQ162" s="498"/>
      <c r="ER162" s="498"/>
      <c r="ES162" s="498"/>
      <c r="ET162" s="498"/>
      <c r="EU162" s="498"/>
      <c r="EV162" s="498"/>
      <c r="EW162" s="498"/>
      <c r="EX162" s="498"/>
      <c r="EY162" s="498"/>
      <c r="EZ162" s="498"/>
      <c r="FA162" s="498"/>
      <c r="FB162" s="498"/>
      <c r="FC162" s="498"/>
      <c r="FD162" s="498"/>
      <c r="FE162" s="498"/>
      <c r="FF162" s="498"/>
      <c r="FG162" s="498"/>
      <c r="FH162" s="498"/>
      <c r="FI162" s="498"/>
      <c r="FJ162" s="498"/>
      <c r="FK162" s="498"/>
      <c r="FL162" s="498"/>
      <c r="FM162" s="498"/>
      <c r="FN162" s="498"/>
      <c r="FO162" s="498"/>
      <c r="FP162" s="498"/>
      <c r="FQ162" s="498"/>
      <c r="FR162" s="498"/>
      <c r="FS162" s="498"/>
      <c r="FT162" s="498"/>
      <c r="FU162" s="498"/>
      <c r="FV162" s="498"/>
      <c r="FW162" s="498"/>
      <c r="FX162" s="498"/>
      <c r="FY162" s="498"/>
      <c r="FZ162" s="498"/>
      <c r="GA162" s="498"/>
      <c r="GB162" s="498"/>
      <c r="GC162" s="498"/>
      <c r="GD162" s="498"/>
      <c r="GE162" s="498"/>
      <c r="GF162" s="498"/>
      <c r="GG162" s="498"/>
      <c r="GH162" s="498"/>
      <c r="GI162" s="498"/>
      <c r="GJ162" s="498"/>
      <c r="GK162" s="498"/>
      <c r="GL162" s="498"/>
      <c r="GM162" s="498"/>
      <c r="GN162" s="498"/>
      <c r="GO162" s="498"/>
      <c r="GP162" s="498"/>
      <c r="GQ162" s="498"/>
      <c r="GR162" s="498"/>
      <c r="GS162" s="498"/>
      <c r="GT162" s="498"/>
      <c r="GU162" s="498"/>
      <c r="GV162" s="498"/>
      <c r="GW162" s="498"/>
      <c r="GX162" s="498"/>
      <c r="GY162" s="498"/>
      <c r="GZ162" s="498"/>
      <c r="HA162" s="498"/>
      <c r="HB162" s="498"/>
      <c r="HC162" s="498"/>
      <c r="HD162" s="498"/>
      <c r="HE162" s="498"/>
      <c r="HF162" s="498"/>
      <c r="HG162" s="498"/>
      <c r="HH162" s="498"/>
      <c r="HI162" s="498"/>
      <c r="HJ162" s="498"/>
      <c r="HK162" s="498"/>
      <c r="HL162" s="498"/>
      <c r="HM162" s="498"/>
      <c r="HN162" s="498"/>
      <c r="HO162" s="498"/>
      <c r="HP162" s="498"/>
      <c r="HQ162" s="498"/>
      <c r="HR162" s="498"/>
      <c r="HS162" s="498"/>
      <c r="HT162" s="498"/>
      <c r="HU162" s="498"/>
      <c r="HV162" s="498"/>
      <c r="HW162" s="498"/>
      <c r="HX162" s="498"/>
      <c r="HY162" s="498"/>
      <c r="HZ162" s="498"/>
      <c r="IA162" s="498"/>
      <c r="IB162" s="498"/>
      <c r="IC162" s="498"/>
      <c r="ID162" s="498"/>
      <c r="IE162" s="498"/>
      <c r="IF162" s="498"/>
      <c r="IG162" s="498"/>
      <c r="IH162" s="498"/>
      <c r="II162" s="498"/>
      <c r="IJ162" s="498"/>
      <c r="IK162" s="498"/>
    </row>
    <row r="163" spans="1:245" s="18" customFormat="1" ht="24" customHeight="1">
      <c r="A163" s="498"/>
      <c r="B163" s="871" t="s">
        <v>375</v>
      </c>
      <c r="C163" s="872"/>
      <c r="D163" s="872"/>
      <c r="E163" s="872"/>
      <c r="F163" s="872"/>
      <c r="G163" s="872"/>
      <c r="H163" s="872"/>
      <c r="I163" s="872"/>
      <c r="J163" s="872"/>
      <c r="K163" s="872"/>
      <c r="L163" s="872"/>
      <c r="M163" s="872"/>
      <c r="N163" s="873"/>
      <c r="O163" s="50">
        <v>641</v>
      </c>
      <c r="P163" s="190" t="s">
        <v>365</v>
      </c>
      <c r="Q163" s="53">
        <v>61598.239999999998</v>
      </c>
      <c r="R163" s="1048"/>
      <c r="S163" s="1049"/>
      <c r="T163" s="1049"/>
      <c r="U163" s="1049"/>
      <c r="V163" s="171" t="s">
        <v>376</v>
      </c>
      <c r="W163" s="170"/>
      <c r="X163" s="170"/>
      <c r="Y163" s="170"/>
      <c r="Z163" s="170"/>
      <c r="AA163" s="170"/>
      <c r="AB163" s="170"/>
      <c r="AC163" s="170"/>
      <c r="AD163" s="202">
        <v>872</v>
      </c>
      <c r="AE163" s="203" t="s">
        <v>341</v>
      </c>
      <c r="AI163" s="282"/>
      <c r="AJ163" s="498"/>
      <c r="AK163" s="498"/>
      <c r="AL163" s="498"/>
      <c r="AM163" s="498"/>
      <c r="AN163" s="498"/>
      <c r="AO163" s="498"/>
      <c r="AP163" s="498"/>
      <c r="AQ163" s="498"/>
      <c r="AR163" s="498"/>
      <c r="AS163" s="498"/>
      <c r="AT163" s="498"/>
      <c r="AU163" s="498"/>
      <c r="AV163" s="498"/>
      <c r="AW163" s="498"/>
      <c r="AX163" s="498"/>
      <c r="AY163" s="498"/>
      <c r="AZ163" s="498"/>
      <c r="BA163" s="498"/>
      <c r="BB163" s="498"/>
      <c r="BC163" s="498"/>
      <c r="BD163" s="498"/>
      <c r="BE163" s="498"/>
      <c r="BF163" s="498"/>
      <c r="BG163" s="498"/>
      <c r="BH163" s="498"/>
      <c r="BI163" s="498"/>
      <c r="BJ163" s="498"/>
      <c r="BK163" s="498"/>
      <c r="BL163" s="498"/>
      <c r="BM163" s="498"/>
      <c r="BN163" s="498"/>
      <c r="BO163" s="498"/>
      <c r="BP163" s="498"/>
      <c r="BQ163" s="498"/>
      <c r="BR163" s="498"/>
      <c r="BS163" s="498"/>
      <c r="BT163" s="498"/>
      <c r="BU163" s="498"/>
      <c r="BV163" s="498"/>
      <c r="BW163" s="498"/>
      <c r="BX163" s="498"/>
      <c r="BY163" s="498"/>
      <c r="BZ163" s="498"/>
      <c r="CA163" s="498"/>
      <c r="CB163" s="498"/>
      <c r="CC163" s="498"/>
      <c r="CD163" s="498"/>
      <c r="CE163" s="498"/>
      <c r="CF163" s="498"/>
      <c r="CG163" s="498"/>
      <c r="CH163" s="498"/>
      <c r="CI163" s="498"/>
      <c r="CJ163" s="498"/>
      <c r="CK163" s="498"/>
      <c r="CL163" s="498"/>
      <c r="CM163" s="498"/>
      <c r="CN163" s="498"/>
      <c r="CO163" s="498"/>
      <c r="CP163" s="498"/>
      <c r="CQ163" s="498"/>
      <c r="CR163" s="498"/>
      <c r="CS163" s="498"/>
      <c r="CT163" s="498"/>
      <c r="CU163" s="498"/>
      <c r="CV163" s="498"/>
      <c r="CW163" s="498"/>
      <c r="CX163" s="498"/>
      <c r="CY163" s="498"/>
      <c r="CZ163" s="498"/>
      <c r="DA163" s="498"/>
      <c r="DB163" s="498"/>
      <c r="DC163" s="498"/>
      <c r="DD163" s="498"/>
      <c r="DE163" s="498"/>
      <c r="DF163" s="498"/>
      <c r="DG163" s="498"/>
      <c r="DH163" s="498"/>
      <c r="DI163" s="498"/>
      <c r="DJ163" s="498"/>
      <c r="DK163" s="498"/>
      <c r="DL163" s="498"/>
      <c r="DM163" s="498"/>
      <c r="DN163" s="498"/>
      <c r="DO163" s="498"/>
      <c r="DP163" s="498"/>
      <c r="DQ163" s="498"/>
      <c r="DR163" s="498"/>
      <c r="DS163" s="498"/>
      <c r="DT163" s="498"/>
      <c r="DU163" s="498"/>
      <c r="DV163" s="498"/>
      <c r="DW163" s="498"/>
      <c r="DX163" s="498"/>
      <c r="DY163" s="498"/>
      <c r="DZ163" s="498"/>
      <c r="EA163" s="498"/>
      <c r="EB163" s="498"/>
      <c r="EC163" s="498"/>
      <c r="ED163" s="498"/>
      <c r="EE163" s="498"/>
      <c r="EF163" s="498"/>
      <c r="EG163" s="498"/>
      <c r="EH163" s="498"/>
      <c r="EI163" s="498"/>
      <c r="EJ163" s="498"/>
      <c r="EK163" s="498"/>
      <c r="EL163" s="498"/>
      <c r="EM163" s="498"/>
      <c r="EN163" s="498"/>
      <c r="EO163" s="498"/>
      <c r="EP163" s="498"/>
      <c r="EQ163" s="498"/>
      <c r="ER163" s="498"/>
      <c r="ES163" s="498"/>
      <c r="ET163" s="498"/>
      <c r="EU163" s="498"/>
      <c r="EV163" s="498"/>
      <c r="EW163" s="498"/>
      <c r="EX163" s="498"/>
      <c r="EY163" s="498"/>
      <c r="EZ163" s="498"/>
      <c r="FA163" s="498"/>
      <c r="FB163" s="498"/>
      <c r="FC163" s="498"/>
      <c r="FD163" s="498"/>
      <c r="FE163" s="498"/>
      <c r="FF163" s="498"/>
      <c r="FG163" s="498"/>
      <c r="FH163" s="498"/>
      <c r="FI163" s="498"/>
      <c r="FJ163" s="498"/>
      <c r="FK163" s="498"/>
      <c r="FL163" s="498"/>
      <c r="FM163" s="498"/>
      <c r="FN163" s="498"/>
      <c r="FO163" s="498"/>
      <c r="FP163" s="498"/>
      <c r="FQ163" s="498"/>
      <c r="FR163" s="498"/>
      <c r="FS163" s="498"/>
      <c r="FT163" s="498"/>
      <c r="FU163" s="498"/>
      <c r="FV163" s="498"/>
      <c r="FW163" s="498"/>
      <c r="FX163" s="498"/>
      <c r="FY163" s="498"/>
      <c r="FZ163" s="498"/>
      <c r="GA163" s="498"/>
      <c r="GB163" s="498"/>
      <c r="GC163" s="498"/>
      <c r="GD163" s="498"/>
      <c r="GE163" s="498"/>
      <c r="GF163" s="498"/>
      <c r="GG163" s="498"/>
      <c r="GH163" s="498"/>
      <c r="GI163" s="498"/>
      <c r="GJ163" s="498"/>
      <c r="GK163" s="498"/>
      <c r="GL163" s="498"/>
      <c r="GM163" s="498"/>
      <c r="GN163" s="498"/>
      <c r="GO163" s="498"/>
      <c r="GP163" s="498"/>
      <c r="GQ163" s="498"/>
      <c r="GR163" s="498"/>
      <c r="GS163" s="498"/>
      <c r="GT163" s="498"/>
      <c r="GU163" s="498"/>
      <c r="GV163" s="498"/>
      <c r="GW163" s="498"/>
      <c r="GX163" s="498"/>
      <c r="GY163" s="498"/>
      <c r="GZ163" s="498"/>
      <c r="HA163" s="498"/>
      <c r="HB163" s="498"/>
      <c r="HC163" s="498"/>
      <c r="HD163" s="498"/>
      <c r="HE163" s="498"/>
      <c r="HF163" s="498"/>
      <c r="HG163" s="498"/>
      <c r="HH163" s="498"/>
      <c r="HI163" s="498"/>
      <c r="HJ163" s="498"/>
      <c r="HK163" s="498"/>
      <c r="HL163" s="498"/>
      <c r="HM163" s="498"/>
      <c r="HN163" s="498"/>
      <c r="HO163" s="498"/>
      <c r="HP163" s="498"/>
      <c r="HQ163" s="498"/>
      <c r="HR163" s="498"/>
      <c r="HS163" s="498"/>
      <c r="HT163" s="498"/>
      <c r="HU163" s="498"/>
      <c r="HV163" s="498"/>
      <c r="HW163" s="498"/>
      <c r="HX163" s="498"/>
      <c r="HY163" s="498"/>
      <c r="HZ163" s="498"/>
      <c r="IA163" s="498"/>
      <c r="IB163" s="498"/>
      <c r="IC163" s="498"/>
      <c r="ID163" s="498"/>
      <c r="IE163" s="498"/>
      <c r="IF163" s="498"/>
      <c r="IG163" s="498"/>
      <c r="IH163" s="498"/>
      <c r="II163" s="498"/>
      <c r="IJ163" s="498"/>
      <c r="IK163" s="498"/>
    </row>
    <row r="164" spans="1:245" s="18" customFormat="1" ht="24" customHeight="1" thickBot="1">
      <c r="A164" s="498"/>
      <c r="B164" s="110" t="s">
        <v>377</v>
      </c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4"/>
      <c r="O164" s="55">
        <v>651</v>
      </c>
      <c r="P164" s="185" t="s">
        <v>120</v>
      </c>
      <c r="Q164" s="53"/>
      <c r="R164" s="1050"/>
      <c r="S164" s="1051"/>
      <c r="T164" s="1051"/>
      <c r="U164" s="1051"/>
      <c r="V164" s="1052" t="s">
        <v>378</v>
      </c>
      <c r="W164" s="1053"/>
      <c r="X164" s="1053"/>
      <c r="Y164" s="1053"/>
      <c r="Z164" s="1053"/>
      <c r="AA164" s="1053"/>
      <c r="AB164" s="1053"/>
      <c r="AC164" s="1053"/>
      <c r="AD164" s="205">
        <v>873</v>
      </c>
      <c r="AE164" s="206" t="s">
        <v>341</v>
      </c>
      <c r="AF164" s="207"/>
      <c r="AI164" s="282"/>
      <c r="AJ164" s="498"/>
      <c r="AK164" s="498"/>
      <c r="AL164" s="498"/>
      <c r="AM164" s="498"/>
      <c r="AN164" s="498"/>
      <c r="AO164" s="498"/>
      <c r="AP164" s="498"/>
      <c r="AQ164" s="498"/>
      <c r="AR164" s="498"/>
      <c r="AS164" s="498"/>
      <c r="AT164" s="498"/>
      <c r="AU164" s="498"/>
      <c r="AV164" s="498"/>
      <c r="AW164" s="498"/>
      <c r="AX164" s="498"/>
      <c r="AY164" s="498"/>
      <c r="AZ164" s="498"/>
      <c r="BA164" s="498"/>
      <c r="BB164" s="498"/>
      <c r="BC164" s="498"/>
      <c r="BD164" s="498"/>
      <c r="BE164" s="498"/>
      <c r="BF164" s="498"/>
      <c r="BG164" s="498"/>
      <c r="BH164" s="498"/>
      <c r="BI164" s="498"/>
      <c r="BJ164" s="498"/>
      <c r="BK164" s="498"/>
      <c r="BL164" s="498"/>
      <c r="BM164" s="498"/>
      <c r="BN164" s="498"/>
      <c r="BO164" s="498"/>
      <c r="BP164" s="498"/>
      <c r="BQ164" s="498"/>
      <c r="BR164" s="498"/>
      <c r="BS164" s="498"/>
      <c r="BT164" s="498"/>
      <c r="BU164" s="498"/>
      <c r="BV164" s="498"/>
      <c r="BW164" s="498"/>
      <c r="BX164" s="498"/>
      <c r="BY164" s="498"/>
      <c r="BZ164" s="498"/>
      <c r="CA164" s="498"/>
      <c r="CB164" s="498"/>
      <c r="CC164" s="498"/>
      <c r="CD164" s="498"/>
      <c r="CE164" s="498"/>
      <c r="CF164" s="498"/>
      <c r="CG164" s="498"/>
      <c r="CH164" s="498"/>
      <c r="CI164" s="498"/>
      <c r="CJ164" s="498"/>
      <c r="CK164" s="498"/>
      <c r="CL164" s="498"/>
      <c r="CM164" s="498"/>
      <c r="CN164" s="498"/>
      <c r="CO164" s="498"/>
      <c r="CP164" s="498"/>
      <c r="CQ164" s="498"/>
      <c r="CR164" s="498"/>
      <c r="CS164" s="498"/>
      <c r="CT164" s="498"/>
      <c r="CU164" s="498"/>
      <c r="CV164" s="498"/>
      <c r="CW164" s="498"/>
      <c r="CX164" s="498"/>
      <c r="CY164" s="498"/>
      <c r="CZ164" s="498"/>
      <c r="DA164" s="498"/>
      <c r="DB164" s="498"/>
      <c r="DC164" s="498"/>
      <c r="DD164" s="498"/>
      <c r="DE164" s="498"/>
      <c r="DF164" s="498"/>
      <c r="DG164" s="498"/>
      <c r="DH164" s="498"/>
      <c r="DI164" s="498"/>
      <c r="DJ164" s="498"/>
      <c r="DK164" s="498"/>
      <c r="DL164" s="498"/>
      <c r="DM164" s="498"/>
      <c r="DN164" s="498"/>
      <c r="DO164" s="498"/>
      <c r="DP164" s="498"/>
      <c r="DQ164" s="498"/>
      <c r="DR164" s="498"/>
      <c r="DS164" s="498"/>
      <c r="DT164" s="498"/>
      <c r="DU164" s="498"/>
      <c r="DV164" s="498"/>
      <c r="DW164" s="498"/>
      <c r="DX164" s="498"/>
      <c r="DY164" s="498"/>
      <c r="DZ164" s="498"/>
      <c r="EA164" s="498"/>
      <c r="EB164" s="498"/>
      <c r="EC164" s="498"/>
      <c r="ED164" s="498"/>
      <c r="EE164" s="498"/>
      <c r="EF164" s="498"/>
      <c r="EG164" s="498"/>
      <c r="EH164" s="498"/>
      <c r="EI164" s="498"/>
      <c r="EJ164" s="498"/>
      <c r="EK164" s="498"/>
      <c r="EL164" s="498"/>
      <c r="EM164" s="498"/>
      <c r="EN164" s="498"/>
      <c r="EO164" s="498"/>
      <c r="EP164" s="498"/>
      <c r="EQ164" s="498"/>
      <c r="ER164" s="498"/>
      <c r="ES164" s="498"/>
      <c r="ET164" s="498"/>
      <c r="EU164" s="498"/>
      <c r="EV164" s="498"/>
      <c r="EW164" s="498"/>
      <c r="EX164" s="498"/>
      <c r="EY164" s="498"/>
      <c r="EZ164" s="498"/>
      <c r="FA164" s="498"/>
      <c r="FB164" s="498"/>
      <c r="FC164" s="498"/>
      <c r="FD164" s="498"/>
      <c r="FE164" s="498"/>
      <c r="FF164" s="498"/>
      <c r="FG164" s="498"/>
      <c r="FH164" s="498"/>
      <c r="FI164" s="498"/>
      <c r="FJ164" s="498"/>
      <c r="FK164" s="498"/>
      <c r="FL164" s="498"/>
      <c r="FM164" s="498"/>
      <c r="FN164" s="498"/>
      <c r="FO164" s="498"/>
      <c r="FP164" s="498"/>
      <c r="FQ164" s="498"/>
      <c r="FR164" s="498"/>
      <c r="FS164" s="498"/>
      <c r="FT164" s="498"/>
      <c r="FU164" s="498"/>
      <c r="FV164" s="498"/>
      <c r="FW164" s="498"/>
      <c r="FX164" s="498"/>
      <c r="FY164" s="498"/>
      <c r="FZ164" s="498"/>
      <c r="GA164" s="498"/>
      <c r="GB164" s="498"/>
      <c r="GC164" s="498"/>
      <c r="GD164" s="498"/>
      <c r="GE164" s="498"/>
      <c r="GF164" s="498"/>
      <c r="GG164" s="498"/>
      <c r="GH164" s="498"/>
      <c r="GI164" s="498"/>
      <c r="GJ164" s="498"/>
      <c r="GK164" s="498"/>
      <c r="GL164" s="498"/>
      <c r="GM164" s="498"/>
      <c r="GN164" s="498"/>
      <c r="GO164" s="498"/>
      <c r="GP164" s="498"/>
      <c r="GQ164" s="498"/>
      <c r="GR164" s="498"/>
      <c r="GS164" s="498"/>
      <c r="GT164" s="498"/>
      <c r="GU164" s="498"/>
      <c r="GV164" s="498"/>
      <c r="GW164" s="498"/>
      <c r="GX164" s="498"/>
      <c r="GY164" s="498"/>
      <c r="GZ164" s="498"/>
      <c r="HA164" s="498"/>
      <c r="HB164" s="498"/>
      <c r="HC164" s="498"/>
      <c r="HD164" s="498"/>
      <c r="HE164" s="498"/>
      <c r="HF164" s="498"/>
      <c r="HG164" s="498"/>
      <c r="HH164" s="498"/>
      <c r="HI164" s="498"/>
      <c r="HJ164" s="498"/>
      <c r="HK164" s="498"/>
      <c r="HL164" s="498"/>
      <c r="HM164" s="498"/>
      <c r="HN164" s="498"/>
      <c r="HO164" s="498"/>
      <c r="HP164" s="498"/>
      <c r="HQ164" s="498"/>
      <c r="HR164" s="498"/>
      <c r="HS164" s="498"/>
      <c r="HT164" s="498"/>
      <c r="HU164" s="498"/>
      <c r="HV164" s="498"/>
      <c r="HW164" s="498"/>
      <c r="HX164" s="498"/>
      <c r="HY164" s="498"/>
      <c r="HZ164" s="498"/>
      <c r="IA164" s="498"/>
      <c r="IB164" s="498"/>
      <c r="IC164" s="498"/>
      <c r="ID164" s="498"/>
      <c r="IE164" s="498"/>
      <c r="IF164" s="498"/>
      <c r="IG164" s="498"/>
      <c r="IH164" s="498"/>
      <c r="II164" s="498"/>
      <c r="IJ164" s="498"/>
      <c r="IK164" s="498"/>
    </row>
    <row r="165" spans="1:245" s="18" customFormat="1" ht="24" customHeight="1">
      <c r="A165" s="498"/>
      <c r="B165" s="110" t="s">
        <v>379</v>
      </c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4"/>
      <c r="O165" s="50">
        <v>652</v>
      </c>
      <c r="P165" s="185" t="s">
        <v>134</v>
      </c>
      <c r="Q165" s="53"/>
      <c r="R165" s="1032"/>
      <c r="S165" s="982"/>
      <c r="T165" s="982"/>
      <c r="U165" s="982"/>
      <c r="V165" s="982"/>
      <c r="W165" s="982"/>
      <c r="X165" s="982"/>
      <c r="Y165" s="982"/>
      <c r="Z165" s="982"/>
      <c r="AA165" s="982"/>
      <c r="AB165" s="982"/>
      <c r="AC165" s="982"/>
      <c r="AD165" s="982"/>
      <c r="AE165" s="982"/>
      <c r="AF165" s="982"/>
      <c r="AI165" s="282"/>
      <c r="AJ165" s="498"/>
      <c r="AK165" s="498"/>
      <c r="AL165" s="498"/>
      <c r="AM165" s="498"/>
      <c r="AN165" s="498"/>
      <c r="AO165" s="498"/>
      <c r="AP165" s="498"/>
      <c r="AQ165" s="498"/>
      <c r="AR165" s="498"/>
      <c r="AS165" s="498"/>
      <c r="AT165" s="498"/>
      <c r="AU165" s="498"/>
      <c r="AV165" s="498"/>
      <c r="AW165" s="498"/>
      <c r="AX165" s="498"/>
      <c r="AY165" s="498"/>
      <c r="AZ165" s="498"/>
      <c r="BA165" s="498"/>
      <c r="BB165" s="498"/>
      <c r="BC165" s="498"/>
      <c r="BD165" s="498"/>
      <c r="BE165" s="498"/>
      <c r="BF165" s="498"/>
      <c r="BG165" s="498"/>
      <c r="BH165" s="498"/>
      <c r="BI165" s="498"/>
      <c r="BJ165" s="498"/>
      <c r="BK165" s="498"/>
      <c r="BL165" s="498"/>
      <c r="BM165" s="498"/>
      <c r="BN165" s="498"/>
      <c r="BO165" s="498"/>
      <c r="BP165" s="498"/>
      <c r="BQ165" s="498"/>
      <c r="BR165" s="498"/>
      <c r="BS165" s="498"/>
      <c r="BT165" s="498"/>
      <c r="BU165" s="498"/>
      <c r="BV165" s="498"/>
      <c r="BW165" s="498"/>
      <c r="BX165" s="498"/>
      <c r="BY165" s="498"/>
      <c r="BZ165" s="498"/>
      <c r="CA165" s="498"/>
      <c r="CB165" s="498"/>
      <c r="CC165" s="498"/>
      <c r="CD165" s="498"/>
      <c r="CE165" s="498"/>
      <c r="CF165" s="498"/>
      <c r="CG165" s="498"/>
      <c r="CH165" s="498"/>
      <c r="CI165" s="498"/>
      <c r="CJ165" s="498"/>
      <c r="CK165" s="498"/>
      <c r="CL165" s="498"/>
      <c r="CM165" s="498"/>
      <c r="CN165" s="498"/>
      <c r="CO165" s="498"/>
      <c r="CP165" s="498"/>
      <c r="CQ165" s="498"/>
      <c r="CR165" s="498"/>
      <c r="CS165" s="498"/>
      <c r="CT165" s="498"/>
      <c r="CU165" s="498"/>
      <c r="CV165" s="498"/>
      <c r="CW165" s="498"/>
      <c r="CX165" s="498"/>
      <c r="CY165" s="498"/>
      <c r="CZ165" s="498"/>
      <c r="DA165" s="498"/>
      <c r="DB165" s="498"/>
      <c r="DC165" s="498"/>
      <c r="DD165" s="498"/>
      <c r="DE165" s="498"/>
      <c r="DF165" s="498"/>
      <c r="DG165" s="498"/>
      <c r="DH165" s="498"/>
      <c r="DI165" s="498"/>
      <c r="DJ165" s="498"/>
      <c r="DK165" s="498"/>
      <c r="DL165" s="498"/>
      <c r="DM165" s="498"/>
      <c r="DN165" s="498"/>
      <c r="DO165" s="498"/>
      <c r="DP165" s="498"/>
      <c r="DQ165" s="498"/>
      <c r="DR165" s="498"/>
      <c r="DS165" s="498"/>
      <c r="DT165" s="498"/>
      <c r="DU165" s="498"/>
      <c r="DV165" s="498"/>
      <c r="DW165" s="498"/>
      <c r="DX165" s="498"/>
      <c r="DY165" s="498"/>
      <c r="DZ165" s="498"/>
      <c r="EA165" s="498"/>
      <c r="EB165" s="498"/>
      <c r="EC165" s="498"/>
      <c r="ED165" s="498"/>
      <c r="EE165" s="498"/>
      <c r="EF165" s="498"/>
      <c r="EG165" s="498"/>
      <c r="EH165" s="498"/>
      <c r="EI165" s="498"/>
      <c r="EJ165" s="498"/>
      <c r="EK165" s="498"/>
      <c r="EL165" s="498"/>
      <c r="EM165" s="498"/>
      <c r="EN165" s="498"/>
      <c r="EO165" s="498"/>
      <c r="EP165" s="498"/>
      <c r="EQ165" s="498"/>
      <c r="ER165" s="498"/>
      <c r="ES165" s="498"/>
      <c r="ET165" s="498"/>
      <c r="EU165" s="498"/>
      <c r="EV165" s="498"/>
      <c r="EW165" s="498"/>
      <c r="EX165" s="498"/>
      <c r="EY165" s="498"/>
      <c r="EZ165" s="498"/>
      <c r="FA165" s="498"/>
      <c r="FB165" s="498"/>
      <c r="FC165" s="498"/>
      <c r="FD165" s="498"/>
      <c r="FE165" s="498"/>
      <c r="FF165" s="498"/>
      <c r="FG165" s="498"/>
      <c r="FH165" s="498"/>
      <c r="FI165" s="498"/>
      <c r="FJ165" s="498"/>
      <c r="FK165" s="498"/>
      <c r="FL165" s="498"/>
      <c r="FM165" s="498"/>
      <c r="FN165" s="498"/>
      <c r="FO165" s="498"/>
      <c r="FP165" s="498"/>
      <c r="FQ165" s="498"/>
      <c r="FR165" s="498"/>
      <c r="FS165" s="498"/>
      <c r="FT165" s="498"/>
      <c r="FU165" s="498"/>
      <c r="FV165" s="498"/>
      <c r="FW165" s="498"/>
      <c r="FX165" s="498"/>
      <c r="FY165" s="498"/>
      <c r="FZ165" s="498"/>
      <c r="GA165" s="498"/>
      <c r="GB165" s="498"/>
      <c r="GC165" s="498"/>
      <c r="GD165" s="498"/>
      <c r="GE165" s="498"/>
      <c r="GF165" s="498"/>
      <c r="GG165" s="498"/>
      <c r="GH165" s="498"/>
      <c r="GI165" s="498"/>
      <c r="GJ165" s="498"/>
      <c r="GK165" s="498"/>
      <c r="GL165" s="498"/>
      <c r="GM165" s="498"/>
      <c r="GN165" s="498"/>
      <c r="GO165" s="498"/>
      <c r="GP165" s="498"/>
      <c r="GQ165" s="498"/>
      <c r="GR165" s="498"/>
      <c r="GS165" s="498"/>
      <c r="GT165" s="498"/>
      <c r="GU165" s="498"/>
      <c r="GV165" s="498"/>
      <c r="GW165" s="498"/>
      <c r="GX165" s="498"/>
      <c r="GY165" s="498"/>
      <c r="GZ165" s="498"/>
      <c r="HA165" s="498"/>
      <c r="HB165" s="498"/>
      <c r="HC165" s="498"/>
      <c r="HD165" s="498"/>
      <c r="HE165" s="498"/>
      <c r="HF165" s="498"/>
      <c r="HG165" s="498"/>
      <c r="HH165" s="498"/>
      <c r="HI165" s="498"/>
      <c r="HJ165" s="498"/>
      <c r="HK165" s="498"/>
      <c r="HL165" s="498"/>
      <c r="HM165" s="498"/>
      <c r="HN165" s="498"/>
      <c r="HO165" s="498"/>
      <c r="HP165" s="498"/>
      <c r="HQ165" s="498"/>
      <c r="HR165" s="498"/>
      <c r="HS165" s="498"/>
      <c r="HT165" s="498"/>
      <c r="HU165" s="498"/>
      <c r="HV165" s="498"/>
      <c r="HW165" s="498"/>
      <c r="HX165" s="498"/>
      <c r="HY165" s="498"/>
      <c r="HZ165" s="498"/>
      <c r="IA165" s="498"/>
      <c r="IB165" s="498"/>
      <c r="IC165" s="498"/>
      <c r="ID165" s="498"/>
      <c r="IE165" s="498"/>
      <c r="IF165" s="498"/>
      <c r="IG165" s="498"/>
      <c r="IH165" s="498"/>
      <c r="II165" s="498"/>
      <c r="IJ165" s="498"/>
      <c r="IK165" s="498"/>
    </row>
    <row r="166" spans="1:245" s="18" customFormat="1" ht="24" customHeight="1">
      <c r="A166" s="498"/>
      <c r="B166" s="110" t="s">
        <v>380</v>
      </c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4"/>
      <c r="O166" s="50">
        <v>653</v>
      </c>
      <c r="P166" s="185" t="s">
        <v>120</v>
      </c>
      <c r="Q166" s="53"/>
      <c r="R166" s="1054"/>
      <c r="S166" s="801"/>
      <c r="T166" s="801"/>
      <c r="U166" s="801"/>
      <c r="V166" s="801"/>
      <c r="W166" s="801"/>
      <c r="X166" s="801"/>
      <c r="Y166" s="801"/>
      <c r="Z166" s="801"/>
      <c r="AA166" s="801"/>
      <c r="AB166" s="801"/>
      <c r="AC166" s="801"/>
      <c r="AD166" s="801"/>
      <c r="AE166" s="801"/>
      <c r="AF166" s="801"/>
      <c r="AI166" s="282"/>
      <c r="AJ166" s="498"/>
      <c r="AK166" s="498"/>
      <c r="AL166" s="498"/>
      <c r="AM166" s="498"/>
      <c r="AN166" s="498"/>
      <c r="AO166" s="498"/>
      <c r="AP166" s="498"/>
      <c r="AQ166" s="498"/>
      <c r="AR166" s="498"/>
      <c r="AS166" s="498"/>
      <c r="AT166" s="498"/>
      <c r="AU166" s="498"/>
      <c r="AV166" s="498"/>
      <c r="AW166" s="498"/>
      <c r="AX166" s="498"/>
      <c r="AY166" s="498"/>
      <c r="AZ166" s="498"/>
      <c r="BA166" s="498"/>
      <c r="BB166" s="498"/>
      <c r="BC166" s="498"/>
      <c r="BD166" s="498"/>
      <c r="BE166" s="498"/>
      <c r="BF166" s="498"/>
      <c r="BG166" s="498"/>
      <c r="BH166" s="498"/>
      <c r="BI166" s="498"/>
      <c r="BJ166" s="498"/>
      <c r="BK166" s="498"/>
      <c r="BL166" s="498"/>
      <c r="BM166" s="498"/>
      <c r="BN166" s="498"/>
      <c r="BO166" s="498"/>
      <c r="BP166" s="498"/>
      <c r="BQ166" s="498"/>
      <c r="BR166" s="498"/>
      <c r="BS166" s="498"/>
      <c r="BT166" s="498"/>
      <c r="BU166" s="498"/>
      <c r="BV166" s="498"/>
      <c r="BW166" s="498"/>
      <c r="BX166" s="498"/>
      <c r="BY166" s="498"/>
      <c r="BZ166" s="498"/>
      <c r="CA166" s="498"/>
      <c r="CB166" s="498"/>
      <c r="CC166" s="498"/>
      <c r="CD166" s="498"/>
      <c r="CE166" s="498"/>
      <c r="CF166" s="498"/>
      <c r="CG166" s="498"/>
      <c r="CH166" s="498"/>
      <c r="CI166" s="498"/>
      <c r="CJ166" s="498"/>
      <c r="CK166" s="498"/>
      <c r="CL166" s="498"/>
      <c r="CM166" s="498"/>
      <c r="CN166" s="498"/>
      <c r="CO166" s="498"/>
      <c r="CP166" s="498"/>
      <c r="CQ166" s="498"/>
      <c r="CR166" s="498"/>
      <c r="CS166" s="498"/>
      <c r="CT166" s="498"/>
      <c r="CU166" s="498"/>
      <c r="CV166" s="498"/>
      <c r="CW166" s="498"/>
      <c r="CX166" s="498"/>
      <c r="CY166" s="498"/>
      <c r="CZ166" s="498"/>
      <c r="DA166" s="498"/>
      <c r="DB166" s="498"/>
      <c r="DC166" s="498"/>
      <c r="DD166" s="498"/>
      <c r="DE166" s="498"/>
      <c r="DF166" s="498"/>
      <c r="DG166" s="498"/>
      <c r="DH166" s="498"/>
      <c r="DI166" s="498"/>
      <c r="DJ166" s="498"/>
      <c r="DK166" s="498"/>
      <c r="DL166" s="498"/>
      <c r="DM166" s="498"/>
      <c r="DN166" s="498"/>
      <c r="DO166" s="498"/>
      <c r="DP166" s="498"/>
      <c r="DQ166" s="498"/>
      <c r="DR166" s="498"/>
      <c r="DS166" s="498"/>
      <c r="DT166" s="498"/>
      <c r="DU166" s="498"/>
      <c r="DV166" s="498"/>
      <c r="DW166" s="498"/>
      <c r="DX166" s="498"/>
      <c r="DY166" s="498"/>
      <c r="DZ166" s="498"/>
      <c r="EA166" s="498"/>
      <c r="EB166" s="498"/>
      <c r="EC166" s="498"/>
      <c r="ED166" s="498"/>
      <c r="EE166" s="498"/>
      <c r="EF166" s="498"/>
      <c r="EG166" s="498"/>
      <c r="EH166" s="498"/>
      <c r="EI166" s="498"/>
      <c r="EJ166" s="498"/>
      <c r="EK166" s="498"/>
      <c r="EL166" s="498"/>
      <c r="EM166" s="498"/>
      <c r="EN166" s="498"/>
      <c r="EO166" s="498"/>
      <c r="EP166" s="498"/>
      <c r="EQ166" s="498"/>
      <c r="ER166" s="498"/>
      <c r="ES166" s="498"/>
      <c r="ET166" s="498"/>
      <c r="EU166" s="498"/>
      <c r="EV166" s="498"/>
      <c r="EW166" s="498"/>
      <c r="EX166" s="498"/>
      <c r="EY166" s="498"/>
      <c r="EZ166" s="498"/>
      <c r="FA166" s="498"/>
      <c r="FB166" s="498"/>
      <c r="FC166" s="498"/>
      <c r="FD166" s="498"/>
      <c r="FE166" s="498"/>
      <c r="FF166" s="498"/>
      <c r="FG166" s="498"/>
      <c r="FH166" s="498"/>
      <c r="FI166" s="498"/>
      <c r="FJ166" s="498"/>
      <c r="FK166" s="498"/>
      <c r="FL166" s="498"/>
      <c r="FM166" s="498"/>
      <c r="FN166" s="498"/>
      <c r="FO166" s="498"/>
      <c r="FP166" s="498"/>
      <c r="FQ166" s="498"/>
      <c r="FR166" s="498"/>
      <c r="FS166" s="498"/>
      <c r="FT166" s="498"/>
      <c r="FU166" s="498"/>
      <c r="FV166" s="498"/>
      <c r="FW166" s="498"/>
      <c r="FX166" s="498"/>
      <c r="FY166" s="498"/>
      <c r="FZ166" s="498"/>
      <c r="GA166" s="498"/>
      <c r="GB166" s="498"/>
      <c r="GC166" s="498"/>
      <c r="GD166" s="498"/>
      <c r="GE166" s="498"/>
      <c r="GF166" s="498"/>
      <c r="GG166" s="498"/>
      <c r="GH166" s="498"/>
      <c r="GI166" s="498"/>
      <c r="GJ166" s="498"/>
      <c r="GK166" s="498"/>
      <c r="GL166" s="498"/>
      <c r="GM166" s="498"/>
      <c r="GN166" s="498"/>
      <c r="GO166" s="498"/>
      <c r="GP166" s="498"/>
      <c r="GQ166" s="498"/>
      <c r="GR166" s="498"/>
      <c r="GS166" s="498"/>
      <c r="GT166" s="498"/>
      <c r="GU166" s="498"/>
      <c r="GV166" s="498"/>
      <c r="GW166" s="498"/>
      <c r="GX166" s="498"/>
      <c r="GY166" s="498"/>
      <c r="GZ166" s="498"/>
      <c r="HA166" s="498"/>
      <c r="HB166" s="498"/>
      <c r="HC166" s="498"/>
      <c r="HD166" s="498"/>
      <c r="HE166" s="498"/>
      <c r="HF166" s="498"/>
      <c r="HG166" s="498"/>
      <c r="HH166" s="498"/>
      <c r="HI166" s="498"/>
      <c r="HJ166" s="498"/>
      <c r="HK166" s="498"/>
      <c r="HL166" s="498"/>
      <c r="HM166" s="498"/>
      <c r="HN166" s="498"/>
      <c r="HO166" s="498"/>
      <c r="HP166" s="498"/>
      <c r="HQ166" s="498"/>
      <c r="HR166" s="498"/>
      <c r="HS166" s="498"/>
      <c r="HT166" s="498"/>
      <c r="HU166" s="498"/>
      <c r="HV166" s="498"/>
      <c r="HW166" s="498"/>
      <c r="HX166" s="498"/>
      <c r="HY166" s="498"/>
      <c r="HZ166" s="498"/>
      <c r="IA166" s="498"/>
      <c r="IB166" s="498"/>
      <c r="IC166" s="498"/>
      <c r="ID166" s="498"/>
      <c r="IE166" s="498"/>
      <c r="IF166" s="498"/>
      <c r="IG166" s="498"/>
      <c r="IH166" s="498"/>
      <c r="II166" s="498"/>
      <c r="IJ166" s="498"/>
      <c r="IK166" s="498"/>
    </row>
    <row r="167" spans="1:245" s="18" customFormat="1" ht="27.75" customHeight="1" thickBot="1">
      <c r="A167" s="498"/>
      <c r="B167" s="110" t="s">
        <v>381</v>
      </c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4"/>
      <c r="O167" s="50">
        <v>654</v>
      </c>
      <c r="P167" s="185" t="s">
        <v>120</v>
      </c>
      <c r="Q167" s="53"/>
      <c r="R167" s="1055"/>
      <c r="S167" s="1005"/>
      <c r="T167" s="1005"/>
      <c r="U167" s="1005"/>
      <c r="V167" s="1005"/>
      <c r="W167" s="1005"/>
      <c r="X167" s="1005"/>
      <c r="Y167" s="1005"/>
      <c r="Z167" s="1005"/>
      <c r="AA167" s="1005"/>
      <c r="AB167" s="1005"/>
      <c r="AC167" s="1005"/>
      <c r="AD167" s="1005"/>
      <c r="AE167" s="1005"/>
      <c r="AF167" s="1005"/>
      <c r="AI167" s="282"/>
      <c r="AJ167" s="498"/>
      <c r="AK167" s="498"/>
      <c r="AL167" s="498"/>
      <c r="AM167" s="498"/>
      <c r="AN167" s="498"/>
      <c r="AO167" s="498"/>
      <c r="AP167" s="498"/>
      <c r="AQ167" s="498"/>
      <c r="AR167" s="498"/>
      <c r="AS167" s="498"/>
      <c r="AT167" s="498"/>
      <c r="AU167" s="498"/>
      <c r="AV167" s="498"/>
      <c r="AW167" s="498"/>
      <c r="AX167" s="498"/>
      <c r="AY167" s="498"/>
      <c r="AZ167" s="498"/>
      <c r="BA167" s="498"/>
      <c r="BB167" s="498"/>
      <c r="BC167" s="498"/>
      <c r="BD167" s="498"/>
      <c r="BE167" s="498"/>
      <c r="BF167" s="498"/>
      <c r="BG167" s="498"/>
      <c r="BH167" s="498"/>
      <c r="BI167" s="498"/>
      <c r="BJ167" s="498"/>
      <c r="BK167" s="498"/>
      <c r="BL167" s="498"/>
      <c r="BM167" s="498"/>
      <c r="BN167" s="498"/>
      <c r="BO167" s="498"/>
      <c r="BP167" s="498"/>
      <c r="BQ167" s="498"/>
      <c r="BR167" s="498"/>
      <c r="BS167" s="498"/>
      <c r="BT167" s="498"/>
      <c r="BU167" s="498"/>
      <c r="BV167" s="498"/>
      <c r="BW167" s="498"/>
      <c r="BX167" s="498"/>
      <c r="BY167" s="498"/>
      <c r="BZ167" s="498"/>
      <c r="CA167" s="498"/>
      <c r="CB167" s="498"/>
      <c r="CC167" s="498"/>
      <c r="CD167" s="498"/>
      <c r="CE167" s="498"/>
      <c r="CF167" s="498"/>
      <c r="CG167" s="498"/>
      <c r="CH167" s="498"/>
      <c r="CI167" s="498"/>
      <c r="CJ167" s="498"/>
      <c r="CK167" s="498"/>
      <c r="CL167" s="498"/>
      <c r="CM167" s="498"/>
      <c r="CN167" s="498"/>
      <c r="CO167" s="498"/>
      <c r="CP167" s="498"/>
      <c r="CQ167" s="498"/>
      <c r="CR167" s="498"/>
      <c r="CS167" s="498"/>
      <c r="CT167" s="498"/>
      <c r="CU167" s="498"/>
      <c r="CV167" s="498"/>
      <c r="CW167" s="498"/>
      <c r="CX167" s="498"/>
      <c r="CY167" s="498"/>
      <c r="CZ167" s="498"/>
      <c r="DA167" s="498"/>
      <c r="DB167" s="498"/>
      <c r="DC167" s="498"/>
      <c r="DD167" s="498"/>
      <c r="DE167" s="498"/>
      <c r="DF167" s="498"/>
      <c r="DG167" s="498"/>
      <c r="DH167" s="498"/>
      <c r="DI167" s="498"/>
      <c r="DJ167" s="498"/>
      <c r="DK167" s="498"/>
      <c r="DL167" s="498"/>
      <c r="DM167" s="498"/>
      <c r="DN167" s="498"/>
      <c r="DO167" s="498"/>
      <c r="DP167" s="498"/>
      <c r="DQ167" s="498"/>
      <c r="DR167" s="498"/>
      <c r="DS167" s="498"/>
      <c r="DT167" s="498"/>
      <c r="DU167" s="498"/>
      <c r="DV167" s="498"/>
      <c r="DW167" s="498"/>
      <c r="DX167" s="498"/>
      <c r="DY167" s="498"/>
      <c r="DZ167" s="498"/>
      <c r="EA167" s="498"/>
      <c r="EB167" s="498"/>
      <c r="EC167" s="498"/>
      <c r="ED167" s="498"/>
      <c r="EE167" s="498"/>
      <c r="EF167" s="498"/>
      <c r="EG167" s="498"/>
      <c r="EH167" s="498"/>
      <c r="EI167" s="498"/>
      <c r="EJ167" s="498"/>
      <c r="EK167" s="498"/>
      <c r="EL167" s="498"/>
      <c r="EM167" s="498"/>
      <c r="EN167" s="498"/>
      <c r="EO167" s="498"/>
      <c r="EP167" s="498"/>
      <c r="EQ167" s="498"/>
      <c r="ER167" s="498"/>
      <c r="ES167" s="498"/>
      <c r="ET167" s="498"/>
      <c r="EU167" s="498"/>
      <c r="EV167" s="498"/>
      <c r="EW167" s="498"/>
      <c r="EX167" s="498"/>
      <c r="EY167" s="498"/>
      <c r="EZ167" s="498"/>
      <c r="FA167" s="498"/>
      <c r="FB167" s="498"/>
      <c r="FC167" s="498"/>
      <c r="FD167" s="498"/>
      <c r="FE167" s="498"/>
      <c r="FF167" s="498"/>
      <c r="FG167" s="498"/>
      <c r="FH167" s="498"/>
      <c r="FI167" s="498"/>
      <c r="FJ167" s="498"/>
      <c r="FK167" s="498"/>
      <c r="FL167" s="498"/>
      <c r="FM167" s="498"/>
      <c r="FN167" s="498"/>
      <c r="FO167" s="498"/>
      <c r="FP167" s="498"/>
      <c r="FQ167" s="498"/>
      <c r="FR167" s="498"/>
      <c r="FS167" s="498"/>
      <c r="FT167" s="498"/>
      <c r="FU167" s="498"/>
      <c r="FV167" s="498"/>
      <c r="FW167" s="498"/>
      <c r="FX167" s="498"/>
      <c r="FY167" s="498"/>
      <c r="FZ167" s="498"/>
      <c r="GA167" s="498"/>
      <c r="GB167" s="498"/>
      <c r="GC167" s="498"/>
      <c r="GD167" s="498"/>
      <c r="GE167" s="498"/>
      <c r="GF167" s="498"/>
      <c r="GG167" s="498"/>
      <c r="GH167" s="498"/>
      <c r="GI167" s="498"/>
      <c r="GJ167" s="498"/>
      <c r="GK167" s="498"/>
      <c r="GL167" s="498"/>
      <c r="GM167" s="498"/>
      <c r="GN167" s="498"/>
      <c r="GO167" s="498"/>
      <c r="GP167" s="498"/>
      <c r="GQ167" s="498"/>
      <c r="GR167" s="498"/>
      <c r="GS167" s="498"/>
      <c r="GT167" s="498"/>
      <c r="GU167" s="498"/>
      <c r="GV167" s="498"/>
      <c r="GW167" s="498"/>
      <c r="GX167" s="498"/>
      <c r="GY167" s="498"/>
      <c r="GZ167" s="498"/>
      <c r="HA167" s="498"/>
      <c r="HB167" s="498"/>
      <c r="HC167" s="498"/>
      <c r="HD167" s="498"/>
      <c r="HE167" s="498"/>
      <c r="HF167" s="498"/>
      <c r="HG167" s="498"/>
      <c r="HH167" s="498"/>
      <c r="HI167" s="498"/>
      <c r="HJ167" s="498"/>
      <c r="HK167" s="498"/>
      <c r="HL167" s="498"/>
      <c r="HM167" s="498"/>
      <c r="HN167" s="498"/>
      <c r="HO167" s="498"/>
      <c r="HP167" s="498"/>
      <c r="HQ167" s="498"/>
      <c r="HR167" s="498"/>
      <c r="HS167" s="498"/>
      <c r="HT167" s="498"/>
      <c r="HU167" s="498"/>
      <c r="HV167" s="498"/>
      <c r="HW167" s="498"/>
      <c r="HX167" s="498"/>
      <c r="HY167" s="498"/>
      <c r="HZ167" s="498"/>
      <c r="IA167" s="498"/>
      <c r="IB167" s="498"/>
      <c r="IC167" s="498"/>
      <c r="ID167" s="498"/>
      <c r="IE167" s="498"/>
      <c r="IF167" s="498"/>
      <c r="IG167" s="498"/>
      <c r="IH167" s="498"/>
      <c r="II167" s="498"/>
      <c r="IJ167" s="498"/>
      <c r="IK167" s="498"/>
    </row>
    <row r="168" spans="1:245" s="18" customFormat="1" ht="24" customHeight="1" thickBot="1">
      <c r="A168" s="498"/>
      <c r="B168" s="110" t="s">
        <v>382</v>
      </c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4"/>
      <c r="O168" s="50">
        <v>655</v>
      </c>
      <c r="P168" s="185" t="s">
        <v>120</v>
      </c>
      <c r="Q168" s="53"/>
      <c r="R168" s="208" t="s">
        <v>383</v>
      </c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195">
        <v>890</v>
      </c>
      <c r="AE168" s="195"/>
      <c r="AF168" s="210"/>
      <c r="AI168" s="282"/>
      <c r="AJ168" s="498"/>
      <c r="AK168" s="498"/>
      <c r="AL168" s="498"/>
      <c r="AM168" s="498"/>
      <c r="AN168" s="498"/>
      <c r="AO168" s="498"/>
      <c r="AP168" s="498"/>
      <c r="AQ168" s="498"/>
      <c r="AR168" s="498"/>
      <c r="AS168" s="498"/>
      <c r="AT168" s="498"/>
      <c r="AU168" s="498"/>
      <c r="AV168" s="498"/>
      <c r="AW168" s="498"/>
      <c r="AX168" s="498"/>
      <c r="AY168" s="498"/>
      <c r="AZ168" s="498"/>
      <c r="BA168" s="498"/>
      <c r="BB168" s="498"/>
      <c r="BC168" s="498"/>
      <c r="BD168" s="498"/>
      <c r="BE168" s="498"/>
      <c r="BF168" s="498"/>
      <c r="BG168" s="498"/>
      <c r="BH168" s="498"/>
      <c r="BI168" s="498"/>
      <c r="BJ168" s="498"/>
      <c r="BK168" s="498"/>
      <c r="BL168" s="498"/>
      <c r="BM168" s="498"/>
      <c r="BN168" s="498"/>
      <c r="BO168" s="498"/>
      <c r="BP168" s="498"/>
      <c r="BQ168" s="498"/>
      <c r="BR168" s="498"/>
      <c r="BS168" s="498"/>
      <c r="BT168" s="498"/>
      <c r="BU168" s="498"/>
      <c r="BV168" s="498"/>
      <c r="BW168" s="498"/>
      <c r="BX168" s="498"/>
      <c r="BY168" s="498"/>
      <c r="BZ168" s="498"/>
      <c r="CA168" s="498"/>
      <c r="CB168" s="498"/>
      <c r="CC168" s="498"/>
      <c r="CD168" s="498"/>
      <c r="CE168" s="498"/>
      <c r="CF168" s="498"/>
      <c r="CG168" s="498"/>
      <c r="CH168" s="498"/>
      <c r="CI168" s="498"/>
      <c r="CJ168" s="498"/>
      <c r="CK168" s="498"/>
      <c r="CL168" s="498"/>
      <c r="CM168" s="498"/>
      <c r="CN168" s="498"/>
      <c r="CO168" s="498"/>
      <c r="CP168" s="498"/>
      <c r="CQ168" s="498"/>
      <c r="CR168" s="498"/>
      <c r="CS168" s="498"/>
      <c r="CT168" s="498"/>
      <c r="CU168" s="498"/>
      <c r="CV168" s="498"/>
      <c r="CW168" s="498"/>
      <c r="CX168" s="498"/>
      <c r="CY168" s="498"/>
      <c r="CZ168" s="498"/>
      <c r="DA168" s="498"/>
      <c r="DB168" s="498"/>
      <c r="DC168" s="498"/>
      <c r="DD168" s="498"/>
      <c r="DE168" s="498"/>
      <c r="DF168" s="498"/>
      <c r="DG168" s="498"/>
      <c r="DH168" s="498"/>
      <c r="DI168" s="498"/>
      <c r="DJ168" s="498"/>
      <c r="DK168" s="498"/>
      <c r="DL168" s="498"/>
      <c r="DM168" s="498"/>
      <c r="DN168" s="498"/>
      <c r="DO168" s="498"/>
      <c r="DP168" s="498"/>
      <c r="DQ168" s="498"/>
      <c r="DR168" s="498"/>
      <c r="DS168" s="498"/>
      <c r="DT168" s="498"/>
      <c r="DU168" s="498"/>
      <c r="DV168" s="498"/>
      <c r="DW168" s="498"/>
      <c r="DX168" s="498"/>
      <c r="DY168" s="498"/>
      <c r="DZ168" s="498"/>
      <c r="EA168" s="498"/>
      <c r="EB168" s="498"/>
      <c r="EC168" s="498"/>
      <c r="ED168" s="498"/>
      <c r="EE168" s="498"/>
      <c r="EF168" s="498"/>
      <c r="EG168" s="498"/>
      <c r="EH168" s="498"/>
      <c r="EI168" s="498"/>
      <c r="EJ168" s="498"/>
      <c r="EK168" s="498"/>
      <c r="EL168" s="498"/>
      <c r="EM168" s="498"/>
      <c r="EN168" s="498"/>
      <c r="EO168" s="498"/>
      <c r="EP168" s="498"/>
      <c r="EQ168" s="498"/>
      <c r="ER168" s="498"/>
      <c r="ES168" s="498"/>
      <c r="ET168" s="498"/>
      <c r="EU168" s="498"/>
      <c r="EV168" s="498"/>
      <c r="EW168" s="498"/>
      <c r="EX168" s="498"/>
      <c r="EY168" s="498"/>
      <c r="EZ168" s="498"/>
      <c r="FA168" s="498"/>
      <c r="FB168" s="498"/>
      <c r="FC168" s="498"/>
      <c r="FD168" s="498"/>
      <c r="FE168" s="498"/>
      <c r="FF168" s="498"/>
      <c r="FG168" s="498"/>
      <c r="FH168" s="498"/>
      <c r="FI168" s="498"/>
      <c r="FJ168" s="498"/>
      <c r="FK168" s="498"/>
      <c r="FL168" s="498"/>
      <c r="FM168" s="498"/>
      <c r="FN168" s="498"/>
      <c r="FO168" s="498"/>
      <c r="FP168" s="498"/>
      <c r="FQ168" s="498"/>
      <c r="FR168" s="498"/>
      <c r="FS168" s="498"/>
      <c r="FT168" s="498"/>
      <c r="FU168" s="498"/>
      <c r="FV168" s="498"/>
      <c r="FW168" s="498"/>
      <c r="FX168" s="498"/>
      <c r="FY168" s="498"/>
      <c r="FZ168" s="498"/>
      <c r="GA168" s="498"/>
      <c r="GB168" s="498"/>
      <c r="GC168" s="498"/>
      <c r="GD168" s="498"/>
      <c r="GE168" s="498"/>
      <c r="GF168" s="498"/>
      <c r="GG168" s="498"/>
      <c r="GH168" s="498"/>
      <c r="GI168" s="498"/>
      <c r="GJ168" s="498"/>
      <c r="GK168" s="498"/>
      <c r="GL168" s="498"/>
      <c r="GM168" s="498"/>
      <c r="GN168" s="498"/>
      <c r="GO168" s="498"/>
      <c r="GP168" s="498"/>
      <c r="GQ168" s="498"/>
      <c r="GR168" s="498"/>
      <c r="GS168" s="498"/>
      <c r="GT168" s="498"/>
      <c r="GU168" s="498"/>
      <c r="GV168" s="498"/>
      <c r="GW168" s="498"/>
      <c r="GX168" s="498"/>
      <c r="GY168" s="498"/>
      <c r="GZ168" s="498"/>
      <c r="HA168" s="498"/>
      <c r="HB168" s="498"/>
      <c r="HC168" s="498"/>
      <c r="HD168" s="498"/>
      <c r="HE168" s="498"/>
      <c r="HF168" s="498"/>
      <c r="HG168" s="498"/>
      <c r="HH168" s="498"/>
      <c r="HI168" s="498"/>
      <c r="HJ168" s="498"/>
      <c r="HK168" s="498"/>
      <c r="HL168" s="498"/>
      <c r="HM168" s="498"/>
      <c r="HN168" s="498"/>
      <c r="HO168" s="498"/>
      <c r="HP168" s="498"/>
      <c r="HQ168" s="498"/>
      <c r="HR168" s="498"/>
      <c r="HS168" s="498"/>
      <c r="HT168" s="498"/>
      <c r="HU168" s="498"/>
      <c r="HV168" s="498"/>
      <c r="HW168" s="498"/>
      <c r="HX168" s="498"/>
      <c r="HY168" s="498"/>
      <c r="HZ168" s="498"/>
      <c r="IA168" s="498"/>
      <c r="IB168" s="498"/>
      <c r="IC168" s="498"/>
      <c r="ID168" s="498"/>
      <c r="IE168" s="498"/>
      <c r="IF168" s="498"/>
      <c r="IG168" s="498"/>
      <c r="IH168" s="498"/>
      <c r="II168" s="498"/>
      <c r="IJ168" s="498"/>
      <c r="IK168" s="498"/>
    </row>
    <row r="169" spans="1:245" s="18" customFormat="1" ht="24" customHeight="1" thickBot="1">
      <c r="A169" s="498"/>
      <c r="B169" s="110" t="s">
        <v>384</v>
      </c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4"/>
      <c r="O169" s="50">
        <v>656</v>
      </c>
      <c r="P169" s="185" t="s">
        <v>120</v>
      </c>
      <c r="Q169" s="53"/>
      <c r="R169" s="1056" t="s">
        <v>385</v>
      </c>
      <c r="S169" s="1057"/>
      <c r="T169" s="1057"/>
      <c r="U169" s="1057"/>
      <c r="V169" s="1057"/>
      <c r="W169" s="1057"/>
      <c r="X169" s="1057"/>
      <c r="Y169" s="1057"/>
      <c r="Z169" s="1057"/>
      <c r="AA169" s="1057"/>
      <c r="AB169" s="1057"/>
      <c r="AC169" s="1057"/>
      <c r="AD169" s="1057"/>
      <c r="AE169" s="1057"/>
      <c r="AF169" s="1057"/>
      <c r="AI169" s="282"/>
      <c r="AJ169" s="498"/>
      <c r="AK169" s="498"/>
      <c r="AL169" s="498"/>
      <c r="AM169" s="498"/>
      <c r="AN169" s="498"/>
      <c r="AO169" s="498"/>
      <c r="AP169" s="498"/>
      <c r="AQ169" s="498"/>
      <c r="AR169" s="498"/>
      <c r="AS169" s="498"/>
      <c r="AT169" s="498"/>
      <c r="AU169" s="498"/>
      <c r="AV169" s="498"/>
      <c r="AW169" s="498"/>
      <c r="AX169" s="498"/>
      <c r="AY169" s="498"/>
      <c r="AZ169" s="498"/>
      <c r="BA169" s="498"/>
      <c r="BB169" s="498"/>
      <c r="BC169" s="498"/>
      <c r="BD169" s="498"/>
      <c r="BE169" s="498"/>
      <c r="BF169" s="498"/>
      <c r="BG169" s="498"/>
      <c r="BH169" s="498"/>
      <c r="BI169" s="498"/>
      <c r="BJ169" s="498"/>
      <c r="BK169" s="498"/>
      <c r="BL169" s="498"/>
      <c r="BM169" s="498"/>
      <c r="BN169" s="498"/>
      <c r="BO169" s="498"/>
      <c r="BP169" s="498"/>
      <c r="BQ169" s="498"/>
      <c r="BR169" s="498"/>
      <c r="BS169" s="498"/>
      <c r="BT169" s="498"/>
      <c r="BU169" s="498"/>
      <c r="BV169" s="498"/>
      <c r="BW169" s="498"/>
      <c r="BX169" s="498"/>
      <c r="BY169" s="498"/>
      <c r="BZ169" s="498"/>
      <c r="CA169" s="498"/>
      <c r="CB169" s="498"/>
      <c r="CC169" s="498"/>
      <c r="CD169" s="498"/>
      <c r="CE169" s="498"/>
      <c r="CF169" s="498"/>
      <c r="CG169" s="498"/>
      <c r="CH169" s="498"/>
      <c r="CI169" s="498"/>
      <c r="CJ169" s="498"/>
      <c r="CK169" s="498"/>
      <c r="CL169" s="498"/>
      <c r="CM169" s="498"/>
      <c r="CN169" s="498"/>
      <c r="CO169" s="498"/>
      <c r="CP169" s="498"/>
      <c r="CQ169" s="498"/>
      <c r="CR169" s="498"/>
      <c r="CS169" s="498"/>
      <c r="CT169" s="498"/>
      <c r="CU169" s="498"/>
      <c r="CV169" s="498"/>
      <c r="CW169" s="498"/>
      <c r="CX169" s="498"/>
      <c r="CY169" s="498"/>
      <c r="CZ169" s="498"/>
      <c r="DA169" s="498"/>
      <c r="DB169" s="498"/>
      <c r="DC169" s="498"/>
      <c r="DD169" s="498"/>
      <c r="DE169" s="498"/>
      <c r="DF169" s="498"/>
      <c r="DG169" s="498"/>
      <c r="DH169" s="498"/>
      <c r="DI169" s="498"/>
      <c r="DJ169" s="498"/>
      <c r="DK169" s="498"/>
      <c r="DL169" s="498"/>
      <c r="DM169" s="498"/>
      <c r="DN169" s="498"/>
      <c r="DO169" s="498"/>
      <c r="DP169" s="498"/>
      <c r="DQ169" s="498"/>
      <c r="DR169" s="498"/>
      <c r="DS169" s="498"/>
      <c r="DT169" s="498"/>
      <c r="DU169" s="498"/>
      <c r="DV169" s="498"/>
      <c r="DW169" s="498"/>
      <c r="DX169" s="498"/>
      <c r="DY169" s="498"/>
      <c r="DZ169" s="498"/>
      <c r="EA169" s="498"/>
      <c r="EB169" s="498"/>
      <c r="EC169" s="498"/>
      <c r="ED169" s="498"/>
      <c r="EE169" s="498"/>
      <c r="EF169" s="498"/>
      <c r="EG169" s="498"/>
      <c r="EH169" s="498"/>
      <c r="EI169" s="498"/>
      <c r="EJ169" s="498"/>
      <c r="EK169" s="498"/>
      <c r="EL169" s="498"/>
      <c r="EM169" s="498"/>
      <c r="EN169" s="498"/>
      <c r="EO169" s="498"/>
      <c r="EP169" s="498"/>
      <c r="EQ169" s="498"/>
      <c r="ER169" s="498"/>
      <c r="ES169" s="498"/>
      <c r="ET169" s="498"/>
      <c r="EU169" s="498"/>
      <c r="EV169" s="498"/>
      <c r="EW169" s="498"/>
      <c r="EX169" s="498"/>
      <c r="EY169" s="498"/>
      <c r="EZ169" s="498"/>
      <c r="FA169" s="498"/>
      <c r="FB169" s="498"/>
      <c r="FC169" s="498"/>
      <c r="FD169" s="498"/>
      <c r="FE169" s="498"/>
      <c r="FF169" s="498"/>
      <c r="FG169" s="498"/>
      <c r="FH169" s="498"/>
      <c r="FI169" s="498"/>
      <c r="FJ169" s="498"/>
      <c r="FK169" s="498"/>
      <c r="FL169" s="498"/>
      <c r="FM169" s="498"/>
      <c r="FN169" s="498"/>
      <c r="FO169" s="498"/>
      <c r="FP169" s="498"/>
      <c r="FQ169" s="498"/>
      <c r="FR169" s="498"/>
      <c r="FS169" s="498"/>
      <c r="FT169" s="498"/>
      <c r="FU169" s="498"/>
      <c r="FV169" s="498"/>
      <c r="FW169" s="498"/>
      <c r="FX169" s="498"/>
      <c r="FY169" s="498"/>
      <c r="FZ169" s="498"/>
      <c r="GA169" s="498"/>
      <c r="GB169" s="498"/>
      <c r="GC169" s="498"/>
      <c r="GD169" s="498"/>
      <c r="GE169" s="498"/>
      <c r="GF169" s="498"/>
      <c r="GG169" s="498"/>
      <c r="GH169" s="498"/>
      <c r="GI169" s="498"/>
      <c r="GJ169" s="498"/>
      <c r="GK169" s="498"/>
      <c r="GL169" s="498"/>
      <c r="GM169" s="498"/>
      <c r="GN169" s="498"/>
      <c r="GO169" s="498"/>
      <c r="GP169" s="498"/>
      <c r="GQ169" s="498"/>
      <c r="GR169" s="498"/>
      <c r="GS169" s="498"/>
      <c r="GT169" s="498"/>
      <c r="GU169" s="498"/>
      <c r="GV169" s="498"/>
      <c r="GW169" s="498"/>
      <c r="GX169" s="498"/>
      <c r="GY169" s="498"/>
      <c r="GZ169" s="498"/>
      <c r="HA169" s="498"/>
      <c r="HB169" s="498"/>
      <c r="HC169" s="498"/>
      <c r="HD169" s="498"/>
      <c r="HE169" s="498"/>
      <c r="HF169" s="498"/>
      <c r="HG169" s="498"/>
      <c r="HH169" s="498"/>
      <c r="HI169" s="498"/>
      <c r="HJ169" s="498"/>
      <c r="HK169" s="498"/>
      <c r="HL169" s="498"/>
      <c r="HM169" s="498"/>
      <c r="HN169" s="498"/>
      <c r="HO169" s="498"/>
      <c r="HP169" s="498"/>
      <c r="HQ169" s="498"/>
      <c r="HR169" s="498"/>
      <c r="HS169" s="498"/>
      <c r="HT169" s="498"/>
      <c r="HU169" s="498"/>
      <c r="HV169" s="498"/>
      <c r="HW169" s="498"/>
      <c r="HX169" s="498"/>
      <c r="HY169" s="498"/>
      <c r="HZ169" s="498"/>
      <c r="IA169" s="498"/>
      <c r="IB169" s="498"/>
      <c r="IC169" s="498"/>
      <c r="ID169" s="498"/>
      <c r="IE169" s="498"/>
      <c r="IF169" s="498"/>
      <c r="IG169" s="498"/>
      <c r="IH169" s="498"/>
      <c r="II169" s="498"/>
      <c r="IJ169" s="498"/>
      <c r="IK169" s="498"/>
    </row>
    <row r="170" spans="1:245" s="18" customFormat="1" ht="24" customHeight="1">
      <c r="A170" s="498"/>
      <c r="B170" s="110" t="s">
        <v>386</v>
      </c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4"/>
      <c r="O170" s="55">
        <v>661</v>
      </c>
      <c r="P170" s="185" t="s">
        <v>120</v>
      </c>
      <c r="Q170" s="53">
        <v>27537.22</v>
      </c>
      <c r="R170" s="111" t="s">
        <v>387</v>
      </c>
      <c r="S170" s="61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55">
        <v>897</v>
      </c>
      <c r="AE170" s="212"/>
      <c r="AF170" s="58"/>
      <c r="AI170" s="282"/>
      <c r="AJ170" s="498"/>
      <c r="AK170" s="498"/>
      <c r="AL170" s="498"/>
      <c r="AM170" s="498"/>
      <c r="AN170" s="498"/>
      <c r="AO170" s="498"/>
      <c r="AP170" s="498"/>
      <c r="AQ170" s="498"/>
      <c r="AR170" s="498"/>
      <c r="AS170" s="498"/>
      <c r="AT170" s="498"/>
      <c r="AU170" s="498"/>
      <c r="AV170" s="498"/>
      <c r="AW170" s="498"/>
      <c r="AX170" s="498"/>
      <c r="AY170" s="498"/>
      <c r="AZ170" s="498"/>
      <c r="BA170" s="498"/>
      <c r="BB170" s="498"/>
      <c r="BC170" s="498"/>
      <c r="BD170" s="498"/>
      <c r="BE170" s="498"/>
      <c r="BF170" s="498"/>
      <c r="BG170" s="498"/>
      <c r="BH170" s="498"/>
      <c r="BI170" s="498"/>
      <c r="BJ170" s="498"/>
      <c r="BK170" s="498"/>
      <c r="BL170" s="498"/>
      <c r="BM170" s="498"/>
      <c r="BN170" s="498"/>
      <c r="BO170" s="498"/>
      <c r="BP170" s="498"/>
      <c r="BQ170" s="498"/>
      <c r="BR170" s="498"/>
      <c r="BS170" s="498"/>
      <c r="BT170" s="498"/>
      <c r="BU170" s="498"/>
      <c r="BV170" s="498"/>
      <c r="BW170" s="498"/>
      <c r="BX170" s="498"/>
      <c r="BY170" s="498"/>
      <c r="BZ170" s="498"/>
      <c r="CA170" s="498"/>
      <c r="CB170" s="498"/>
      <c r="CC170" s="498"/>
      <c r="CD170" s="498"/>
      <c r="CE170" s="498"/>
      <c r="CF170" s="498"/>
      <c r="CG170" s="498"/>
      <c r="CH170" s="498"/>
      <c r="CI170" s="498"/>
      <c r="CJ170" s="498"/>
      <c r="CK170" s="498"/>
      <c r="CL170" s="498"/>
      <c r="CM170" s="498"/>
      <c r="CN170" s="498"/>
      <c r="CO170" s="498"/>
      <c r="CP170" s="498"/>
      <c r="CQ170" s="498"/>
      <c r="CR170" s="498"/>
      <c r="CS170" s="498"/>
      <c r="CT170" s="498"/>
      <c r="CU170" s="498"/>
      <c r="CV170" s="498"/>
      <c r="CW170" s="498"/>
      <c r="CX170" s="498"/>
      <c r="CY170" s="498"/>
      <c r="CZ170" s="498"/>
      <c r="DA170" s="498"/>
      <c r="DB170" s="498"/>
      <c r="DC170" s="498"/>
      <c r="DD170" s="498"/>
      <c r="DE170" s="498"/>
      <c r="DF170" s="498"/>
      <c r="DG170" s="498"/>
      <c r="DH170" s="498"/>
      <c r="DI170" s="498"/>
      <c r="DJ170" s="498"/>
      <c r="DK170" s="498"/>
      <c r="DL170" s="498"/>
      <c r="DM170" s="498"/>
      <c r="DN170" s="498"/>
      <c r="DO170" s="498"/>
      <c r="DP170" s="498"/>
      <c r="DQ170" s="498"/>
      <c r="DR170" s="498"/>
      <c r="DS170" s="498"/>
      <c r="DT170" s="498"/>
      <c r="DU170" s="498"/>
      <c r="DV170" s="498"/>
      <c r="DW170" s="498"/>
      <c r="DX170" s="498"/>
      <c r="DY170" s="498"/>
      <c r="DZ170" s="498"/>
      <c r="EA170" s="498"/>
      <c r="EB170" s="498"/>
      <c r="EC170" s="498"/>
      <c r="ED170" s="498"/>
      <c r="EE170" s="498"/>
      <c r="EF170" s="498"/>
      <c r="EG170" s="498"/>
      <c r="EH170" s="498"/>
      <c r="EI170" s="498"/>
      <c r="EJ170" s="498"/>
      <c r="EK170" s="498"/>
      <c r="EL170" s="498"/>
      <c r="EM170" s="498"/>
      <c r="EN170" s="498"/>
      <c r="EO170" s="498"/>
      <c r="EP170" s="498"/>
      <c r="EQ170" s="498"/>
      <c r="ER170" s="498"/>
      <c r="ES170" s="498"/>
      <c r="ET170" s="498"/>
      <c r="EU170" s="498"/>
      <c r="EV170" s="498"/>
      <c r="EW170" s="498"/>
      <c r="EX170" s="498"/>
      <c r="EY170" s="498"/>
      <c r="EZ170" s="498"/>
      <c r="FA170" s="498"/>
      <c r="FB170" s="498"/>
      <c r="FC170" s="498"/>
      <c r="FD170" s="498"/>
      <c r="FE170" s="498"/>
      <c r="FF170" s="498"/>
      <c r="FG170" s="498"/>
      <c r="FH170" s="498"/>
      <c r="FI170" s="498"/>
      <c r="FJ170" s="498"/>
      <c r="FK170" s="498"/>
      <c r="FL170" s="498"/>
      <c r="FM170" s="498"/>
      <c r="FN170" s="498"/>
      <c r="FO170" s="498"/>
      <c r="FP170" s="498"/>
      <c r="FQ170" s="498"/>
      <c r="FR170" s="498"/>
      <c r="FS170" s="498"/>
      <c r="FT170" s="498"/>
      <c r="FU170" s="498"/>
      <c r="FV170" s="498"/>
      <c r="FW170" s="498"/>
      <c r="FX170" s="498"/>
      <c r="FY170" s="498"/>
      <c r="FZ170" s="498"/>
      <c r="GA170" s="498"/>
      <c r="GB170" s="498"/>
      <c r="GC170" s="498"/>
      <c r="GD170" s="498"/>
      <c r="GE170" s="498"/>
      <c r="GF170" s="498"/>
      <c r="GG170" s="498"/>
      <c r="GH170" s="498"/>
      <c r="GI170" s="498"/>
      <c r="GJ170" s="498"/>
      <c r="GK170" s="498"/>
      <c r="GL170" s="498"/>
      <c r="GM170" s="498"/>
      <c r="GN170" s="498"/>
      <c r="GO170" s="498"/>
      <c r="GP170" s="498"/>
      <c r="GQ170" s="498"/>
      <c r="GR170" s="498"/>
      <c r="GS170" s="498"/>
      <c r="GT170" s="498"/>
      <c r="GU170" s="498"/>
      <c r="GV170" s="498"/>
      <c r="GW170" s="498"/>
      <c r="GX170" s="498"/>
      <c r="GY170" s="498"/>
      <c r="GZ170" s="498"/>
      <c r="HA170" s="498"/>
      <c r="HB170" s="498"/>
      <c r="HC170" s="498"/>
      <c r="HD170" s="498"/>
      <c r="HE170" s="498"/>
      <c r="HF170" s="498"/>
      <c r="HG170" s="498"/>
      <c r="HH170" s="498"/>
      <c r="HI170" s="498"/>
      <c r="HJ170" s="498"/>
      <c r="HK170" s="498"/>
      <c r="HL170" s="498"/>
      <c r="HM170" s="498"/>
      <c r="HN170" s="498"/>
      <c r="HO170" s="498"/>
      <c r="HP170" s="498"/>
      <c r="HQ170" s="498"/>
      <c r="HR170" s="498"/>
      <c r="HS170" s="498"/>
      <c r="HT170" s="498"/>
      <c r="HU170" s="498"/>
      <c r="HV170" s="498"/>
      <c r="HW170" s="498"/>
      <c r="HX170" s="498"/>
      <c r="HY170" s="498"/>
      <c r="HZ170" s="498"/>
      <c r="IA170" s="498"/>
      <c r="IB170" s="498"/>
      <c r="IC170" s="498"/>
      <c r="ID170" s="498"/>
      <c r="IE170" s="498"/>
      <c r="IF170" s="498"/>
      <c r="IG170" s="498"/>
      <c r="IH170" s="498"/>
      <c r="II170" s="498"/>
      <c r="IJ170" s="498"/>
      <c r="IK170" s="498"/>
    </row>
    <row r="171" spans="1:245" s="18" customFormat="1" ht="24" customHeight="1" thickBot="1">
      <c r="A171" s="498"/>
      <c r="B171" s="213" t="s">
        <v>388</v>
      </c>
      <c r="C171" s="214"/>
      <c r="D171" s="214"/>
      <c r="E171" s="214"/>
      <c r="F171" s="214"/>
      <c r="G171" s="214"/>
      <c r="H171" s="214"/>
      <c r="I171" s="214"/>
      <c r="J171" s="214"/>
      <c r="K171" s="214"/>
      <c r="L171" s="214"/>
      <c r="M171" s="214"/>
      <c r="N171" s="215"/>
      <c r="O171" s="216">
        <v>662</v>
      </c>
      <c r="P171" s="217" t="s">
        <v>134</v>
      </c>
      <c r="Q171" s="214"/>
      <c r="R171" s="111" t="s">
        <v>389</v>
      </c>
      <c r="S171" s="61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55">
        <v>898</v>
      </c>
      <c r="AE171" s="212"/>
      <c r="AF171" s="58"/>
      <c r="AI171" s="282"/>
      <c r="AJ171" s="498"/>
      <c r="AK171" s="498"/>
      <c r="AL171" s="498"/>
      <c r="AM171" s="498"/>
      <c r="AN171" s="498"/>
      <c r="AO171" s="498"/>
      <c r="AP171" s="498"/>
      <c r="AQ171" s="498"/>
      <c r="AR171" s="498"/>
      <c r="AS171" s="498"/>
      <c r="AT171" s="498"/>
      <c r="AU171" s="498"/>
      <c r="AV171" s="498"/>
      <c r="AW171" s="498"/>
      <c r="AX171" s="498"/>
      <c r="AY171" s="498"/>
      <c r="AZ171" s="498"/>
      <c r="BA171" s="498"/>
      <c r="BB171" s="498"/>
      <c r="BC171" s="498"/>
      <c r="BD171" s="498"/>
      <c r="BE171" s="498"/>
      <c r="BF171" s="498"/>
      <c r="BG171" s="498"/>
      <c r="BH171" s="498"/>
      <c r="BI171" s="498"/>
      <c r="BJ171" s="498"/>
      <c r="BK171" s="498"/>
      <c r="BL171" s="498"/>
      <c r="BM171" s="498"/>
      <c r="BN171" s="498"/>
      <c r="BO171" s="498"/>
      <c r="BP171" s="498"/>
      <c r="BQ171" s="498"/>
      <c r="BR171" s="498"/>
      <c r="BS171" s="498"/>
      <c r="BT171" s="498"/>
      <c r="BU171" s="498"/>
      <c r="BV171" s="498"/>
      <c r="BW171" s="498"/>
      <c r="BX171" s="498"/>
      <c r="BY171" s="498"/>
      <c r="BZ171" s="498"/>
      <c r="CA171" s="498"/>
      <c r="CB171" s="498"/>
      <c r="CC171" s="498"/>
      <c r="CD171" s="498"/>
      <c r="CE171" s="498"/>
      <c r="CF171" s="498"/>
      <c r="CG171" s="498"/>
      <c r="CH171" s="498"/>
      <c r="CI171" s="498"/>
      <c r="CJ171" s="498"/>
      <c r="CK171" s="498"/>
      <c r="CL171" s="498"/>
      <c r="CM171" s="498"/>
      <c r="CN171" s="498"/>
      <c r="CO171" s="498"/>
      <c r="CP171" s="498"/>
      <c r="CQ171" s="498"/>
      <c r="CR171" s="498"/>
      <c r="CS171" s="498"/>
      <c r="CT171" s="498"/>
      <c r="CU171" s="498"/>
      <c r="CV171" s="498"/>
      <c r="CW171" s="498"/>
      <c r="CX171" s="498"/>
      <c r="CY171" s="498"/>
      <c r="CZ171" s="498"/>
      <c r="DA171" s="498"/>
      <c r="DB171" s="498"/>
      <c r="DC171" s="498"/>
      <c r="DD171" s="498"/>
      <c r="DE171" s="498"/>
      <c r="DF171" s="498"/>
      <c r="DG171" s="498"/>
      <c r="DH171" s="498"/>
      <c r="DI171" s="498"/>
      <c r="DJ171" s="498"/>
      <c r="DK171" s="498"/>
      <c r="DL171" s="498"/>
      <c r="DM171" s="498"/>
      <c r="DN171" s="498"/>
      <c r="DO171" s="498"/>
      <c r="DP171" s="498"/>
      <c r="DQ171" s="498"/>
      <c r="DR171" s="498"/>
      <c r="DS171" s="498"/>
      <c r="DT171" s="498"/>
      <c r="DU171" s="498"/>
      <c r="DV171" s="498"/>
      <c r="DW171" s="498"/>
      <c r="DX171" s="498"/>
      <c r="DY171" s="498"/>
      <c r="DZ171" s="498"/>
      <c r="EA171" s="498"/>
      <c r="EB171" s="498"/>
      <c r="EC171" s="498"/>
      <c r="ED171" s="498"/>
      <c r="EE171" s="498"/>
      <c r="EF171" s="498"/>
      <c r="EG171" s="498"/>
      <c r="EH171" s="498"/>
      <c r="EI171" s="498"/>
      <c r="EJ171" s="498"/>
      <c r="EK171" s="498"/>
      <c r="EL171" s="498"/>
      <c r="EM171" s="498"/>
      <c r="EN171" s="498"/>
      <c r="EO171" s="498"/>
      <c r="EP171" s="498"/>
      <c r="EQ171" s="498"/>
      <c r="ER171" s="498"/>
      <c r="ES171" s="498"/>
      <c r="ET171" s="498"/>
      <c r="EU171" s="498"/>
      <c r="EV171" s="498"/>
      <c r="EW171" s="498"/>
      <c r="EX171" s="498"/>
      <c r="EY171" s="498"/>
      <c r="EZ171" s="498"/>
      <c r="FA171" s="498"/>
      <c r="FB171" s="498"/>
      <c r="FC171" s="498"/>
      <c r="FD171" s="498"/>
      <c r="FE171" s="498"/>
      <c r="FF171" s="498"/>
      <c r="FG171" s="498"/>
      <c r="FH171" s="498"/>
      <c r="FI171" s="498"/>
      <c r="FJ171" s="498"/>
      <c r="FK171" s="498"/>
      <c r="FL171" s="498"/>
      <c r="FM171" s="498"/>
      <c r="FN171" s="498"/>
      <c r="FO171" s="498"/>
      <c r="FP171" s="498"/>
      <c r="FQ171" s="498"/>
      <c r="FR171" s="498"/>
      <c r="FS171" s="498"/>
      <c r="FT171" s="498"/>
      <c r="FU171" s="498"/>
      <c r="FV171" s="498"/>
      <c r="FW171" s="498"/>
      <c r="FX171" s="498"/>
      <c r="FY171" s="498"/>
      <c r="FZ171" s="498"/>
      <c r="GA171" s="498"/>
      <c r="GB171" s="498"/>
      <c r="GC171" s="498"/>
      <c r="GD171" s="498"/>
      <c r="GE171" s="498"/>
      <c r="GF171" s="498"/>
      <c r="GG171" s="498"/>
      <c r="GH171" s="498"/>
      <c r="GI171" s="498"/>
      <c r="GJ171" s="498"/>
      <c r="GK171" s="498"/>
      <c r="GL171" s="498"/>
      <c r="GM171" s="498"/>
      <c r="GN171" s="498"/>
      <c r="GO171" s="498"/>
      <c r="GP171" s="498"/>
      <c r="GQ171" s="498"/>
      <c r="GR171" s="498"/>
      <c r="GS171" s="498"/>
      <c r="GT171" s="498"/>
      <c r="GU171" s="498"/>
      <c r="GV171" s="498"/>
      <c r="GW171" s="498"/>
      <c r="GX171" s="498"/>
      <c r="GY171" s="498"/>
      <c r="GZ171" s="498"/>
      <c r="HA171" s="498"/>
      <c r="HB171" s="498"/>
      <c r="HC171" s="498"/>
      <c r="HD171" s="498"/>
      <c r="HE171" s="498"/>
      <c r="HF171" s="498"/>
      <c r="HG171" s="498"/>
      <c r="HH171" s="498"/>
      <c r="HI171" s="498"/>
      <c r="HJ171" s="498"/>
      <c r="HK171" s="498"/>
      <c r="HL171" s="498"/>
      <c r="HM171" s="498"/>
      <c r="HN171" s="498"/>
      <c r="HO171" s="498"/>
      <c r="HP171" s="498"/>
      <c r="HQ171" s="498"/>
      <c r="HR171" s="498"/>
      <c r="HS171" s="498"/>
      <c r="HT171" s="498"/>
      <c r="HU171" s="498"/>
      <c r="HV171" s="498"/>
      <c r="HW171" s="498"/>
      <c r="HX171" s="498"/>
      <c r="HY171" s="498"/>
      <c r="HZ171" s="498"/>
      <c r="IA171" s="498"/>
      <c r="IB171" s="498"/>
      <c r="IC171" s="498"/>
      <c r="ID171" s="498"/>
      <c r="IE171" s="498"/>
      <c r="IF171" s="498"/>
      <c r="IG171" s="498"/>
      <c r="IH171" s="498"/>
      <c r="II171" s="498"/>
      <c r="IJ171" s="498"/>
      <c r="IK171" s="498"/>
    </row>
    <row r="172" spans="1:245" s="18" customFormat="1" ht="24" customHeight="1" thickBot="1">
      <c r="A172" s="498"/>
      <c r="B172" s="338" t="s">
        <v>390</v>
      </c>
      <c r="C172" s="218"/>
      <c r="D172" s="218"/>
      <c r="E172" s="218"/>
      <c r="F172" s="218"/>
      <c r="G172" s="218"/>
      <c r="H172" s="218"/>
      <c r="I172" s="218"/>
      <c r="J172" s="218"/>
      <c r="K172" s="218"/>
      <c r="L172" s="218"/>
      <c r="M172" s="218"/>
      <c r="N172" s="219"/>
      <c r="O172" s="220">
        <v>698</v>
      </c>
      <c r="P172" s="39" t="s">
        <v>126</v>
      </c>
      <c r="Q172" s="221">
        <f>Q170-Q171+Q169+Q168+Q167+Q166-Q165+Q164+Q163+Q162+Q161+Q160+Q159+Q158+Q153-Q154+Q155+Q156+Q157</f>
        <v>96779.709999999992</v>
      </c>
      <c r="R172" s="222" t="s">
        <v>391</v>
      </c>
      <c r="S172" s="223"/>
      <c r="T172" s="223"/>
      <c r="U172" s="223"/>
      <c r="V172" s="223"/>
      <c r="W172" s="223"/>
      <c r="X172" s="223"/>
      <c r="Y172" s="223"/>
      <c r="Z172" s="223"/>
      <c r="AA172" s="223"/>
      <c r="AB172" s="223"/>
      <c r="AC172" s="223"/>
      <c r="AD172" s="92">
        <v>899</v>
      </c>
      <c r="AE172" s="224"/>
      <c r="AF172" s="85"/>
      <c r="AI172" s="282"/>
      <c r="AJ172" s="498"/>
      <c r="AK172" s="498"/>
      <c r="AL172" s="498"/>
      <c r="AM172" s="498"/>
      <c r="AN172" s="498"/>
      <c r="AO172" s="498"/>
      <c r="AP172" s="498"/>
      <c r="AQ172" s="498"/>
      <c r="AR172" s="498"/>
      <c r="AS172" s="498"/>
      <c r="AT172" s="498"/>
      <c r="AU172" s="498"/>
      <c r="AV172" s="498"/>
      <c r="AW172" s="498"/>
      <c r="AX172" s="498"/>
      <c r="AY172" s="498"/>
      <c r="AZ172" s="498"/>
      <c r="BA172" s="498"/>
      <c r="BB172" s="498"/>
      <c r="BC172" s="498"/>
      <c r="BD172" s="498"/>
      <c r="BE172" s="498"/>
      <c r="BF172" s="498"/>
      <c r="BG172" s="498"/>
      <c r="BH172" s="498"/>
      <c r="BI172" s="498"/>
      <c r="BJ172" s="498"/>
      <c r="BK172" s="498"/>
      <c r="BL172" s="498"/>
      <c r="BM172" s="498"/>
      <c r="BN172" s="498"/>
      <c r="BO172" s="498"/>
      <c r="BP172" s="498"/>
      <c r="BQ172" s="498"/>
      <c r="BR172" s="498"/>
      <c r="BS172" s="498"/>
      <c r="BT172" s="498"/>
      <c r="BU172" s="498"/>
      <c r="BV172" s="498"/>
      <c r="BW172" s="498"/>
      <c r="BX172" s="498"/>
      <c r="BY172" s="498"/>
      <c r="BZ172" s="498"/>
      <c r="CA172" s="498"/>
      <c r="CB172" s="498"/>
      <c r="CC172" s="498"/>
      <c r="CD172" s="498"/>
      <c r="CE172" s="498"/>
      <c r="CF172" s="498"/>
      <c r="CG172" s="498"/>
      <c r="CH172" s="498"/>
      <c r="CI172" s="498"/>
      <c r="CJ172" s="498"/>
      <c r="CK172" s="498"/>
      <c r="CL172" s="498"/>
      <c r="CM172" s="498"/>
      <c r="CN172" s="498"/>
      <c r="CO172" s="498"/>
      <c r="CP172" s="498"/>
      <c r="CQ172" s="498"/>
      <c r="CR172" s="498"/>
      <c r="CS172" s="498"/>
      <c r="CT172" s="498"/>
      <c r="CU172" s="498"/>
      <c r="CV172" s="498"/>
      <c r="CW172" s="498"/>
      <c r="CX172" s="498"/>
      <c r="CY172" s="498"/>
      <c r="CZ172" s="498"/>
      <c r="DA172" s="498"/>
      <c r="DB172" s="498"/>
      <c r="DC172" s="498"/>
      <c r="DD172" s="498"/>
      <c r="DE172" s="498"/>
      <c r="DF172" s="498"/>
      <c r="DG172" s="498"/>
      <c r="DH172" s="498"/>
      <c r="DI172" s="498"/>
      <c r="DJ172" s="498"/>
      <c r="DK172" s="498"/>
      <c r="DL172" s="498"/>
      <c r="DM172" s="498"/>
      <c r="DN172" s="498"/>
      <c r="DO172" s="498"/>
      <c r="DP172" s="498"/>
      <c r="DQ172" s="498"/>
      <c r="DR172" s="498"/>
      <c r="DS172" s="498"/>
      <c r="DT172" s="498"/>
      <c r="DU172" s="498"/>
      <c r="DV172" s="498"/>
      <c r="DW172" s="498"/>
      <c r="DX172" s="498"/>
      <c r="DY172" s="498"/>
      <c r="DZ172" s="498"/>
      <c r="EA172" s="498"/>
      <c r="EB172" s="498"/>
      <c r="EC172" s="498"/>
      <c r="ED172" s="498"/>
      <c r="EE172" s="498"/>
      <c r="EF172" s="498"/>
      <c r="EG172" s="498"/>
      <c r="EH172" s="498"/>
      <c r="EI172" s="498"/>
      <c r="EJ172" s="498"/>
      <c r="EK172" s="498"/>
      <c r="EL172" s="498"/>
      <c r="EM172" s="498"/>
      <c r="EN172" s="498"/>
      <c r="EO172" s="498"/>
      <c r="EP172" s="498"/>
      <c r="EQ172" s="498"/>
      <c r="ER172" s="498"/>
      <c r="ES172" s="498"/>
      <c r="ET172" s="498"/>
      <c r="EU172" s="498"/>
      <c r="EV172" s="498"/>
      <c r="EW172" s="498"/>
      <c r="EX172" s="498"/>
      <c r="EY172" s="498"/>
      <c r="EZ172" s="498"/>
      <c r="FA172" s="498"/>
      <c r="FB172" s="498"/>
      <c r="FC172" s="498"/>
      <c r="FD172" s="498"/>
      <c r="FE172" s="498"/>
      <c r="FF172" s="498"/>
      <c r="FG172" s="498"/>
      <c r="FH172" s="498"/>
      <c r="FI172" s="498"/>
      <c r="FJ172" s="498"/>
      <c r="FK172" s="498"/>
      <c r="FL172" s="498"/>
      <c r="FM172" s="498"/>
      <c r="FN172" s="498"/>
      <c r="FO172" s="498"/>
      <c r="FP172" s="498"/>
      <c r="FQ172" s="498"/>
      <c r="FR172" s="498"/>
      <c r="FS172" s="498"/>
      <c r="FT172" s="498"/>
      <c r="FU172" s="498"/>
      <c r="FV172" s="498"/>
      <c r="FW172" s="498"/>
      <c r="FX172" s="498"/>
      <c r="FY172" s="498"/>
      <c r="FZ172" s="498"/>
      <c r="GA172" s="498"/>
      <c r="GB172" s="498"/>
      <c r="GC172" s="498"/>
      <c r="GD172" s="498"/>
      <c r="GE172" s="498"/>
      <c r="GF172" s="498"/>
      <c r="GG172" s="498"/>
      <c r="GH172" s="498"/>
      <c r="GI172" s="498"/>
      <c r="GJ172" s="498"/>
      <c r="GK172" s="498"/>
      <c r="GL172" s="498"/>
      <c r="GM172" s="498"/>
      <c r="GN172" s="498"/>
      <c r="GO172" s="498"/>
      <c r="GP172" s="498"/>
      <c r="GQ172" s="498"/>
      <c r="GR172" s="498"/>
      <c r="GS172" s="498"/>
      <c r="GT172" s="498"/>
      <c r="GU172" s="498"/>
      <c r="GV172" s="498"/>
      <c r="GW172" s="498"/>
      <c r="GX172" s="498"/>
      <c r="GY172" s="498"/>
      <c r="GZ172" s="498"/>
      <c r="HA172" s="498"/>
      <c r="HB172" s="498"/>
      <c r="HC172" s="498"/>
      <c r="HD172" s="498"/>
      <c r="HE172" s="498"/>
      <c r="HF172" s="498"/>
      <c r="HG172" s="498"/>
      <c r="HH172" s="498"/>
      <c r="HI172" s="498"/>
      <c r="HJ172" s="498"/>
      <c r="HK172" s="498"/>
      <c r="HL172" s="498"/>
      <c r="HM172" s="498"/>
      <c r="HN172" s="498"/>
      <c r="HO172" s="498"/>
      <c r="HP172" s="498"/>
      <c r="HQ172" s="498"/>
      <c r="HR172" s="498"/>
      <c r="HS172" s="498"/>
      <c r="HT172" s="498"/>
      <c r="HU172" s="498"/>
      <c r="HV172" s="498"/>
      <c r="HW172" s="498"/>
      <c r="HX172" s="498"/>
      <c r="HY172" s="498"/>
      <c r="HZ172" s="498"/>
      <c r="IA172" s="498"/>
      <c r="IB172" s="498"/>
      <c r="IC172" s="498"/>
      <c r="ID172" s="498"/>
      <c r="IE172" s="498"/>
      <c r="IF172" s="498"/>
      <c r="IG172" s="498"/>
      <c r="IH172" s="498"/>
      <c r="II172" s="498"/>
      <c r="IJ172" s="498"/>
      <c r="IK172" s="498"/>
    </row>
    <row r="173" spans="1:245" s="18" customFormat="1" ht="24" customHeight="1" thickBot="1">
      <c r="A173" s="498"/>
      <c r="B173" s="313" t="s">
        <v>12</v>
      </c>
      <c r="C173" s="314"/>
      <c r="D173" s="314"/>
      <c r="E173" s="314"/>
      <c r="F173" s="314"/>
      <c r="G173" s="314"/>
      <c r="H173" s="314"/>
      <c r="I173" s="314"/>
      <c r="J173" s="314"/>
      <c r="K173" s="314"/>
      <c r="L173" s="1033" t="s">
        <v>392</v>
      </c>
      <c r="M173" s="1033"/>
      <c r="N173" s="1034"/>
      <c r="O173" s="298">
        <v>699</v>
      </c>
      <c r="P173" s="339" t="s">
        <v>126</v>
      </c>
      <c r="Q173" s="211">
        <f>Q172+Q151</f>
        <v>471288.20999999996</v>
      </c>
      <c r="R173" s="1035"/>
      <c r="S173" s="1036"/>
      <c r="T173" s="1036"/>
      <c r="U173" s="1036"/>
      <c r="V173" s="1036"/>
      <c r="W173" s="1036"/>
      <c r="X173" s="1036"/>
      <c r="Y173" s="1036"/>
      <c r="Z173" s="1036"/>
      <c r="AA173" s="1036"/>
      <c r="AB173" s="1036"/>
      <c r="AC173" s="1036"/>
      <c r="AD173" s="194"/>
      <c r="AE173" s="194"/>
      <c r="AF173" s="194"/>
      <c r="AI173" s="282"/>
      <c r="AJ173" s="498"/>
      <c r="AK173" s="498"/>
      <c r="AL173" s="498"/>
      <c r="AM173" s="498"/>
      <c r="AN173" s="498"/>
      <c r="AO173" s="498"/>
      <c r="AP173" s="498"/>
      <c r="AQ173" s="498"/>
      <c r="AR173" s="498"/>
      <c r="AS173" s="498"/>
      <c r="AT173" s="498"/>
      <c r="AU173" s="498"/>
      <c r="AV173" s="498"/>
      <c r="AW173" s="498"/>
      <c r="AX173" s="498"/>
      <c r="AY173" s="498"/>
      <c r="AZ173" s="498"/>
      <c r="BA173" s="498"/>
      <c r="BB173" s="498"/>
      <c r="BC173" s="498"/>
      <c r="BD173" s="498"/>
      <c r="BE173" s="498"/>
      <c r="BF173" s="498"/>
      <c r="BG173" s="498"/>
      <c r="BH173" s="498"/>
      <c r="BI173" s="498"/>
      <c r="BJ173" s="498"/>
      <c r="BK173" s="498"/>
      <c r="BL173" s="498"/>
      <c r="BM173" s="498"/>
      <c r="BN173" s="498"/>
      <c r="BO173" s="498"/>
      <c r="BP173" s="498"/>
      <c r="BQ173" s="498"/>
      <c r="BR173" s="498"/>
      <c r="BS173" s="498"/>
      <c r="BT173" s="498"/>
      <c r="BU173" s="498"/>
      <c r="BV173" s="498"/>
      <c r="BW173" s="498"/>
      <c r="BX173" s="498"/>
      <c r="BY173" s="498"/>
      <c r="BZ173" s="498"/>
      <c r="CA173" s="498"/>
      <c r="CB173" s="498"/>
      <c r="CC173" s="498"/>
      <c r="CD173" s="498"/>
      <c r="CE173" s="498"/>
      <c r="CF173" s="498"/>
      <c r="CG173" s="498"/>
      <c r="CH173" s="498"/>
      <c r="CI173" s="498"/>
      <c r="CJ173" s="498"/>
      <c r="CK173" s="498"/>
      <c r="CL173" s="498"/>
      <c r="CM173" s="498"/>
      <c r="CN173" s="498"/>
      <c r="CO173" s="498"/>
      <c r="CP173" s="498"/>
      <c r="CQ173" s="498"/>
      <c r="CR173" s="498"/>
      <c r="CS173" s="498"/>
      <c r="CT173" s="498"/>
      <c r="CU173" s="498"/>
      <c r="CV173" s="498"/>
      <c r="CW173" s="498"/>
      <c r="CX173" s="498"/>
      <c r="CY173" s="498"/>
      <c r="CZ173" s="498"/>
      <c r="DA173" s="498"/>
      <c r="DB173" s="498"/>
      <c r="DC173" s="498"/>
      <c r="DD173" s="498"/>
      <c r="DE173" s="498"/>
      <c r="DF173" s="498"/>
      <c r="DG173" s="498"/>
      <c r="DH173" s="498"/>
      <c r="DI173" s="498"/>
      <c r="DJ173" s="498"/>
      <c r="DK173" s="498"/>
      <c r="DL173" s="498"/>
      <c r="DM173" s="498"/>
      <c r="DN173" s="498"/>
      <c r="DO173" s="498"/>
      <c r="DP173" s="498"/>
      <c r="DQ173" s="498"/>
      <c r="DR173" s="498"/>
      <c r="DS173" s="498"/>
      <c r="DT173" s="498"/>
      <c r="DU173" s="498"/>
      <c r="DV173" s="498"/>
      <c r="DW173" s="498"/>
      <c r="DX173" s="498"/>
      <c r="DY173" s="498"/>
      <c r="DZ173" s="498"/>
      <c r="EA173" s="498"/>
      <c r="EB173" s="498"/>
      <c r="EC173" s="498"/>
      <c r="ED173" s="498"/>
      <c r="EE173" s="498"/>
      <c r="EF173" s="498"/>
      <c r="EG173" s="498"/>
      <c r="EH173" s="498"/>
      <c r="EI173" s="498"/>
      <c r="EJ173" s="498"/>
      <c r="EK173" s="498"/>
      <c r="EL173" s="498"/>
      <c r="EM173" s="498"/>
      <c r="EN173" s="498"/>
      <c r="EO173" s="498"/>
      <c r="EP173" s="498"/>
      <c r="EQ173" s="498"/>
      <c r="ER173" s="498"/>
      <c r="ES173" s="498"/>
      <c r="ET173" s="498"/>
      <c r="EU173" s="498"/>
      <c r="EV173" s="498"/>
      <c r="EW173" s="498"/>
      <c r="EX173" s="498"/>
      <c r="EY173" s="498"/>
      <c r="EZ173" s="498"/>
      <c r="FA173" s="498"/>
      <c r="FB173" s="498"/>
      <c r="FC173" s="498"/>
      <c r="FD173" s="498"/>
      <c r="FE173" s="498"/>
      <c r="FF173" s="498"/>
      <c r="FG173" s="498"/>
      <c r="FH173" s="498"/>
      <c r="FI173" s="498"/>
      <c r="FJ173" s="498"/>
      <c r="FK173" s="498"/>
      <c r="FL173" s="498"/>
      <c r="FM173" s="498"/>
      <c r="FN173" s="498"/>
      <c r="FO173" s="498"/>
      <c r="FP173" s="498"/>
      <c r="FQ173" s="498"/>
      <c r="FR173" s="498"/>
      <c r="FS173" s="498"/>
      <c r="FT173" s="498"/>
      <c r="FU173" s="498"/>
      <c r="FV173" s="498"/>
      <c r="FW173" s="498"/>
      <c r="FX173" s="498"/>
      <c r="FY173" s="498"/>
      <c r="FZ173" s="498"/>
      <c r="GA173" s="498"/>
      <c r="GB173" s="498"/>
      <c r="GC173" s="498"/>
      <c r="GD173" s="498"/>
      <c r="GE173" s="498"/>
      <c r="GF173" s="498"/>
      <c r="GG173" s="498"/>
      <c r="GH173" s="498"/>
      <c r="GI173" s="498"/>
      <c r="GJ173" s="498"/>
      <c r="GK173" s="498"/>
      <c r="GL173" s="498"/>
      <c r="GM173" s="498"/>
      <c r="GN173" s="498"/>
      <c r="GO173" s="498"/>
      <c r="GP173" s="498"/>
      <c r="GQ173" s="498"/>
      <c r="GR173" s="498"/>
      <c r="GS173" s="498"/>
      <c r="GT173" s="498"/>
      <c r="GU173" s="498"/>
      <c r="GV173" s="498"/>
      <c r="GW173" s="498"/>
      <c r="GX173" s="498"/>
      <c r="GY173" s="498"/>
      <c r="GZ173" s="498"/>
      <c r="HA173" s="498"/>
      <c r="HB173" s="498"/>
      <c r="HC173" s="498"/>
      <c r="HD173" s="498"/>
      <c r="HE173" s="498"/>
      <c r="HF173" s="498"/>
      <c r="HG173" s="498"/>
      <c r="HH173" s="498"/>
      <c r="HI173" s="498"/>
      <c r="HJ173" s="498"/>
      <c r="HK173" s="498"/>
      <c r="HL173" s="498"/>
      <c r="HM173" s="498"/>
      <c r="HN173" s="498"/>
      <c r="HO173" s="498"/>
      <c r="HP173" s="498"/>
      <c r="HQ173" s="498"/>
      <c r="HR173" s="498"/>
      <c r="HS173" s="498"/>
      <c r="HT173" s="498"/>
      <c r="HU173" s="498"/>
      <c r="HV173" s="498"/>
      <c r="HW173" s="498"/>
      <c r="HX173" s="498"/>
      <c r="HY173" s="498"/>
      <c r="HZ173" s="498"/>
      <c r="IA173" s="498"/>
      <c r="IB173" s="498"/>
      <c r="IC173" s="498"/>
      <c r="ID173" s="498"/>
      <c r="IE173" s="498"/>
      <c r="IF173" s="498"/>
      <c r="IG173" s="498"/>
      <c r="IH173" s="498"/>
      <c r="II173" s="498"/>
      <c r="IJ173" s="498"/>
      <c r="IK173" s="498"/>
    </row>
    <row r="174" spans="1:245" s="18" customFormat="1" ht="24" customHeight="1">
      <c r="A174" s="498"/>
      <c r="B174" s="25"/>
      <c r="AI174" s="282"/>
      <c r="AJ174" s="498"/>
      <c r="AK174" s="498"/>
      <c r="AL174" s="498"/>
      <c r="AM174" s="498"/>
      <c r="AN174" s="498"/>
      <c r="AO174" s="498"/>
      <c r="AP174" s="498"/>
      <c r="AQ174" s="498"/>
      <c r="AR174" s="498"/>
      <c r="AS174" s="498"/>
      <c r="AT174" s="498"/>
      <c r="AU174" s="498"/>
      <c r="AV174" s="498"/>
      <c r="AW174" s="498"/>
      <c r="AX174" s="498"/>
      <c r="AY174" s="498"/>
      <c r="AZ174" s="498"/>
      <c r="BA174" s="498"/>
      <c r="BB174" s="498"/>
      <c r="BC174" s="498"/>
      <c r="BD174" s="498"/>
      <c r="BE174" s="498"/>
      <c r="BF174" s="498"/>
      <c r="BG174" s="498"/>
      <c r="BH174" s="498"/>
      <c r="BI174" s="498"/>
      <c r="BJ174" s="498"/>
      <c r="BK174" s="498"/>
      <c r="BL174" s="498"/>
      <c r="BM174" s="498"/>
      <c r="BN174" s="498"/>
      <c r="BO174" s="498"/>
      <c r="BP174" s="498"/>
      <c r="BQ174" s="498"/>
      <c r="BR174" s="498"/>
      <c r="BS174" s="498"/>
      <c r="BT174" s="498"/>
      <c r="BU174" s="498"/>
      <c r="BV174" s="498"/>
      <c r="BW174" s="498"/>
      <c r="BX174" s="498"/>
      <c r="BY174" s="498"/>
      <c r="BZ174" s="498"/>
      <c r="CA174" s="498"/>
      <c r="CB174" s="498"/>
      <c r="CC174" s="498"/>
      <c r="CD174" s="498"/>
      <c r="CE174" s="498"/>
      <c r="CF174" s="498"/>
      <c r="CG174" s="498"/>
      <c r="CH174" s="498"/>
      <c r="CI174" s="498"/>
      <c r="CJ174" s="498"/>
      <c r="CK174" s="498"/>
      <c r="CL174" s="498"/>
      <c r="CM174" s="498"/>
      <c r="CN174" s="498"/>
      <c r="CO174" s="498"/>
      <c r="CP174" s="498"/>
      <c r="CQ174" s="498"/>
      <c r="CR174" s="498"/>
      <c r="CS174" s="498"/>
      <c r="CT174" s="498"/>
      <c r="CU174" s="498"/>
      <c r="CV174" s="498"/>
      <c r="CW174" s="498"/>
      <c r="CX174" s="498"/>
      <c r="CY174" s="498"/>
      <c r="CZ174" s="498"/>
      <c r="DA174" s="498"/>
      <c r="DB174" s="498"/>
      <c r="DC174" s="498"/>
      <c r="DD174" s="498"/>
      <c r="DE174" s="498"/>
      <c r="DF174" s="498"/>
      <c r="DG174" s="498"/>
      <c r="DH174" s="498"/>
      <c r="DI174" s="498"/>
      <c r="DJ174" s="498"/>
      <c r="DK174" s="498"/>
      <c r="DL174" s="498"/>
      <c r="DM174" s="498"/>
      <c r="DN174" s="498"/>
      <c r="DO174" s="498"/>
      <c r="DP174" s="498"/>
      <c r="DQ174" s="498"/>
      <c r="DR174" s="498"/>
      <c r="DS174" s="498"/>
      <c r="DT174" s="498"/>
      <c r="DU174" s="498"/>
      <c r="DV174" s="498"/>
      <c r="DW174" s="498"/>
      <c r="DX174" s="498"/>
      <c r="DY174" s="498"/>
      <c r="DZ174" s="498"/>
      <c r="EA174" s="498"/>
      <c r="EB174" s="498"/>
      <c r="EC174" s="498"/>
      <c r="ED174" s="498"/>
      <c r="EE174" s="498"/>
      <c r="EF174" s="498"/>
      <c r="EG174" s="498"/>
      <c r="EH174" s="498"/>
      <c r="EI174" s="498"/>
      <c r="EJ174" s="498"/>
      <c r="EK174" s="498"/>
      <c r="EL174" s="498"/>
      <c r="EM174" s="498"/>
      <c r="EN174" s="498"/>
      <c r="EO174" s="498"/>
      <c r="EP174" s="498"/>
      <c r="EQ174" s="498"/>
      <c r="ER174" s="498"/>
      <c r="ES174" s="498"/>
      <c r="ET174" s="498"/>
      <c r="EU174" s="498"/>
      <c r="EV174" s="498"/>
      <c r="EW174" s="498"/>
      <c r="EX174" s="498"/>
      <c r="EY174" s="498"/>
      <c r="EZ174" s="498"/>
      <c r="FA174" s="498"/>
      <c r="FB174" s="498"/>
      <c r="FC174" s="498"/>
      <c r="FD174" s="498"/>
      <c r="FE174" s="498"/>
      <c r="FF174" s="498"/>
      <c r="FG174" s="498"/>
      <c r="FH174" s="498"/>
      <c r="FI174" s="498"/>
      <c r="FJ174" s="498"/>
      <c r="FK174" s="498"/>
      <c r="FL174" s="498"/>
      <c r="FM174" s="498"/>
      <c r="FN174" s="498"/>
      <c r="FO174" s="498"/>
      <c r="FP174" s="498"/>
      <c r="FQ174" s="498"/>
      <c r="FR174" s="498"/>
      <c r="FS174" s="498"/>
      <c r="FT174" s="498"/>
      <c r="FU174" s="498"/>
      <c r="FV174" s="498"/>
      <c r="FW174" s="498"/>
      <c r="FX174" s="498"/>
      <c r="FY174" s="498"/>
      <c r="FZ174" s="498"/>
      <c r="GA174" s="498"/>
      <c r="GB174" s="498"/>
      <c r="GC174" s="498"/>
      <c r="GD174" s="498"/>
      <c r="GE174" s="498"/>
      <c r="GF174" s="498"/>
      <c r="GG174" s="498"/>
      <c r="GH174" s="498"/>
      <c r="GI174" s="498"/>
      <c r="GJ174" s="498"/>
      <c r="GK174" s="498"/>
      <c r="GL174" s="498"/>
      <c r="GM174" s="498"/>
      <c r="GN174" s="498"/>
      <c r="GO174" s="498"/>
      <c r="GP174" s="498"/>
      <c r="GQ174" s="498"/>
      <c r="GR174" s="498"/>
      <c r="GS174" s="498"/>
      <c r="GT174" s="498"/>
      <c r="GU174" s="498"/>
      <c r="GV174" s="498"/>
      <c r="GW174" s="498"/>
      <c r="GX174" s="498"/>
      <c r="GY174" s="498"/>
      <c r="GZ174" s="498"/>
      <c r="HA174" s="498"/>
      <c r="HB174" s="498"/>
      <c r="HC174" s="498"/>
      <c r="HD174" s="498"/>
      <c r="HE174" s="498"/>
      <c r="HF174" s="498"/>
      <c r="HG174" s="498"/>
      <c r="HH174" s="498"/>
      <c r="HI174" s="498"/>
      <c r="HJ174" s="498"/>
      <c r="HK174" s="498"/>
      <c r="HL174" s="498"/>
      <c r="HM174" s="498"/>
      <c r="HN174" s="498"/>
      <c r="HO174" s="498"/>
      <c r="HP174" s="498"/>
      <c r="HQ174" s="498"/>
      <c r="HR174" s="498"/>
      <c r="HS174" s="498"/>
      <c r="HT174" s="498"/>
      <c r="HU174" s="498"/>
      <c r="HV174" s="498"/>
      <c r="HW174" s="498"/>
      <c r="HX174" s="498"/>
      <c r="HY174" s="498"/>
      <c r="HZ174" s="498"/>
      <c r="IA174" s="498"/>
      <c r="IB174" s="498"/>
      <c r="IC174" s="498"/>
      <c r="ID174" s="498"/>
      <c r="IE174" s="498"/>
      <c r="IF174" s="498"/>
      <c r="IG174" s="498"/>
      <c r="IH174" s="498"/>
      <c r="II174" s="498"/>
      <c r="IJ174" s="498"/>
      <c r="IK174" s="498"/>
    </row>
    <row r="175" spans="1:245" s="18" customFormat="1" ht="24" customHeight="1">
      <c r="A175" s="498"/>
      <c r="B175" s="1037" t="s">
        <v>393</v>
      </c>
      <c r="C175" s="1038"/>
      <c r="D175" s="1038"/>
      <c r="E175" s="1038"/>
      <c r="F175" s="1038"/>
      <c r="G175" s="1038"/>
      <c r="H175" s="1038"/>
      <c r="I175" s="1038"/>
      <c r="J175" s="1038"/>
      <c r="K175" s="1038"/>
      <c r="L175" s="1038"/>
      <c r="M175" s="1038"/>
      <c r="N175" s="1038"/>
      <c r="O175" s="1038"/>
      <c r="P175" s="1038"/>
      <c r="Q175" s="1039"/>
      <c r="R175" s="1039"/>
      <c r="S175" s="1039"/>
      <c r="T175" s="1039"/>
      <c r="U175" s="1039"/>
      <c r="V175" s="1039"/>
      <c r="W175" s="1039"/>
      <c r="X175" s="1039"/>
      <c r="Y175" s="1039"/>
      <c r="Z175" s="1039"/>
      <c r="AA175" s="1039"/>
      <c r="AB175" s="1039"/>
      <c r="AC175" s="1039"/>
      <c r="AD175" s="1038"/>
      <c r="AE175" s="1038"/>
      <c r="AF175" s="1038"/>
      <c r="AI175" s="282"/>
      <c r="AJ175" s="498"/>
      <c r="AK175" s="498"/>
      <c r="AL175" s="498"/>
      <c r="AM175" s="498"/>
      <c r="AN175" s="498"/>
      <c r="AO175" s="498"/>
      <c r="AP175" s="498"/>
      <c r="AQ175" s="498"/>
      <c r="AR175" s="498"/>
      <c r="AS175" s="498"/>
      <c r="AT175" s="498"/>
      <c r="AU175" s="498"/>
      <c r="AV175" s="498"/>
      <c r="AW175" s="498"/>
      <c r="AX175" s="498"/>
      <c r="AY175" s="498"/>
      <c r="AZ175" s="498"/>
      <c r="BA175" s="498"/>
      <c r="BB175" s="498"/>
      <c r="BC175" s="498"/>
      <c r="BD175" s="498"/>
      <c r="BE175" s="498"/>
      <c r="BF175" s="498"/>
      <c r="BG175" s="498"/>
      <c r="BH175" s="498"/>
      <c r="BI175" s="498"/>
      <c r="BJ175" s="498"/>
      <c r="BK175" s="498"/>
      <c r="BL175" s="498"/>
      <c r="BM175" s="498"/>
      <c r="BN175" s="498"/>
      <c r="BO175" s="498"/>
      <c r="BP175" s="498"/>
      <c r="BQ175" s="498"/>
      <c r="BR175" s="498"/>
      <c r="BS175" s="498"/>
      <c r="BT175" s="498"/>
      <c r="BU175" s="498"/>
      <c r="BV175" s="498"/>
      <c r="BW175" s="498"/>
      <c r="BX175" s="498"/>
      <c r="BY175" s="498"/>
      <c r="BZ175" s="498"/>
      <c r="CA175" s="498"/>
      <c r="CB175" s="498"/>
      <c r="CC175" s="498"/>
      <c r="CD175" s="498"/>
      <c r="CE175" s="498"/>
      <c r="CF175" s="498"/>
      <c r="CG175" s="498"/>
      <c r="CH175" s="498"/>
      <c r="CI175" s="498"/>
      <c r="CJ175" s="498"/>
      <c r="CK175" s="498"/>
      <c r="CL175" s="498"/>
      <c r="CM175" s="498"/>
      <c r="CN175" s="498"/>
      <c r="CO175" s="498"/>
      <c r="CP175" s="498"/>
      <c r="CQ175" s="498"/>
      <c r="CR175" s="498"/>
      <c r="CS175" s="498"/>
      <c r="CT175" s="498"/>
      <c r="CU175" s="498"/>
      <c r="CV175" s="498"/>
      <c r="CW175" s="498"/>
      <c r="CX175" s="498"/>
      <c r="CY175" s="498"/>
      <c r="CZ175" s="498"/>
      <c r="DA175" s="498"/>
      <c r="DB175" s="498"/>
      <c r="DC175" s="498"/>
      <c r="DD175" s="498"/>
      <c r="DE175" s="498"/>
      <c r="DF175" s="498"/>
      <c r="DG175" s="498"/>
      <c r="DH175" s="498"/>
      <c r="DI175" s="498"/>
      <c r="DJ175" s="498"/>
      <c r="DK175" s="498"/>
      <c r="DL175" s="498"/>
      <c r="DM175" s="498"/>
      <c r="DN175" s="498"/>
      <c r="DO175" s="498"/>
      <c r="DP175" s="498"/>
      <c r="DQ175" s="498"/>
      <c r="DR175" s="498"/>
      <c r="DS175" s="498"/>
      <c r="DT175" s="498"/>
      <c r="DU175" s="498"/>
      <c r="DV175" s="498"/>
      <c r="DW175" s="498"/>
      <c r="DX175" s="498"/>
      <c r="DY175" s="498"/>
      <c r="DZ175" s="498"/>
      <c r="EA175" s="498"/>
      <c r="EB175" s="498"/>
      <c r="EC175" s="498"/>
      <c r="ED175" s="498"/>
      <c r="EE175" s="498"/>
      <c r="EF175" s="498"/>
      <c r="EG175" s="498"/>
      <c r="EH175" s="498"/>
      <c r="EI175" s="498"/>
      <c r="EJ175" s="498"/>
      <c r="EK175" s="498"/>
      <c r="EL175" s="498"/>
      <c r="EM175" s="498"/>
      <c r="EN175" s="498"/>
      <c r="EO175" s="498"/>
      <c r="EP175" s="498"/>
      <c r="EQ175" s="498"/>
      <c r="ER175" s="498"/>
      <c r="ES175" s="498"/>
      <c r="ET175" s="498"/>
      <c r="EU175" s="498"/>
      <c r="EV175" s="498"/>
      <c r="EW175" s="498"/>
      <c r="EX175" s="498"/>
      <c r="EY175" s="498"/>
      <c r="EZ175" s="498"/>
      <c r="FA175" s="498"/>
      <c r="FB175" s="498"/>
      <c r="FC175" s="498"/>
      <c r="FD175" s="498"/>
      <c r="FE175" s="498"/>
      <c r="FF175" s="498"/>
      <c r="FG175" s="498"/>
      <c r="FH175" s="498"/>
      <c r="FI175" s="498"/>
      <c r="FJ175" s="498"/>
      <c r="FK175" s="498"/>
      <c r="FL175" s="498"/>
      <c r="FM175" s="498"/>
      <c r="FN175" s="498"/>
      <c r="FO175" s="498"/>
      <c r="FP175" s="498"/>
      <c r="FQ175" s="498"/>
      <c r="FR175" s="498"/>
      <c r="FS175" s="498"/>
      <c r="FT175" s="498"/>
      <c r="FU175" s="498"/>
      <c r="FV175" s="498"/>
      <c r="FW175" s="498"/>
      <c r="FX175" s="498"/>
      <c r="FY175" s="498"/>
      <c r="FZ175" s="498"/>
      <c r="GA175" s="498"/>
      <c r="GB175" s="498"/>
      <c r="GC175" s="498"/>
      <c r="GD175" s="498"/>
      <c r="GE175" s="498"/>
      <c r="GF175" s="498"/>
      <c r="GG175" s="498"/>
      <c r="GH175" s="498"/>
      <c r="GI175" s="498"/>
      <c r="GJ175" s="498"/>
      <c r="GK175" s="498"/>
      <c r="GL175" s="498"/>
      <c r="GM175" s="498"/>
      <c r="GN175" s="498"/>
      <c r="GO175" s="498"/>
      <c r="GP175" s="498"/>
      <c r="GQ175" s="498"/>
      <c r="GR175" s="498"/>
      <c r="GS175" s="498"/>
      <c r="GT175" s="498"/>
      <c r="GU175" s="498"/>
      <c r="GV175" s="498"/>
      <c r="GW175" s="498"/>
      <c r="GX175" s="498"/>
      <c r="GY175" s="498"/>
      <c r="GZ175" s="498"/>
      <c r="HA175" s="498"/>
      <c r="HB175" s="498"/>
      <c r="HC175" s="498"/>
      <c r="HD175" s="498"/>
      <c r="HE175" s="498"/>
      <c r="HF175" s="498"/>
      <c r="HG175" s="498"/>
      <c r="HH175" s="498"/>
      <c r="HI175" s="498"/>
      <c r="HJ175" s="498"/>
      <c r="HK175" s="498"/>
      <c r="HL175" s="498"/>
      <c r="HM175" s="498"/>
      <c r="HN175" s="498"/>
      <c r="HO175" s="498"/>
      <c r="HP175" s="498"/>
      <c r="HQ175" s="498"/>
      <c r="HR175" s="498"/>
      <c r="HS175" s="498"/>
      <c r="HT175" s="498"/>
      <c r="HU175" s="498"/>
      <c r="HV175" s="498"/>
      <c r="HW175" s="498"/>
      <c r="HX175" s="498"/>
      <c r="HY175" s="498"/>
      <c r="HZ175" s="498"/>
      <c r="IA175" s="498"/>
      <c r="IB175" s="498"/>
      <c r="IC175" s="498"/>
      <c r="ID175" s="498"/>
      <c r="IE175" s="498"/>
      <c r="IF175" s="498"/>
      <c r="IG175" s="498"/>
      <c r="IH175" s="498"/>
      <c r="II175" s="498"/>
      <c r="IJ175" s="498"/>
      <c r="IK175" s="498"/>
    </row>
    <row r="176" spans="1:245" s="18" customFormat="1" ht="24" customHeight="1">
      <c r="A176" s="498"/>
      <c r="B176" s="168" t="s">
        <v>96</v>
      </c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225"/>
      <c r="AB176" s="225"/>
      <c r="AC176" s="226"/>
      <c r="AD176" s="227">
        <v>902</v>
      </c>
      <c r="AE176" s="28" t="s">
        <v>120</v>
      </c>
      <c r="AF176" s="51"/>
      <c r="AI176" s="282"/>
      <c r="AJ176" s="498"/>
      <c r="AK176" s="498"/>
      <c r="AL176" s="498"/>
      <c r="AM176" s="498"/>
      <c r="AN176" s="498"/>
      <c r="AO176" s="498"/>
      <c r="AP176" s="498"/>
      <c r="AQ176" s="498"/>
      <c r="AR176" s="498"/>
      <c r="AS176" s="498"/>
      <c r="AT176" s="498"/>
      <c r="AU176" s="498"/>
      <c r="AV176" s="498"/>
      <c r="AW176" s="498"/>
      <c r="AX176" s="498"/>
      <c r="AY176" s="498"/>
      <c r="AZ176" s="498"/>
      <c r="BA176" s="498"/>
      <c r="BB176" s="498"/>
      <c r="BC176" s="498"/>
      <c r="BD176" s="498"/>
      <c r="BE176" s="498"/>
      <c r="BF176" s="498"/>
      <c r="BG176" s="498"/>
      <c r="BH176" s="498"/>
      <c r="BI176" s="498"/>
      <c r="BJ176" s="498"/>
      <c r="BK176" s="498"/>
      <c r="BL176" s="498"/>
      <c r="BM176" s="498"/>
      <c r="BN176" s="498"/>
      <c r="BO176" s="498"/>
      <c r="BP176" s="498"/>
      <c r="BQ176" s="498"/>
      <c r="BR176" s="498"/>
      <c r="BS176" s="498"/>
      <c r="BT176" s="498"/>
      <c r="BU176" s="498"/>
      <c r="BV176" s="498"/>
      <c r="BW176" s="498"/>
      <c r="BX176" s="498"/>
      <c r="BY176" s="498"/>
      <c r="BZ176" s="498"/>
      <c r="CA176" s="498"/>
      <c r="CB176" s="498"/>
      <c r="CC176" s="498"/>
      <c r="CD176" s="498"/>
      <c r="CE176" s="498"/>
      <c r="CF176" s="498"/>
      <c r="CG176" s="498"/>
      <c r="CH176" s="498"/>
      <c r="CI176" s="498"/>
      <c r="CJ176" s="498"/>
      <c r="CK176" s="498"/>
      <c r="CL176" s="498"/>
      <c r="CM176" s="498"/>
      <c r="CN176" s="498"/>
      <c r="CO176" s="498"/>
      <c r="CP176" s="498"/>
      <c r="CQ176" s="498"/>
      <c r="CR176" s="498"/>
      <c r="CS176" s="498"/>
      <c r="CT176" s="498"/>
      <c r="CU176" s="498"/>
      <c r="CV176" s="498"/>
      <c r="CW176" s="498"/>
      <c r="CX176" s="498"/>
      <c r="CY176" s="498"/>
      <c r="CZ176" s="498"/>
      <c r="DA176" s="498"/>
      <c r="DB176" s="498"/>
      <c r="DC176" s="498"/>
      <c r="DD176" s="498"/>
      <c r="DE176" s="498"/>
      <c r="DF176" s="498"/>
      <c r="DG176" s="498"/>
      <c r="DH176" s="498"/>
      <c r="DI176" s="498"/>
      <c r="DJ176" s="498"/>
      <c r="DK176" s="498"/>
      <c r="DL176" s="498"/>
      <c r="DM176" s="498"/>
      <c r="DN176" s="498"/>
      <c r="DO176" s="498"/>
      <c r="DP176" s="498"/>
      <c r="DQ176" s="498"/>
      <c r="DR176" s="498"/>
      <c r="DS176" s="498"/>
      <c r="DT176" s="498"/>
      <c r="DU176" s="498"/>
      <c r="DV176" s="498"/>
      <c r="DW176" s="498"/>
      <c r="DX176" s="498"/>
      <c r="DY176" s="498"/>
      <c r="DZ176" s="498"/>
      <c r="EA176" s="498"/>
      <c r="EB176" s="498"/>
      <c r="EC176" s="498"/>
      <c r="ED176" s="498"/>
      <c r="EE176" s="498"/>
      <c r="EF176" s="498"/>
      <c r="EG176" s="498"/>
      <c r="EH176" s="498"/>
      <c r="EI176" s="498"/>
      <c r="EJ176" s="498"/>
      <c r="EK176" s="498"/>
      <c r="EL176" s="498"/>
      <c r="EM176" s="498"/>
      <c r="EN176" s="498"/>
      <c r="EO176" s="498"/>
      <c r="EP176" s="498"/>
      <c r="EQ176" s="498"/>
      <c r="ER176" s="498"/>
      <c r="ES176" s="498"/>
      <c r="ET176" s="498"/>
      <c r="EU176" s="498"/>
      <c r="EV176" s="498"/>
      <c r="EW176" s="498"/>
      <c r="EX176" s="498"/>
      <c r="EY176" s="498"/>
      <c r="EZ176" s="498"/>
      <c r="FA176" s="498"/>
      <c r="FB176" s="498"/>
      <c r="FC176" s="498"/>
      <c r="FD176" s="498"/>
      <c r="FE176" s="498"/>
      <c r="FF176" s="498"/>
      <c r="FG176" s="498"/>
      <c r="FH176" s="498"/>
      <c r="FI176" s="498"/>
      <c r="FJ176" s="498"/>
      <c r="FK176" s="498"/>
      <c r="FL176" s="498"/>
      <c r="FM176" s="498"/>
      <c r="FN176" s="498"/>
      <c r="FO176" s="498"/>
      <c r="FP176" s="498"/>
      <c r="FQ176" s="498"/>
      <c r="FR176" s="498"/>
      <c r="FS176" s="498"/>
      <c r="FT176" s="498"/>
      <c r="FU176" s="498"/>
      <c r="FV176" s="498"/>
      <c r="FW176" s="498"/>
      <c r="FX176" s="498"/>
      <c r="FY176" s="498"/>
      <c r="FZ176" s="498"/>
      <c r="GA176" s="498"/>
      <c r="GB176" s="498"/>
      <c r="GC176" s="498"/>
      <c r="GD176" s="498"/>
      <c r="GE176" s="498"/>
      <c r="GF176" s="498"/>
      <c r="GG176" s="498"/>
      <c r="GH176" s="498"/>
      <c r="GI176" s="498"/>
      <c r="GJ176" s="498"/>
      <c r="GK176" s="498"/>
      <c r="GL176" s="498"/>
      <c r="GM176" s="498"/>
      <c r="GN176" s="498"/>
      <c r="GO176" s="498"/>
      <c r="GP176" s="498"/>
      <c r="GQ176" s="498"/>
      <c r="GR176" s="498"/>
      <c r="GS176" s="498"/>
      <c r="GT176" s="498"/>
      <c r="GU176" s="498"/>
      <c r="GV176" s="498"/>
      <c r="GW176" s="498"/>
      <c r="GX176" s="498"/>
      <c r="GY176" s="498"/>
      <c r="GZ176" s="498"/>
      <c r="HA176" s="498"/>
      <c r="HB176" s="498"/>
      <c r="HC176" s="498"/>
      <c r="HD176" s="498"/>
      <c r="HE176" s="498"/>
      <c r="HF176" s="498"/>
      <c r="HG176" s="498"/>
      <c r="HH176" s="498"/>
      <c r="HI176" s="498"/>
      <c r="HJ176" s="498"/>
      <c r="HK176" s="498"/>
      <c r="HL176" s="498"/>
      <c r="HM176" s="498"/>
      <c r="HN176" s="498"/>
      <c r="HO176" s="498"/>
      <c r="HP176" s="498"/>
      <c r="HQ176" s="498"/>
      <c r="HR176" s="498"/>
      <c r="HS176" s="498"/>
      <c r="HT176" s="498"/>
      <c r="HU176" s="498"/>
      <c r="HV176" s="498"/>
      <c r="HW176" s="498"/>
      <c r="HX176" s="498"/>
      <c r="HY176" s="498"/>
      <c r="HZ176" s="498"/>
      <c r="IA176" s="498"/>
      <c r="IB176" s="498"/>
      <c r="IC176" s="498"/>
      <c r="ID176" s="498"/>
      <c r="IE176" s="498"/>
      <c r="IF176" s="498"/>
      <c r="IG176" s="498"/>
      <c r="IH176" s="498"/>
      <c r="II176" s="498"/>
      <c r="IJ176" s="498"/>
      <c r="IK176" s="498"/>
    </row>
    <row r="177" spans="1:245" s="18" customFormat="1" ht="24" customHeight="1">
      <c r="A177" s="498"/>
      <c r="B177" s="105" t="s">
        <v>394</v>
      </c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5">
        <v>903</v>
      </c>
      <c r="AE177" s="30" t="s">
        <v>120</v>
      </c>
      <c r="AF177" s="53"/>
      <c r="AI177" s="282"/>
      <c r="AJ177" s="498"/>
      <c r="AK177" s="498"/>
      <c r="AL177" s="498"/>
      <c r="AM177" s="498"/>
      <c r="AN177" s="498"/>
      <c r="AO177" s="498"/>
      <c r="AP177" s="498"/>
      <c r="AQ177" s="498"/>
      <c r="AR177" s="498"/>
      <c r="AS177" s="498"/>
      <c r="AT177" s="498"/>
      <c r="AU177" s="498"/>
      <c r="AV177" s="498"/>
      <c r="AW177" s="498"/>
      <c r="AX177" s="498"/>
      <c r="AY177" s="498"/>
      <c r="AZ177" s="498"/>
      <c r="BA177" s="498"/>
      <c r="BB177" s="498"/>
      <c r="BC177" s="498"/>
      <c r="BD177" s="498"/>
      <c r="BE177" s="498"/>
      <c r="BF177" s="498"/>
      <c r="BG177" s="498"/>
      <c r="BH177" s="498"/>
      <c r="BI177" s="498"/>
      <c r="BJ177" s="498"/>
      <c r="BK177" s="498"/>
      <c r="BL177" s="498"/>
      <c r="BM177" s="498"/>
      <c r="BN177" s="498"/>
      <c r="BO177" s="498"/>
      <c r="BP177" s="498"/>
      <c r="BQ177" s="498"/>
      <c r="BR177" s="498"/>
      <c r="BS177" s="498"/>
      <c r="BT177" s="498"/>
      <c r="BU177" s="498"/>
      <c r="BV177" s="498"/>
      <c r="BW177" s="498"/>
      <c r="BX177" s="498"/>
      <c r="BY177" s="498"/>
      <c r="BZ177" s="498"/>
      <c r="CA177" s="498"/>
      <c r="CB177" s="498"/>
      <c r="CC177" s="498"/>
      <c r="CD177" s="498"/>
      <c r="CE177" s="498"/>
      <c r="CF177" s="498"/>
      <c r="CG177" s="498"/>
      <c r="CH177" s="498"/>
      <c r="CI177" s="498"/>
      <c r="CJ177" s="498"/>
      <c r="CK177" s="498"/>
      <c r="CL177" s="498"/>
      <c r="CM177" s="498"/>
      <c r="CN177" s="498"/>
      <c r="CO177" s="498"/>
      <c r="CP177" s="498"/>
      <c r="CQ177" s="498"/>
      <c r="CR177" s="498"/>
      <c r="CS177" s="498"/>
      <c r="CT177" s="498"/>
      <c r="CU177" s="498"/>
      <c r="CV177" s="498"/>
      <c r="CW177" s="498"/>
      <c r="CX177" s="498"/>
      <c r="CY177" s="498"/>
      <c r="CZ177" s="498"/>
      <c r="DA177" s="498"/>
      <c r="DB177" s="498"/>
      <c r="DC177" s="498"/>
      <c r="DD177" s="498"/>
      <c r="DE177" s="498"/>
      <c r="DF177" s="498"/>
      <c r="DG177" s="498"/>
      <c r="DH177" s="498"/>
      <c r="DI177" s="498"/>
      <c r="DJ177" s="498"/>
      <c r="DK177" s="498"/>
      <c r="DL177" s="498"/>
      <c r="DM177" s="498"/>
      <c r="DN177" s="498"/>
      <c r="DO177" s="498"/>
      <c r="DP177" s="498"/>
      <c r="DQ177" s="498"/>
      <c r="DR177" s="498"/>
      <c r="DS177" s="498"/>
      <c r="DT177" s="498"/>
      <c r="DU177" s="498"/>
      <c r="DV177" s="498"/>
      <c r="DW177" s="498"/>
      <c r="DX177" s="498"/>
      <c r="DY177" s="498"/>
      <c r="DZ177" s="498"/>
      <c r="EA177" s="498"/>
      <c r="EB177" s="498"/>
      <c r="EC177" s="498"/>
      <c r="ED177" s="498"/>
      <c r="EE177" s="498"/>
      <c r="EF177" s="498"/>
      <c r="EG177" s="498"/>
      <c r="EH177" s="498"/>
      <c r="EI177" s="498"/>
      <c r="EJ177" s="498"/>
      <c r="EK177" s="498"/>
      <c r="EL177" s="498"/>
      <c r="EM177" s="498"/>
      <c r="EN177" s="498"/>
      <c r="EO177" s="498"/>
      <c r="EP177" s="498"/>
      <c r="EQ177" s="498"/>
      <c r="ER177" s="498"/>
      <c r="ES177" s="498"/>
      <c r="ET177" s="498"/>
      <c r="EU177" s="498"/>
      <c r="EV177" s="498"/>
      <c r="EW177" s="498"/>
      <c r="EX177" s="498"/>
      <c r="EY177" s="498"/>
      <c r="EZ177" s="498"/>
      <c r="FA177" s="498"/>
      <c r="FB177" s="498"/>
      <c r="FC177" s="498"/>
      <c r="FD177" s="498"/>
      <c r="FE177" s="498"/>
      <c r="FF177" s="498"/>
      <c r="FG177" s="498"/>
      <c r="FH177" s="498"/>
      <c r="FI177" s="498"/>
      <c r="FJ177" s="498"/>
      <c r="FK177" s="498"/>
      <c r="FL177" s="498"/>
      <c r="FM177" s="498"/>
      <c r="FN177" s="498"/>
      <c r="FO177" s="498"/>
      <c r="FP177" s="498"/>
      <c r="FQ177" s="498"/>
      <c r="FR177" s="498"/>
      <c r="FS177" s="498"/>
      <c r="FT177" s="498"/>
      <c r="FU177" s="498"/>
      <c r="FV177" s="498"/>
      <c r="FW177" s="498"/>
      <c r="FX177" s="498"/>
      <c r="FY177" s="498"/>
      <c r="FZ177" s="498"/>
      <c r="GA177" s="498"/>
      <c r="GB177" s="498"/>
      <c r="GC177" s="498"/>
      <c r="GD177" s="498"/>
      <c r="GE177" s="498"/>
      <c r="GF177" s="498"/>
      <c r="GG177" s="498"/>
      <c r="GH177" s="498"/>
      <c r="GI177" s="498"/>
      <c r="GJ177" s="498"/>
      <c r="GK177" s="498"/>
      <c r="GL177" s="498"/>
      <c r="GM177" s="498"/>
      <c r="GN177" s="498"/>
      <c r="GO177" s="498"/>
      <c r="GP177" s="498"/>
      <c r="GQ177" s="498"/>
      <c r="GR177" s="498"/>
      <c r="GS177" s="498"/>
      <c r="GT177" s="498"/>
      <c r="GU177" s="498"/>
      <c r="GV177" s="498"/>
      <c r="GW177" s="498"/>
      <c r="GX177" s="498"/>
      <c r="GY177" s="498"/>
      <c r="GZ177" s="498"/>
      <c r="HA177" s="498"/>
      <c r="HB177" s="498"/>
      <c r="HC177" s="498"/>
      <c r="HD177" s="498"/>
      <c r="HE177" s="498"/>
      <c r="HF177" s="498"/>
      <c r="HG177" s="498"/>
      <c r="HH177" s="498"/>
      <c r="HI177" s="498"/>
      <c r="HJ177" s="498"/>
      <c r="HK177" s="498"/>
      <c r="HL177" s="498"/>
      <c r="HM177" s="498"/>
      <c r="HN177" s="498"/>
      <c r="HO177" s="498"/>
      <c r="HP177" s="498"/>
      <c r="HQ177" s="498"/>
      <c r="HR177" s="498"/>
      <c r="HS177" s="498"/>
      <c r="HT177" s="498"/>
      <c r="HU177" s="498"/>
      <c r="HV177" s="498"/>
      <c r="HW177" s="498"/>
      <c r="HX177" s="498"/>
      <c r="HY177" s="498"/>
      <c r="HZ177" s="498"/>
      <c r="IA177" s="498"/>
      <c r="IB177" s="498"/>
      <c r="IC177" s="498"/>
      <c r="ID177" s="498"/>
      <c r="IE177" s="498"/>
      <c r="IF177" s="498"/>
      <c r="IG177" s="498"/>
      <c r="IH177" s="498"/>
      <c r="II177" s="498"/>
      <c r="IJ177" s="498"/>
      <c r="IK177" s="498"/>
    </row>
    <row r="178" spans="1:245" s="18" customFormat="1" ht="24" customHeight="1" thickBot="1">
      <c r="A178" s="498"/>
      <c r="B178" s="340" t="s">
        <v>395</v>
      </c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123">
        <v>904</v>
      </c>
      <c r="AE178" s="72" t="s">
        <v>120</v>
      </c>
      <c r="AF178" s="59"/>
      <c r="AI178" s="282"/>
      <c r="AJ178" s="498"/>
      <c r="AK178" s="498"/>
      <c r="AL178" s="498"/>
      <c r="AM178" s="498"/>
      <c r="AN178" s="498"/>
      <c r="AO178" s="498"/>
      <c r="AP178" s="498"/>
      <c r="AQ178" s="498"/>
      <c r="AR178" s="498"/>
      <c r="AS178" s="498"/>
      <c r="AT178" s="498"/>
      <c r="AU178" s="498"/>
      <c r="AV178" s="498"/>
      <c r="AW178" s="498"/>
      <c r="AX178" s="498"/>
      <c r="AY178" s="498"/>
      <c r="AZ178" s="498"/>
      <c r="BA178" s="498"/>
      <c r="BB178" s="498"/>
      <c r="BC178" s="498"/>
      <c r="BD178" s="498"/>
      <c r="BE178" s="498"/>
      <c r="BF178" s="498"/>
      <c r="BG178" s="498"/>
      <c r="BH178" s="498"/>
      <c r="BI178" s="498"/>
      <c r="BJ178" s="498"/>
      <c r="BK178" s="498"/>
      <c r="BL178" s="498"/>
      <c r="BM178" s="498"/>
      <c r="BN178" s="498"/>
      <c r="BO178" s="498"/>
      <c r="BP178" s="498"/>
      <c r="BQ178" s="498"/>
      <c r="BR178" s="498"/>
      <c r="BS178" s="498"/>
      <c r="BT178" s="498"/>
      <c r="BU178" s="498"/>
      <c r="BV178" s="498"/>
      <c r="BW178" s="498"/>
      <c r="BX178" s="498"/>
      <c r="BY178" s="498"/>
      <c r="BZ178" s="498"/>
      <c r="CA178" s="498"/>
      <c r="CB178" s="498"/>
      <c r="CC178" s="498"/>
      <c r="CD178" s="498"/>
      <c r="CE178" s="498"/>
      <c r="CF178" s="498"/>
      <c r="CG178" s="498"/>
      <c r="CH178" s="498"/>
      <c r="CI178" s="498"/>
      <c r="CJ178" s="498"/>
      <c r="CK178" s="498"/>
      <c r="CL178" s="498"/>
      <c r="CM178" s="498"/>
      <c r="CN178" s="498"/>
      <c r="CO178" s="498"/>
      <c r="CP178" s="498"/>
      <c r="CQ178" s="498"/>
      <c r="CR178" s="498"/>
      <c r="CS178" s="498"/>
      <c r="CT178" s="498"/>
      <c r="CU178" s="498"/>
      <c r="CV178" s="498"/>
      <c r="CW178" s="498"/>
      <c r="CX178" s="498"/>
      <c r="CY178" s="498"/>
      <c r="CZ178" s="498"/>
      <c r="DA178" s="498"/>
      <c r="DB178" s="498"/>
      <c r="DC178" s="498"/>
      <c r="DD178" s="498"/>
      <c r="DE178" s="498"/>
      <c r="DF178" s="498"/>
      <c r="DG178" s="498"/>
      <c r="DH178" s="498"/>
      <c r="DI178" s="498"/>
      <c r="DJ178" s="498"/>
      <c r="DK178" s="498"/>
      <c r="DL178" s="498"/>
      <c r="DM178" s="498"/>
      <c r="DN178" s="498"/>
      <c r="DO178" s="498"/>
      <c r="DP178" s="498"/>
      <c r="DQ178" s="498"/>
      <c r="DR178" s="498"/>
      <c r="DS178" s="498"/>
      <c r="DT178" s="498"/>
      <c r="DU178" s="498"/>
      <c r="DV178" s="498"/>
      <c r="DW178" s="498"/>
      <c r="DX178" s="498"/>
      <c r="DY178" s="498"/>
      <c r="DZ178" s="498"/>
      <c r="EA178" s="498"/>
      <c r="EB178" s="498"/>
      <c r="EC178" s="498"/>
      <c r="ED178" s="498"/>
      <c r="EE178" s="498"/>
      <c r="EF178" s="498"/>
      <c r="EG178" s="498"/>
      <c r="EH178" s="498"/>
      <c r="EI178" s="498"/>
      <c r="EJ178" s="498"/>
      <c r="EK178" s="498"/>
      <c r="EL178" s="498"/>
      <c r="EM178" s="498"/>
      <c r="EN178" s="498"/>
      <c r="EO178" s="498"/>
      <c r="EP178" s="498"/>
      <c r="EQ178" s="498"/>
      <c r="ER178" s="498"/>
      <c r="ES178" s="498"/>
      <c r="ET178" s="498"/>
      <c r="EU178" s="498"/>
      <c r="EV178" s="498"/>
      <c r="EW178" s="498"/>
      <c r="EX178" s="498"/>
      <c r="EY178" s="498"/>
      <c r="EZ178" s="498"/>
      <c r="FA178" s="498"/>
      <c r="FB178" s="498"/>
      <c r="FC178" s="498"/>
      <c r="FD178" s="498"/>
      <c r="FE178" s="498"/>
      <c r="FF178" s="498"/>
      <c r="FG178" s="498"/>
      <c r="FH178" s="498"/>
      <c r="FI178" s="498"/>
      <c r="FJ178" s="498"/>
      <c r="FK178" s="498"/>
      <c r="FL178" s="498"/>
      <c r="FM178" s="498"/>
      <c r="FN178" s="498"/>
      <c r="FO178" s="498"/>
      <c r="FP178" s="498"/>
      <c r="FQ178" s="498"/>
      <c r="FR178" s="498"/>
      <c r="FS178" s="498"/>
      <c r="FT178" s="498"/>
      <c r="FU178" s="498"/>
      <c r="FV178" s="498"/>
      <c r="FW178" s="498"/>
      <c r="FX178" s="498"/>
      <c r="FY178" s="498"/>
      <c r="FZ178" s="498"/>
      <c r="GA178" s="498"/>
      <c r="GB178" s="498"/>
      <c r="GC178" s="498"/>
      <c r="GD178" s="498"/>
      <c r="GE178" s="498"/>
      <c r="GF178" s="498"/>
      <c r="GG178" s="498"/>
      <c r="GH178" s="498"/>
      <c r="GI178" s="498"/>
      <c r="GJ178" s="498"/>
      <c r="GK178" s="498"/>
      <c r="GL178" s="498"/>
      <c r="GM178" s="498"/>
      <c r="GN178" s="498"/>
      <c r="GO178" s="498"/>
      <c r="GP178" s="498"/>
      <c r="GQ178" s="498"/>
      <c r="GR178" s="498"/>
      <c r="GS178" s="498"/>
      <c r="GT178" s="498"/>
      <c r="GU178" s="498"/>
      <c r="GV178" s="498"/>
      <c r="GW178" s="498"/>
      <c r="GX178" s="498"/>
      <c r="GY178" s="498"/>
      <c r="GZ178" s="498"/>
      <c r="HA178" s="498"/>
      <c r="HB178" s="498"/>
      <c r="HC178" s="498"/>
      <c r="HD178" s="498"/>
      <c r="HE178" s="498"/>
      <c r="HF178" s="498"/>
      <c r="HG178" s="498"/>
      <c r="HH178" s="498"/>
      <c r="HI178" s="498"/>
      <c r="HJ178" s="498"/>
      <c r="HK178" s="498"/>
      <c r="HL178" s="498"/>
      <c r="HM178" s="498"/>
      <c r="HN178" s="498"/>
      <c r="HO178" s="498"/>
      <c r="HP178" s="498"/>
      <c r="HQ178" s="498"/>
      <c r="HR178" s="498"/>
      <c r="HS178" s="498"/>
      <c r="HT178" s="498"/>
      <c r="HU178" s="498"/>
      <c r="HV178" s="498"/>
      <c r="HW178" s="498"/>
      <c r="HX178" s="498"/>
      <c r="HY178" s="498"/>
      <c r="HZ178" s="498"/>
      <c r="IA178" s="498"/>
      <c r="IB178" s="498"/>
      <c r="IC178" s="498"/>
      <c r="ID178" s="498"/>
      <c r="IE178" s="498"/>
      <c r="IF178" s="498"/>
      <c r="IG178" s="498"/>
      <c r="IH178" s="498"/>
      <c r="II178" s="498"/>
      <c r="IJ178" s="498"/>
      <c r="IK178" s="498"/>
    </row>
    <row r="179" spans="1:245" s="18" customFormat="1" ht="24" customHeight="1" thickBot="1">
      <c r="A179" s="498"/>
      <c r="B179" s="341" t="s">
        <v>97</v>
      </c>
      <c r="C179" s="342"/>
      <c r="D179" s="342"/>
      <c r="E179" s="342"/>
      <c r="F179" s="342"/>
      <c r="G179" s="342"/>
      <c r="H179" s="342"/>
      <c r="I179" s="342"/>
      <c r="J179" s="342"/>
      <c r="K179" s="342"/>
      <c r="L179" s="342"/>
      <c r="M179" s="342"/>
      <c r="N179" s="342"/>
      <c r="O179" s="342"/>
      <c r="P179" s="342"/>
      <c r="Q179" s="342"/>
      <c r="R179" s="342"/>
      <c r="S179" s="342"/>
      <c r="T179" s="342"/>
      <c r="U179" s="342"/>
      <c r="V179" s="342"/>
      <c r="W179" s="342"/>
      <c r="X179" s="342"/>
      <c r="Y179" s="342"/>
      <c r="Z179" s="342"/>
      <c r="AA179" s="342"/>
      <c r="AB179" s="342"/>
      <c r="AC179" s="342"/>
      <c r="AD179" s="343">
        <v>999</v>
      </c>
      <c r="AE179" s="344" t="s">
        <v>126</v>
      </c>
      <c r="AF179" s="345"/>
      <c r="AI179" s="282"/>
      <c r="AJ179" s="498"/>
      <c r="AK179" s="498"/>
      <c r="AL179" s="498"/>
      <c r="AM179" s="498"/>
      <c r="AN179" s="498"/>
      <c r="AO179" s="498"/>
      <c r="AP179" s="498"/>
      <c r="AQ179" s="498"/>
      <c r="AR179" s="498"/>
      <c r="AS179" s="498"/>
      <c r="AT179" s="498"/>
      <c r="AU179" s="498"/>
      <c r="AV179" s="498"/>
      <c r="AW179" s="498"/>
      <c r="AX179" s="498"/>
      <c r="AY179" s="498"/>
      <c r="AZ179" s="498"/>
      <c r="BA179" s="498"/>
      <c r="BB179" s="498"/>
      <c r="BC179" s="498"/>
      <c r="BD179" s="498"/>
      <c r="BE179" s="498"/>
      <c r="BF179" s="498"/>
      <c r="BG179" s="498"/>
      <c r="BH179" s="498"/>
      <c r="BI179" s="498"/>
      <c r="BJ179" s="498"/>
      <c r="BK179" s="498"/>
      <c r="BL179" s="498"/>
      <c r="BM179" s="498"/>
      <c r="BN179" s="498"/>
      <c r="BO179" s="498"/>
      <c r="BP179" s="498"/>
      <c r="BQ179" s="498"/>
      <c r="BR179" s="498"/>
      <c r="BS179" s="498"/>
      <c r="BT179" s="498"/>
      <c r="BU179" s="498"/>
      <c r="BV179" s="498"/>
      <c r="BW179" s="498"/>
      <c r="BX179" s="498"/>
      <c r="BY179" s="498"/>
      <c r="BZ179" s="498"/>
      <c r="CA179" s="498"/>
      <c r="CB179" s="498"/>
      <c r="CC179" s="498"/>
      <c r="CD179" s="498"/>
      <c r="CE179" s="498"/>
      <c r="CF179" s="498"/>
      <c r="CG179" s="498"/>
      <c r="CH179" s="498"/>
      <c r="CI179" s="498"/>
      <c r="CJ179" s="498"/>
      <c r="CK179" s="498"/>
      <c r="CL179" s="498"/>
      <c r="CM179" s="498"/>
      <c r="CN179" s="498"/>
      <c r="CO179" s="498"/>
      <c r="CP179" s="498"/>
      <c r="CQ179" s="498"/>
      <c r="CR179" s="498"/>
      <c r="CS179" s="498"/>
      <c r="CT179" s="498"/>
      <c r="CU179" s="498"/>
      <c r="CV179" s="498"/>
      <c r="CW179" s="498"/>
      <c r="CX179" s="498"/>
      <c r="CY179" s="498"/>
      <c r="CZ179" s="498"/>
      <c r="DA179" s="498"/>
      <c r="DB179" s="498"/>
      <c r="DC179" s="498"/>
      <c r="DD179" s="498"/>
      <c r="DE179" s="498"/>
      <c r="DF179" s="498"/>
      <c r="DG179" s="498"/>
      <c r="DH179" s="498"/>
      <c r="DI179" s="498"/>
      <c r="DJ179" s="498"/>
      <c r="DK179" s="498"/>
      <c r="DL179" s="498"/>
      <c r="DM179" s="498"/>
      <c r="DN179" s="498"/>
      <c r="DO179" s="498"/>
      <c r="DP179" s="498"/>
      <c r="DQ179" s="498"/>
      <c r="DR179" s="498"/>
      <c r="DS179" s="498"/>
      <c r="DT179" s="498"/>
      <c r="DU179" s="498"/>
      <c r="DV179" s="498"/>
      <c r="DW179" s="498"/>
      <c r="DX179" s="498"/>
      <c r="DY179" s="498"/>
      <c r="DZ179" s="498"/>
      <c r="EA179" s="498"/>
      <c r="EB179" s="498"/>
      <c r="EC179" s="498"/>
      <c r="ED179" s="498"/>
      <c r="EE179" s="498"/>
      <c r="EF179" s="498"/>
      <c r="EG179" s="498"/>
      <c r="EH179" s="498"/>
      <c r="EI179" s="498"/>
      <c r="EJ179" s="498"/>
      <c r="EK179" s="498"/>
      <c r="EL179" s="498"/>
      <c r="EM179" s="498"/>
      <c r="EN179" s="498"/>
      <c r="EO179" s="498"/>
      <c r="EP179" s="498"/>
      <c r="EQ179" s="498"/>
      <c r="ER179" s="498"/>
      <c r="ES179" s="498"/>
      <c r="ET179" s="498"/>
      <c r="EU179" s="498"/>
      <c r="EV179" s="498"/>
      <c r="EW179" s="498"/>
      <c r="EX179" s="498"/>
      <c r="EY179" s="498"/>
      <c r="EZ179" s="498"/>
      <c r="FA179" s="498"/>
      <c r="FB179" s="498"/>
      <c r="FC179" s="498"/>
      <c r="FD179" s="498"/>
      <c r="FE179" s="498"/>
      <c r="FF179" s="498"/>
      <c r="FG179" s="498"/>
      <c r="FH179" s="498"/>
      <c r="FI179" s="498"/>
      <c r="FJ179" s="498"/>
      <c r="FK179" s="498"/>
      <c r="FL179" s="498"/>
      <c r="FM179" s="498"/>
      <c r="FN179" s="498"/>
      <c r="FO179" s="498"/>
      <c r="FP179" s="498"/>
      <c r="FQ179" s="498"/>
      <c r="FR179" s="498"/>
      <c r="FS179" s="498"/>
      <c r="FT179" s="498"/>
      <c r="FU179" s="498"/>
      <c r="FV179" s="498"/>
      <c r="FW179" s="498"/>
      <c r="FX179" s="498"/>
      <c r="FY179" s="498"/>
      <c r="FZ179" s="498"/>
      <c r="GA179" s="498"/>
      <c r="GB179" s="498"/>
      <c r="GC179" s="498"/>
      <c r="GD179" s="498"/>
      <c r="GE179" s="498"/>
      <c r="GF179" s="498"/>
      <c r="GG179" s="498"/>
      <c r="GH179" s="498"/>
      <c r="GI179" s="498"/>
      <c r="GJ179" s="498"/>
      <c r="GK179" s="498"/>
      <c r="GL179" s="498"/>
      <c r="GM179" s="498"/>
      <c r="GN179" s="498"/>
      <c r="GO179" s="498"/>
      <c r="GP179" s="498"/>
      <c r="GQ179" s="498"/>
      <c r="GR179" s="498"/>
      <c r="GS179" s="498"/>
      <c r="GT179" s="498"/>
      <c r="GU179" s="498"/>
      <c r="GV179" s="498"/>
      <c r="GW179" s="498"/>
      <c r="GX179" s="498"/>
      <c r="GY179" s="498"/>
      <c r="GZ179" s="498"/>
      <c r="HA179" s="498"/>
      <c r="HB179" s="498"/>
      <c r="HC179" s="498"/>
      <c r="HD179" s="498"/>
      <c r="HE179" s="498"/>
      <c r="HF179" s="498"/>
      <c r="HG179" s="498"/>
      <c r="HH179" s="498"/>
      <c r="HI179" s="498"/>
      <c r="HJ179" s="498"/>
      <c r="HK179" s="498"/>
      <c r="HL179" s="498"/>
      <c r="HM179" s="498"/>
      <c r="HN179" s="498"/>
      <c r="HO179" s="498"/>
      <c r="HP179" s="498"/>
      <c r="HQ179" s="498"/>
      <c r="HR179" s="498"/>
      <c r="HS179" s="498"/>
      <c r="HT179" s="498"/>
      <c r="HU179" s="498"/>
      <c r="HV179" s="498"/>
      <c r="HW179" s="498"/>
      <c r="HX179" s="498"/>
      <c r="HY179" s="498"/>
      <c r="HZ179" s="498"/>
      <c r="IA179" s="498"/>
      <c r="IB179" s="498"/>
      <c r="IC179" s="498"/>
      <c r="ID179" s="498"/>
      <c r="IE179" s="498"/>
      <c r="IF179" s="498"/>
      <c r="IG179" s="498"/>
      <c r="IH179" s="498"/>
      <c r="II179" s="498"/>
      <c r="IJ179" s="498"/>
      <c r="IK179" s="498"/>
    </row>
    <row r="180" spans="1:245" s="18" customFormat="1" ht="24" customHeight="1">
      <c r="A180" s="498"/>
      <c r="B180" s="168" t="s">
        <v>396</v>
      </c>
      <c r="C180" s="51"/>
      <c r="D180" s="51"/>
      <c r="E180" s="51"/>
      <c r="F180" s="51"/>
      <c r="G180" s="228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229" t="s">
        <v>397</v>
      </c>
      <c r="AE180" s="66" t="s">
        <v>398</v>
      </c>
      <c r="AF180" s="51"/>
      <c r="AI180" s="282"/>
      <c r="AJ180" s="498"/>
      <c r="AK180" s="498"/>
      <c r="AL180" s="498"/>
      <c r="AM180" s="498"/>
      <c r="AN180" s="498"/>
      <c r="AO180" s="498"/>
      <c r="AP180" s="498"/>
      <c r="AQ180" s="498"/>
      <c r="AR180" s="498"/>
      <c r="AS180" s="498"/>
      <c r="AT180" s="498"/>
      <c r="AU180" s="498"/>
      <c r="AV180" s="498"/>
      <c r="AW180" s="498"/>
      <c r="AX180" s="498"/>
      <c r="AY180" s="498"/>
      <c r="AZ180" s="498"/>
      <c r="BA180" s="498"/>
      <c r="BB180" s="498"/>
      <c r="BC180" s="498"/>
      <c r="BD180" s="498"/>
      <c r="BE180" s="498"/>
      <c r="BF180" s="498"/>
      <c r="BG180" s="498"/>
      <c r="BH180" s="498"/>
      <c r="BI180" s="498"/>
      <c r="BJ180" s="498"/>
      <c r="BK180" s="498"/>
      <c r="BL180" s="498"/>
      <c r="BM180" s="498"/>
      <c r="BN180" s="498"/>
      <c r="BO180" s="498"/>
      <c r="BP180" s="498"/>
      <c r="BQ180" s="498"/>
      <c r="BR180" s="498"/>
      <c r="BS180" s="498"/>
      <c r="BT180" s="498"/>
      <c r="BU180" s="498"/>
      <c r="BV180" s="498"/>
      <c r="BW180" s="498"/>
      <c r="BX180" s="498"/>
      <c r="BY180" s="498"/>
      <c r="BZ180" s="498"/>
      <c r="CA180" s="498"/>
      <c r="CB180" s="498"/>
      <c r="CC180" s="498"/>
      <c r="CD180" s="498"/>
      <c r="CE180" s="498"/>
      <c r="CF180" s="498"/>
      <c r="CG180" s="498"/>
      <c r="CH180" s="498"/>
      <c r="CI180" s="498"/>
      <c r="CJ180" s="498"/>
      <c r="CK180" s="498"/>
      <c r="CL180" s="498"/>
      <c r="CM180" s="498"/>
      <c r="CN180" s="498"/>
      <c r="CO180" s="498"/>
      <c r="CP180" s="498"/>
      <c r="CQ180" s="498"/>
      <c r="CR180" s="498"/>
      <c r="CS180" s="498"/>
      <c r="CT180" s="498"/>
      <c r="CU180" s="498"/>
      <c r="CV180" s="498"/>
      <c r="CW180" s="498"/>
      <c r="CX180" s="498"/>
      <c r="CY180" s="498"/>
      <c r="CZ180" s="498"/>
      <c r="DA180" s="498"/>
      <c r="DB180" s="498"/>
      <c r="DC180" s="498"/>
      <c r="DD180" s="498"/>
      <c r="DE180" s="498"/>
      <c r="DF180" s="498"/>
      <c r="DG180" s="498"/>
      <c r="DH180" s="498"/>
      <c r="DI180" s="498"/>
      <c r="DJ180" s="498"/>
      <c r="DK180" s="498"/>
      <c r="DL180" s="498"/>
      <c r="DM180" s="498"/>
      <c r="DN180" s="498"/>
      <c r="DO180" s="498"/>
      <c r="DP180" s="498"/>
      <c r="DQ180" s="498"/>
      <c r="DR180" s="498"/>
      <c r="DS180" s="498"/>
      <c r="DT180" s="498"/>
      <c r="DU180" s="498"/>
      <c r="DV180" s="498"/>
      <c r="DW180" s="498"/>
      <c r="DX180" s="498"/>
      <c r="DY180" s="498"/>
      <c r="DZ180" s="498"/>
      <c r="EA180" s="498"/>
      <c r="EB180" s="498"/>
      <c r="EC180" s="498"/>
      <c r="ED180" s="498"/>
      <c r="EE180" s="498"/>
      <c r="EF180" s="498"/>
      <c r="EG180" s="498"/>
      <c r="EH180" s="498"/>
      <c r="EI180" s="498"/>
      <c r="EJ180" s="498"/>
      <c r="EK180" s="498"/>
      <c r="EL180" s="498"/>
      <c r="EM180" s="498"/>
      <c r="EN180" s="498"/>
      <c r="EO180" s="498"/>
      <c r="EP180" s="498"/>
      <c r="EQ180" s="498"/>
      <c r="ER180" s="498"/>
      <c r="ES180" s="498"/>
      <c r="ET180" s="498"/>
      <c r="EU180" s="498"/>
      <c r="EV180" s="498"/>
      <c r="EW180" s="498"/>
      <c r="EX180" s="498"/>
      <c r="EY180" s="498"/>
      <c r="EZ180" s="498"/>
      <c r="FA180" s="498"/>
      <c r="FB180" s="498"/>
      <c r="FC180" s="498"/>
      <c r="FD180" s="498"/>
      <c r="FE180" s="498"/>
      <c r="FF180" s="498"/>
      <c r="FG180" s="498"/>
      <c r="FH180" s="498"/>
      <c r="FI180" s="498"/>
      <c r="FJ180" s="498"/>
      <c r="FK180" s="498"/>
      <c r="FL180" s="498"/>
      <c r="FM180" s="498"/>
      <c r="FN180" s="498"/>
      <c r="FO180" s="498"/>
      <c r="FP180" s="498"/>
      <c r="FQ180" s="498"/>
      <c r="FR180" s="498"/>
      <c r="FS180" s="498"/>
      <c r="FT180" s="498"/>
      <c r="FU180" s="498"/>
      <c r="FV180" s="498"/>
      <c r="FW180" s="498"/>
      <c r="FX180" s="498"/>
      <c r="FY180" s="498"/>
      <c r="FZ180" s="498"/>
      <c r="GA180" s="498"/>
      <c r="GB180" s="498"/>
      <c r="GC180" s="498"/>
      <c r="GD180" s="498"/>
      <c r="GE180" s="498"/>
      <c r="GF180" s="498"/>
      <c r="GG180" s="498"/>
      <c r="GH180" s="498"/>
      <c r="GI180" s="498"/>
      <c r="GJ180" s="498"/>
      <c r="GK180" s="498"/>
      <c r="GL180" s="498"/>
      <c r="GM180" s="498"/>
      <c r="GN180" s="498"/>
      <c r="GO180" s="498"/>
      <c r="GP180" s="498"/>
      <c r="GQ180" s="498"/>
      <c r="GR180" s="498"/>
      <c r="GS180" s="498"/>
      <c r="GT180" s="498"/>
      <c r="GU180" s="498"/>
      <c r="GV180" s="498"/>
      <c r="GW180" s="498"/>
      <c r="GX180" s="498"/>
      <c r="GY180" s="498"/>
      <c r="GZ180" s="498"/>
      <c r="HA180" s="498"/>
      <c r="HB180" s="498"/>
      <c r="HC180" s="498"/>
      <c r="HD180" s="498"/>
      <c r="HE180" s="498"/>
      <c r="HF180" s="498"/>
      <c r="HG180" s="498"/>
      <c r="HH180" s="498"/>
      <c r="HI180" s="498"/>
      <c r="HJ180" s="498"/>
      <c r="HK180" s="498"/>
      <c r="HL180" s="498"/>
      <c r="HM180" s="498"/>
      <c r="HN180" s="498"/>
      <c r="HO180" s="498"/>
      <c r="HP180" s="498"/>
      <c r="HQ180" s="498"/>
      <c r="HR180" s="498"/>
      <c r="HS180" s="498"/>
      <c r="HT180" s="498"/>
      <c r="HU180" s="498"/>
      <c r="HV180" s="498"/>
      <c r="HW180" s="498"/>
      <c r="HX180" s="498"/>
      <c r="HY180" s="498"/>
      <c r="HZ180" s="498"/>
      <c r="IA180" s="498"/>
      <c r="IB180" s="498"/>
      <c r="IC180" s="498"/>
      <c r="ID180" s="498"/>
      <c r="IE180" s="498"/>
      <c r="IF180" s="498"/>
      <c r="IG180" s="498"/>
      <c r="IH180" s="498"/>
      <c r="II180" s="498"/>
      <c r="IJ180" s="498"/>
      <c r="IK180" s="498"/>
    </row>
    <row r="181" spans="1:245" s="18" customFormat="1" ht="24" customHeight="1">
      <c r="A181" s="498"/>
      <c r="B181" s="105" t="s">
        <v>399</v>
      </c>
      <c r="C181" s="53"/>
      <c r="D181" s="53"/>
      <c r="E181" s="53"/>
      <c r="F181" s="53"/>
      <c r="G181" s="165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229" t="s">
        <v>400</v>
      </c>
      <c r="AE181" s="66" t="s">
        <v>398</v>
      </c>
      <c r="AF181" s="53"/>
      <c r="AI181" s="282"/>
      <c r="AJ181" s="498"/>
      <c r="AK181" s="498"/>
      <c r="AL181" s="498"/>
      <c r="AM181" s="498"/>
      <c r="AN181" s="498"/>
      <c r="AO181" s="498"/>
      <c r="AP181" s="498"/>
      <c r="AQ181" s="498"/>
      <c r="AR181" s="498"/>
      <c r="AS181" s="498"/>
      <c r="AT181" s="498"/>
      <c r="AU181" s="498"/>
      <c r="AV181" s="498"/>
      <c r="AW181" s="498"/>
      <c r="AX181" s="498"/>
      <c r="AY181" s="498"/>
      <c r="AZ181" s="498"/>
      <c r="BA181" s="498"/>
      <c r="BB181" s="498"/>
      <c r="BC181" s="498"/>
      <c r="BD181" s="498"/>
      <c r="BE181" s="498"/>
      <c r="BF181" s="498"/>
      <c r="BG181" s="498"/>
      <c r="BH181" s="498"/>
      <c r="BI181" s="498"/>
      <c r="BJ181" s="498"/>
      <c r="BK181" s="498"/>
      <c r="BL181" s="498"/>
      <c r="BM181" s="498"/>
      <c r="BN181" s="498"/>
      <c r="BO181" s="498"/>
      <c r="BP181" s="498"/>
      <c r="BQ181" s="498"/>
      <c r="BR181" s="498"/>
      <c r="BS181" s="498"/>
      <c r="BT181" s="498"/>
      <c r="BU181" s="498"/>
      <c r="BV181" s="498"/>
      <c r="BW181" s="498"/>
      <c r="BX181" s="498"/>
      <c r="BY181" s="498"/>
      <c r="BZ181" s="498"/>
      <c r="CA181" s="498"/>
      <c r="CB181" s="498"/>
      <c r="CC181" s="498"/>
      <c r="CD181" s="498"/>
      <c r="CE181" s="498"/>
      <c r="CF181" s="498"/>
      <c r="CG181" s="498"/>
      <c r="CH181" s="498"/>
      <c r="CI181" s="498"/>
      <c r="CJ181" s="498"/>
      <c r="CK181" s="498"/>
      <c r="CL181" s="498"/>
      <c r="CM181" s="498"/>
      <c r="CN181" s="498"/>
      <c r="CO181" s="498"/>
      <c r="CP181" s="498"/>
      <c r="CQ181" s="498"/>
      <c r="CR181" s="498"/>
      <c r="CS181" s="498"/>
      <c r="CT181" s="498"/>
      <c r="CU181" s="498"/>
      <c r="CV181" s="498"/>
      <c r="CW181" s="498"/>
      <c r="CX181" s="498"/>
      <c r="CY181" s="498"/>
      <c r="CZ181" s="498"/>
      <c r="DA181" s="498"/>
      <c r="DB181" s="498"/>
      <c r="DC181" s="498"/>
      <c r="DD181" s="498"/>
      <c r="DE181" s="498"/>
      <c r="DF181" s="498"/>
      <c r="DG181" s="498"/>
      <c r="DH181" s="498"/>
      <c r="DI181" s="498"/>
      <c r="DJ181" s="498"/>
      <c r="DK181" s="498"/>
      <c r="DL181" s="498"/>
      <c r="DM181" s="498"/>
      <c r="DN181" s="498"/>
      <c r="DO181" s="498"/>
      <c r="DP181" s="498"/>
      <c r="DQ181" s="498"/>
      <c r="DR181" s="498"/>
      <c r="DS181" s="498"/>
      <c r="DT181" s="498"/>
      <c r="DU181" s="498"/>
      <c r="DV181" s="498"/>
      <c r="DW181" s="498"/>
      <c r="DX181" s="498"/>
      <c r="DY181" s="498"/>
      <c r="DZ181" s="498"/>
      <c r="EA181" s="498"/>
      <c r="EB181" s="498"/>
      <c r="EC181" s="498"/>
      <c r="ED181" s="498"/>
      <c r="EE181" s="498"/>
      <c r="EF181" s="498"/>
      <c r="EG181" s="498"/>
      <c r="EH181" s="498"/>
      <c r="EI181" s="498"/>
      <c r="EJ181" s="498"/>
      <c r="EK181" s="498"/>
      <c r="EL181" s="498"/>
      <c r="EM181" s="498"/>
      <c r="EN181" s="498"/>
      <c r="EO181" s="498"/>
      <c r="EP181" s="498"/>
      <c r="EQ181" s="498"/>
      <c r="ER181" s="498"/>
      <c r="ES181" s="498"/>
      <c r="ET181" s="498"/>
      <c r="EU181" s="498"/>
      <c r="EV181" s="498"/>
      <c r="EW181" s="498"/>
      <c r="EX181" s="498"/>
      <c r="EY181" s="498"/>
      <c r="EZ181" s="498"/>
      <c r="FA181" s="498"/>
      <c r="FB181" s="498"/>
      <c r="FC181" s="498"/>
      <c r="FD181" s="498"/>
      <c r="FE181" s="498"/>
      <c r="FF181" s="498"/>
      <c r="FG181" s="498"/>
      <c r="FH181" s="498"/>
      <c r="FI181" s="498"/>
      <c r="FJ181" s="498"/>
      <c r="FK181" s="498"/>
      <c r="FL181" s="498"/>
      <c r="FM181" s="498"/>
      <c r="FN181" s="498"/>
      <c r="FO181" s="498"/>
      <c r="FP181" s="498"/>
      <c r="FQ181" s="498"/>
      <c r="FR181" s="498"/>
      <c r="FS181" s="498"/>
      <c r="FT181" s="498"/>
      <c r="FU181" s="498"/>
      <c r="FV181" s="498"/>
      <c r="FW181" s="498"/>
      <c r="FX181" s="498"/>
      <c r="FY181" s="498"/>
      <c r="FZ181" s="498"/>
      <c r="GA181" s="498"/>
      <c r="GB181" s="498"/>
      <c r="GC181" s="498"/>
      <c r="GD181" s="498"/>
      <c r="GE181" s="498"/>
      <c r="GF181" s="498"/>
      <c r="GG181" s="498"/>
      <c r="GH181" s="498"/>
      <c r="GI181" s="498"/>
      <c r="GJ181" s="498"/>
      <c r="GK181" s="498"/>
      <c r="GL181" s="498"/>
      <c r="GM181" s="498"/>
      <c r="GN181" s="498"/>
      <c r="GO181" s="498"/>
      <c r="GP181" s="498"/>
      <c r="GQ181" s="498"/>
      <c r="GR181" s="498"/>
      <c r="GS181" s="498"/>
      <c r="GT181" s="498"/>
      <c r="GU181" s="498"/>
      <c r="GV181" s="498"/>
      <c r="GW181" s="498"/>
      <c r="GX181" s="498"/>
      <c r="GY181" s="498"/>
      <c r="GZ181" s="498"/>
      <c r="HA181" s="498"/>
      <c r="HB181" s="498"/>
      <c r="HC181" s="498"/>
      <c r="HD181" s="498"/>
      <c r="HE181" s="498"/>
      <c r="HF181" s="498"/>
      <c r="HG181" s="498"/>
      <c r="HH181" s="498"/>
      <c r="HI181" s="498"/>
      <c r="HJ181" s="498"/>
      <c r="HK181" s="498"/>
      <c r="HL181" s="498"/>
      <c r="HM181" s="498"/>
      <c r="HN181" s="498"/>
      <c r="HO181" s="498"/>
      <c r="HP181" s="498"/>
      <c r="HQ181" s="498"/>
      <c r="HR181" s="498"/>
      <c r="HS181" s="498"/>
      <c r="HT181" s="498"/>
      <c r="HU181" s="498"/>
      <c r="HV181" s="498"/>
      <c r="HW181" s="498"/>
      <c r="HX181" s="498"/>
      <c r="HY181" s="498"/>
      <c r="HZ181" s="498"/>
      <c r="IA181" s="498"/>
      <c r="IB181" s="498"/>
      <c r="IC181" s="498"/>
      <c r="ID181" s="498"/>
      <c r="IE181" s="498"/>
      <c r="IF181" s="498"/>
      <c r="IG181" s="498"/>
      <c r="IH181" s="498"/>
      <c r="II181" s="498"/>
      <c r="IJ181" s="498"/>
      <c r="IK181" s="498"/>
    </row>
    <row r="182" spans="1:245" s="18" customFormat="1" ht="24" customHeight="1" thickBot="1">
      <c r="A182" s="498"/>
      <c r="B182" s="340" t="s">
        <v>401</v>
      </c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230" t="s">
        <v>402</v>
      </c>
      <c r="AE182" s="68" t="s">
        <v>398</v>
      </c>
      <c r="AF182" s="59"/>
      <c r="AI182" s="282"/>
      <c r="AJ182" s="498"/>
      <c r="AK182" s="498"/>
      <c r="AL182" s="498"/>
      <c r="AM182" s="498"/>
      <c r="AN182" s="498"/>
      <c r="AO182" s="498"/>
      <c r="AP182" s="498"/>
      <c r="AQ182" s="498"/>
      <c r="AR182" s="498"/>
      <c r="AS182" s="498"/>
      <c r="AT182" s="498"/>
      <c r="AU182" s="498"/>
      <c r="AV182" s="498"/>
      <c r="AW182" s="498"/>
      <c r="AX182" s="498"/>
      <c r="AY182" s="498"/>
      <c r="AZ182" s="498"/>
      <c r="BA182" s="498"/>
      <c r="BB182" s="498"/>
      <c r="BC182" s="498"/>
      <c r="BD182" s="498"/>
      <c r="BE182" s="498"/>
      <c r="BF182" s="498"/>
      <c r="BG182" s="498"/>
      <c r="BH182" s="498"/>
      <c r="BI182" s="498"/>
      <c r="BJ182" s="498"/>
      <c r="BK182" s="498"/>
      <c r="BL182" s="498"/>
      <c r="BM182" s="498"/>
      <c r="BN182" s="498"/>
      <c r="BO182" s="498"/>
      <c r="BP182" s="498"/>
      <c r="BQ182" s="498"/>
      <c r="BR182" s="498"/>
      <c r="BS182" s="498"/>
      <c r="BT182" s="498"/>
      <c r="BU182" s="498"/>
      <c r="BV182" s="498"/>
      <c r="BW182" s="498"/>
      <c r="BX182" s="498"/>
      <c r="BY182" s="498"/>
      <c r="BZ182" s="498"/>
      <c r="CA182" s="498"/>
      <c r="CB182" s="498"/>
      <c r="CC182" s="498"/>
      <c r="CD182" s="498"/>
      <c r="CE182" s="498"/>
      <c r="CF182" s="498"/>
      <c r="CG182" s="498"/>
      <c r="CH182" s="498"/>
      <c r="CI182" s="498"/>
      <c r="CJ182" s="498"/>
      <c r="CK182" s="498"/>
      <c r="CL182" s="498"/>
      <c r="CM182" s="498"/>
      <c r="CN182" s="498"/>
      <c r="CO182" s="498"/>
      <c r="CP182" s="498"/>
      <c r="CQ182" s="498"/>
      <c r="CR182" s="498"/>
      <c r="CS182" s="498"/>
      <c r="CT182" s="498"/>
      <c r="CU182" s="498"/>
      <c r="CV182" s="498"/>
      <c r="CW182" s="498"/>
      <c r="CX182" s="498"/>
      <c r="CY182" s="498"/>
      <c r="CZ182" s="498"/>
      <c r="DA182" s="498"/>
      <c r="DB182" s="498"/>
      <c r="DC182" s="498"/>
      <c r="DD182" s="498"/>
      <c r="DE182" s="498"/>
      <c r="DF182" s="498"/>
      <c r="DG182" s="498"/>
      <c r="DH182" s="498"/>
      <c r="DI182" s="498"/>
      <c r="DJ182" s="498"/>
      <c r="DK182" s="498"/>
      <c r="DL182" s="498"/>
      <c r="DM182" s="498"/>
      <c r="DN182" s="498"/>
      <c r="DO182" s="498"/>
      <c r="DP182" s="498"/>
      <c r="DQ182" s="498"/>
      <c r="DR182" s="498"/>
      <c r="DS182" s="498"/>
      <c r="DT182" s="498"/>
      <c r="DU182" s="498"/>
      <c r="DV182" s="498"/>
      <c r="DW182" s="498"/>
      <c r="DX182" s="498"/>
      <c r="DY182" s="498"/>
      <c r="DZ182" s="498"/>
      <c r="EA182" s="498"/>
      <c r="EB182" s="498"/>
      <c r="EC182" s="498"/>
      <c r="ED182" s="498"/>
      <c r="EE182" s="498"/>
      <c r="EF182" s="498"/>
      <c r="EG182" s="498"/>
      <c r="EH182" s="498"/>
      <c r="EI182" s="498"/>
      <c r="EJ182" s="498"/>
      <c r="EK182" s="498"/>
      <c r="EL182" s="498"/>
      <c r="EM182" s="498"/>
      <c r="EN182" s="498"/>
      <c r="EO182" s="498"/>
      <c r="EP182" s="498"/>
      <c r="EQ182" s="498"/>
      <c r="ER182" s="498"/>
      <c r="ES182" s="498"/>
      <c r="ET182" s="498"/>
      <c r="EU182" s="498"/>
      <c r="EV182" s="498"/>
      <c r="EW182" s="498"/>
      <c r="EX182" s="498"/>
      <c r="EY182" s="498"/>
      <c r="EZ182" s="498"/>
      <c r="FA182" s="498"/>
      <c r="FB182" s="498"/>
      <c r="FC182" s="498"/>
      <c r="FD182" s="498"/>
      <c r="FE182" s="498"/>
      <c r="FF182" s="498"/>
      <c r="FG182" s="498"/>
      <c r="FH182" s="498"/>
      <c r="FI182" s="498"/>
      <c r="FJ182" s="498"/>
      <c r="FK182" s="498"/>
      <c r="FL182" s="498"/>
      <c r="FM182" s="498"/>
      <c r="FN182" s="498"/>
      <c r="FO182" s="498"/>
      <c r="FP182" s="498"/>
      <c r="FQ182" s="498"/>
      <c r="FR182" s="498"/>
      <c r="FS182" s="498"/>
      <c r="FT182" s="498"/>
      <c r="FU182" s="498"/>
      <c r="FV182" s="498"/>
      <c r="FW182" s="498"/>
      <c r="FX182" s="498"/>
      <c r="FY182" s="498"/>
      <c r="FZ182" s="498"/>
      <c r="GA182" s="498"/>
      <c r="GB182" s="498"/>
      <c r="GC182" s="498"/>
      <c r="GD182" s="498"/>
      <c r="GE182" s="498"/>
      <c r="GF182" s="498"/>
      <c r="GG182" s="498"/>
      <c r="GH182" s="498"/>
      <c r="GI182" s="498"/>
      <c r="GJ182" s="498"/>
      <c r="GK182" s="498"/>
      <c r="GL182" s="498"/>
      <c r="GM182" s="498"/>
      <c r="GN182" s="498"/>
      <c r="GO182" s="498"/>
      <c r="GP182" s="498"/>
      <c r="GQ182" s="498"/>
      <c r="GR182" s="498"/>
      <c r="GS182" s="498"/>
      <c r="GT182" s="498"/>
      <c r="GU182" s="498"/>
      <c r="GV182" s="498"/>
      <c r="GW182" s="498"/>
      <c r="GX182" s="498"/>
      <c r="GY182" s="498"/>
      <c r="GZ182" s="498"/>
      <c r="HA182" s="498"/>
      <c r="HB182" s="498"/>
      <c r="HC182" s="498"/>
      <c r="HD182" s="498"/>
      <c r="HE182" s="498"/>
      <c r="HF182" s="498"/>
      <c r="HG182" s="498"/>
      <c r="HH182" s="498"/>
      <c r="HI182" s="498"/>
      <c r="HJ182" s="498"/>
      <c r="HK182" s="498"/>
      <c r="HL182" s="498"/>
      <c r="HM182" s="498"/>
      <c r="HN182" s="498"/>
      <c r="HO182" s="498"/>
      <c r="HP182" s="498"/>
      <c r="HQ182" s="498"/>
      <c r="HR182" s="498"/>
      <c r="HS182" s="498"/>
      <c r="HT182" s="498"/>
      <c r="HU182" s="498"/>
      <c r="HV182" s="498"/>
      <c r="HW182" s="498"/>
      <c r="HX182" s="498"/>
      <c r="HY182" s="498"/>
      <c r="HZ182" s="498"/>
      <c r="IA182" s="498"/>
      <c r="IB182" s="498"/>
      <c r="IC182" s="498"/>
      <c r="ID182" s="498"/>
      <c r="IE182" s="498"/>
      <c r="IF182" s="498"/>
      <c r="IG182" s="498"/>
      <c r="IH182" s="498"/>
      <c r="II182" s="498"/>
      <c r="IJ182" s="498"/>
      <c r="IK182" s="498"/>
    </row>
    <row r="183" spans="1:245" s="18" customFormat="1" ht="24" customHeight="1" thickBot="1">
      <c r="A183" s="498"/>
      <c r="B183" s="1040" t="s">
        <v>403</v>
      </c>
      <c r="C183" s="947"/>
      <c r="D183" s="947"/>
      <c r="E183" s="947"/>
      <c r="F183" s="947"/>
      <c r="G183" s="947"/>
      <c r="H183" s="947"/>
      <c r="I183" s="947"/>
      <c r="J183" s="947"/>
      <c r="K183" s="947"/>
      <c r="L183" s="947"/>
      <c r="M183" s="947"/>
      <c r="N183" s="947"/>
      <c r="O183" s="947"/>
      <c r="P183" s="947"/>
      <c r="Q183" s="947"/>
      <c r="R183" s="1014"/>
      <c r="S183" s="1041" t="s">
        <v>404</v>
      </c>
      <c r="T183" s="1042"/>
      <c r="U183" s="1042"/>
      <c r="V183" s="1042"/>
      <c r="W183" s="1042"/>
      <c r="X183" s="1043"/>
      <c r="Y183" s="1044" t="s">
        <v>405</v>
      </c>
      <c r="Z183" s="947"/>
      <c r="AA183" s="947"/>
      <c r="AB183" s="947"/>
      <c r="AC183" s="947"/>
      <c r="AD183" s="947"/>
      <c r="AE183" s="947"/>
      <c r="AF183" s="947"/>
      <c r="AI183" s="282"/>
      <c r="AJ183" s="498"/>
      <c r="AK183" s="498"/>
      <c r="AL183" s="498"/>
      <c r="AM183" s="498"/>
      <c r="AN183" s="498"/>
      <c r="AO183" s="498"/>
      <c r="AP183" s="498"/>
      <c r="AQ183" s="498"/>
      <c r="AR183" s="498"/>
      <c r="AS183" s="498"/>
      <c r="AT183" s="498"/>
      <c r="AU183" s="498"/>
      <c r="AV183" s="498"/>
      <c r="AW183" s="498"/>
      <c r="AX183" s="498"/>
      <c r="AY183" s="498"/>
      <c r="AZ183" s="498"/>
      <c r="BA183" s="498"/>
      <c r="BB183" s="498"/>
      <c r="BC183" s="498"/>
      <c r="BD183" s="498"/>
      <c r="BE183" s="498"/>
      <c r="BF183" s="498"/>
      <c r="BG183" s="498"/>
      <c r="BH183" s="498"/>
      <c r="BI183" s="498"/>
      <c r="BJ183" s="498"/>
      <c r="BK183" s="498"/>
      <c r="BL183" s="498"/>
      <c r="BM183" s="498"/>
      <c r="BN183" s="498"/>
      <c r="BO183" s="498"/>
      <c r="BP183" s="498"/>
      <c r="BQ183" s="498"/>
      <c r="BR183" s="498"/>
      <c r="BS183" s="498"/>
      <c r="BT183" s="498"/>
      <c r="BU183" s="498"/>
      <c r="BV183" s="498"/>
      <c r="BW183" s="498"/>
      <c r="BX183" s="498"/>
      <c r="BY183" s="498"/>
      <c r="BZ183" s="498"/>
      <c r="CA183" s="498"/>
      <c r="CB183" s="498"/>
      <c r="CC183" s="498"/>
      <c r="CD183" s="498"/>
      <c r="CE183" s="498"/>
      <c r="CF183" s="498"/>
      <c r="CG183" s="498"/>
      <c r="CH183" s="498"/>
      <c r="CI183" s="498"/>
      <c r="CJ183" s="498"/>
      <c r="CK183" s="498"/>
      <c r="CL183" s="498"/>
      <c r="CM183" s="498"/>
      <c r="CN183" s="498"/>
      <c r="CO183" s="498"/>
      <c r="CP183" s="498"/>
      <c r="CQ183" s="498"/>
      <c r="CR183" s="498"/>
      <c r="CS183" s="498"/>
      <c r="CT183" s="498"/>
      <c r="CU183" s="498"/>
      <c r="CV183" s="498"/>
      <c r="CW183" s="498"/>
      <c r="CX183" s="498"/>
      <c r="CY183" s="498"/>
      <c r="CZ183" s="498"/>
      <c r="DA183" s="498"/>
      <c r="DB183" s="498"/>
      <c r="DC183" s="498"/>
      <c r="DD183" s="498"/>
      <c r="DE183" s="498"/>
      <c r="DF183" s="498"/>
      <c r="DG183" s="498"/>
      <c r="DH183" s="498"/>
      <c r="DI183" s="498"/>
      <c r="DJ183" s="498"/>
      <c r="DK183" s="498"/>
      <c r="DL183" s="498"/>
      <c r="DM183" s="498"/>
      <c r="DN183" s="498"/>
      <c r="DO183" s="498"/>
      <c r="DP183" s="498"/>
      <c r="DQ183" s="498"/>
      <c r="DR183" s="498"/>
      <c r="DS183" s="498"/>
      <c r="DT183" s="498"/>
      <c r="DU183" s="498"/>
      <c r="DV183" s="498"/>
      <c r="DW183" s="498"/>
      <c r="DX183" s="498"/>
      <c r="DY183" s="498"/>
      <c r="DZ183" s="498"/>
      <c r="EA183" s="498"/>
      <c r="EB183" s="498"/>
      <c r="EC183" s="498"/>
      <c r="ED183" s="498"/>
      <c r="EE183" s="498"/>
      <c r="EF183" s="498"/>
      <c r="EG183" s="498"/>
      <c r="EH183" s="498"/>
      <c r="EI183" s="498"/>
      <c r="EJ183" s="498"/>
      <c r="EK183" s="498"/>
      <c r="EL183" s="498"/>
      <c r="EM183" s="498"/>
      <c r="EN183" s="498"/>
      <c r="EO183" s="498"/>
      <c r="EP183" s="498"/>
      <c r="EQ183" s="498"/>
      <c r="ER183" s="498"/>
      <c r="ES183" s="498"/>
      <c r="ET183" s="498"/>
      <c r="EU183" s="498"/>
      <c r="EV183" s="498"/>
      <c r="EW183" s="498"/>
      <c r="EX183" s="498"/>
      <c r="EY183" s="498"/>
      <c r="EZ183" s="498"/>
      <c r="FA183" s="498"/>
      <c r="FB183" s="498"/>
      <c r="FC183" s="498"/>
      <c r="FD183" s="498"/>
      <c r="FE183" s="498"/>
      <c r="FF183" s="498"/>
      <c r="FG183" s="498"/>
      <c r="FH183" s="498"/>
      <c r="FI183" s="498"/>
      <c r="FJ183" s="498"/>
      <c r="FK183" s="498"/>
      <c r="FL183" s="498"/>
      <c r="FM183" s="498"/>
      <c r="FN183" s="498"/>
      <c r="FO183" s="498"/>
      <c r="FP183" s="498"/>
      <c r="FQ183" s="498"/>
      <c r="FR183" s="498"/>
      <c r="FS183" s="498"/>
      <c r="FT183" s="498"/>
      <c r="FU183" s="498"/>
      <c r="FV183" s="498"/>
      <c r="FW183" s="498"/>
      <c r="FX183" s="498"/>
      <c r="FY183" s="498"/>
      <c r="FZ183" s="498"/>
      <c r="GA183" s="498"/>
      <c r="GB183" s="498"/>
      <c r="GC183" s="498"/>
      <c r="GD183" s="498"/>
      <c r="GE183" s="498"/>
      <c r="GF183" s="498"/>
      <c r="GG183" s="498"/>
      <c r="GH183" s="498"/>
      <c r="GI183" s="498"/>
      <c r="GJ183" s="498"/>
      <c r="GK183" s="498"/>
      <c r="GL183" s="498"/>
      <c r="GM183" s="498"/>
      <c r="GN183" s="498"/>
      <c r="GO183" s="498"/>
      <c r="GP183" s="498"/>
      <c r="GQ183" s="498"/>
      <c r="GR183" s="498"/>
      <c r="GS183" s="498"/>
      <c r="GT183" s="498"/>
      <c r="GU183" s="498"/>
      <c r="GV183" s="498"/>
      <c r="GW183" s="498"/>
      <c r="GX183" s="498"/>
      <c r="GY183" s="498"/>
      <c r="GZ183" s="498"/>
      <c r="HA183" s="498"/>
      <c r="HB183" s="498"/>
      <c r="HC183" s="498"/>
      <c r="HD183" s="498"/>
      <c r="HE183" s="498"/>
      <c r="HF183" s="498"/>
      <c r="HG183" s="498"/>
      <c r="HH183" s="498"/>
      <c r="HI183" s="498"/>
      <c r="HJ183" s="498"/>
      <c r="HK183" s="498"/>
      <c r="HL183" s="498"/>
      <c r="HM183" s="498"/>
      <c r="HN183" s="498"/>
      <c r="HO183" s="498"/>
      <c r="HP183" s="498"/>
      <c r="HQ183" s="498"/>
      <c r="HR183" s="498"/>
      <c r="HS183" s="498"/>
      <c r="HT183" s="498"/>
      <c r="HU183" s="498"/>
      <c r="HV183" s="498"/>
      <c r="HW183" s="498"/>
      <c r="HX183" s="498"/>
      <c r="HY183" s="498"/>
      <c r="HZ183" s="498"/>
      <c r="IA183" s="498"/>
      <c r="IB183" s="498"/>
      <c r="IC183" s="498"/>
      <c r="ID183" s="498"/>
      <c r="IE183" s="498"/>
      <c r="IF183" s="498"/>
      <c r="IG183" s="498"/>
      <c r="IH183" s="498"/>
      <c r="II183" s="498"/>
      <c r="IJ183" s="498"/>
      <c r="IK183" s="498"/>
    </row>
    <row r="184" spans="1:245" s="18" customFormat="1" ht="24" customHeight="1">
      <c r="A184" s="498"/>
      <c r="B184" s="346">
        <v>908</v>
      </c>
      <c r="C184" s="337" t="s">
        <v>406</v>
      </c>
      <c r="D184" s="337"/>
      <c r="E184" s="337"/>
      <c r="F184" s="337"/>
      <c r="G184" s="337"/>
      <c r="H184" s="231">
        <v>910</v>
      </c>
      <c r="I184" s="337" t="s">
        <v>406</v>
      </c>
      <c r="J184" s="337"/>
      <c r="K184" s="337"/>
      <c r="L184" s="337"/>
      <c r="M184" s="337"/>
      <c r="N184" s="337"/>
      <c r="O184" s="231">
        <v>912</v>
      </c>
      <c r="P184" s="337" t="s">
        <v>406</v>
      </c>
      <c r="S184" s="347"/>
      <c r="T184" s="348"/>
      <c r="U184" s="348"/>
      <c r="V184" s="348"/>
      <c r="W184" s="348"/>
      <c r="X184" s="349"/>
      <c r="Y184" s="119">
        <v>916</v>
      </c>
      <c r="Z184" s="337" t="s">
        <v>407</v>
      </c>
      <c r="AA184" s="337"/>
      <c r="AB184" s="337"/>
      <c r="AC184" s="337"/>
      <c r="AD184" s="337" t="s">
        <v>407</v>
      </c>
      <c r="AE184" s="337"/>
      <c r="AF184" s="337"/>
      <c r="AI184" s="282"/>
      <c r="AJ184" s="498"/>
      <c r="AK184" s="498"/>
      <c r="AL184" s="498"/>
      <c r="AM184" s="498"/>
      <c r="AN184" s="498"/>
      <c r="AO184" s="498"/>
      <c r="AP184" s="498"/>
      <c r="AQ184" s="498"/>
      <c r="AR184" s="498"/>
      <c r="AS184" s="498"/>
      <c r="AT184" s="498"/>
      <c r="AU184" s="498"/>
      <c r="AV184" s="498"/>
      <c r="AW184" s="498"/>
      <c r="AX184" s="498"/>
      <c r="AY184" s="498"/>
      <c r="AZ184" s="498"/>
      <c r="BA184" s="498"/>
      <c r="BB184" s="498"/>
      <c r="BC184" s="498"/>
      <c r="BD184" s="498"/>
      <c r="BE184" s="498"/>
      <c r="BF184" s="498"/>
      <c r="BG184" s="498"/>
      <c r="BH184" s="498"/>
      <c r="BI184" s="498"/>
      <c r="BJ184" s="498"/>
      <c r="BK184" s="498"/>
      <c r="BL184" s="498"/>
      <c r="BM184" s="498"/>
      <c r="BN184" s="498"/>
      <c r="BO184" s="498"/>
      <c r="BP184" s="498"/>
      <c r="BQ184" s="498"/>
      <c r="BR184" s="498"/>
      <c r="BS184" s="498"/>
      <c r="BT184" s="498"/>
      <c r="BU184" s="498"/>
      <c r="BV184" s="498"/>
      <c r="BW184" s="498"/>
      <c r="BX184" s="498"/>
      <c r="BY184" s="498"/>
      <c r="BZ184" s="498"/>
      <c r="CA184" s="498"/>
      <c r="CB184" s="498"/>
      <c r="CC184" s="498"/>
      <c r="CD184" s="498"/>
      <c r="CE184" s="498"/>
      <c r="CF184" s="498"/>
      <c r="CG184" s="498"/>
      <c r="CH184" s="498"/>
      <c r="CI184" s="498"/>
      <c r="CJ184" s="498"/>
      <c r="CK184" s="498"/>
      <c r="CL184" s="498"/>
      <c r="CM184" s="498"/>
      <c r="CN184" s="498"/>
      <c r="CO184" s="498"/>
      <c r="CP184" s="498"/>
      <c r="CQ184" s="498"/>
      <c r="CR184" s="498"/>
      <c r="CS184" s="498"/>
      <c r="CT184" s="498"/>
      <c r="CU184" s="498"/>
      <c r="CV184" s="498"/>
      <c r="CW184" s="498"/>
      <c r="CX184" s="498"/>
      <c r="CY184" s="498"/>
      <c r="CZ184" s="498"/>
      <c r="DA184" s="498"/>
      <c r="DB184" s="498"/>
      <c r="DC184" s="498"/>
      <c r="DD184" s="498"/>
      <c r="DE184" s="498"/>
      <c r="DF184" s="498"/>
      <c r="DG184" s="498"/>
      <c r="DH184" s="498"/>
      <c r="DI184" s="498"/>
      <c r="DJ184" s="498"/>
      <c r="DK184" s="498"/>
      <c r="DL184" s="498"/>
      <c r="DM184" s="498"/>
      <c r="DN184" s="498"/>
      <c r="DO184" s="498"/>
      <c r="DP184" s="498"/>
      <c r="DQ184" s="498"/>
      <c r="DR184" s="498"/>
      <c r="DS184" s="498"/>
      <c r="DT184" s="498"/>
      <c r="DU184" s="498"/>
      <c r="DV184" s="498"/>
      <c r="DW184" s="498"/>
      <c r="DX184" s="498"/>
      <c r="DY184" s="498"/>
      <c r="DZ184" s="498"/>
      <c r="EA184" s="498"/>
      <c r="EB184" s="498"/>
      <c r="EC184" s="498"/>
      <c r="ED184" s="498"/>
      <c r="EE184" s="498"/>
      <c r="EF184" s="498"/>
      <c r="EG184" s="498"/>
      <c r="EH184" s="498"/>
      <c r="EI184" s="498"/>
      <c r="EJ184" s="498"/>
      <c r="EK184" s="498"/>
      <c r="EL184" s="498"/>
      <c r="EM184" s="498"/>
      <c r="EN184" s="498"/>
      <c r="EO184" s="498"/>
      <c r="EP184" s="498"/>
      <c r="EQ184" s="498"/>
      <c r="ER184" s="498"/>
      <c r="ES184" s="498"/>
      <c r="ET184" s="498"/>
      <c r="EU184" s="498"/>
      <c r="EV184" s="498"/>
      <c r="EW184" s="498"/>
      <c r="EX184" s="498"/>
      <c r="EY184" s="498"/>
      <c r="EZ184" s="498"/>
      <c r="FA184" s="498"/>
      <c r="FB184" s="498"/>
      <c r="FC184" s="498"/>
      <c r="FD184" s="498"/>
      <c r="FE184" s="498"/>
      <c r="FF184" s="498"/>
      <c r="FG184" s="498"/>
      <c r="FH184" s="498"/>
      <c r="FI184" s="498"/>
      <c r="FJ184" s="498"/>
      <c r="FK184" s="498"/>
      <c r="FL184" s="498"/>
      <c r="FM184" s="498"/>
      <c r="FN184" s="498"/>
      <c r="FO184" s="498"/>
      <c r="FP184" s="498"/>
      <c r="FQ184" s="498"/>
      <c r="FR184" s="498"/>
      <c r="FS184" s="498"/>
      <c r="FT184" s="498"/>
      <c r="FU184" s="498"/>
      <c r="FV184" s="498"/>
      <c r="FW184" s="498"/>
      <c r="FX184" s="498"/>
      <c r="FY184" s="498"/>
      <c r="FZ184" s="498"/>
      <c r="GA184" s="498"/>
      <c r="GB184" s="498"/>
      <c r="GC184" s="498"/>
      <c r="GD184" s="498"/>
      <c r="GE184" s="498"/>
      <c r="GF184" s="498"/>
      <c r="GG184" s="498"/>
      <c r="GH184" s="498"/>
      <c r="GI184" s="498"/>
      <c r="GJ184" s="498"/>
      <c r="GK184" s="498"/>
      <c r="GL184" s="498"/>
      <c r="GM184" s="498"/>
      <c r="GN184" s="498"/>
      <c r="GO184" s="498"/>
      <c r="GP184" s="498"/>
      <c r="GQ184" s="498"/>
      <c r="GR184" s="498"/>
      <c r="GS184" s="498"/>
      <c r="GT184" s="498"/>
      <c r="GU184" s="498"/>
      <c r="GV184" s="498"/>
      <c r="GW184" s="498"/>
      <c r="GX184" s="498"/>
      <c r="GY184" s="498"/>
      <c r="GZ184" s="498"/>
      <c r="HA184" s="498"/>
      <c r="HB184" s="498"/>
      <c r="HC184" s="498"/>
      <c r="HD184" s="498"/>
      <c r="HE184" s="498"/>
      <c r="HF184" s="498"/>
      <c r="HG184" s="498"/>
      <c r="HH184" s="498"/>
      <c r="HI184" s="498"/>
      <c r="HJ184" s="498"/>
      <c r="HK184" s="498"/>
      <c r="HL184" s="498"/>
      <c r="HM184" s="498"/>
      <c r="HN184" s="498"/>
      <c r="HO184" s="498"/>
      <c r="HP184" s="498"/>
      <c r="HQ184" s="498"/>
      <c r="HR184" s="498"/>
      <c r="HS184" s="498"/>
      <c r="HT184" s="498"/>
      <c r="HU184" s="498"/>
      <c r="HV184" s="498"/>
      <c r="HW184" s="498"/>
      <c r="HX184" s="498"/>
      <c r="HY184" s="498"/>
      <c r="HZ184" s="498"/>
      <c r="IA184" s="498"/>
      <c r="IB184" s="498"/>
      <c r="IC184" s="498"/>
      <c r="ID184" s="498"/>
      <c r="IE184" s="498"/>
      <c r="IF184" s="498"/>
      <c r="IG184" s="498"/>
      <c r="IH184" s="498"/>
      <c r="II184" s="498"/>
      <c r="IJ184" s="498"/>
      <c r="IK184" s="498"/>
    </row>
    <row r="185" spans="1:245" s="18" customFormat="1" ht="24" customHeight="1" thickBot="1">
      <c r="A185" s="498"/>
      <c r="B185" s="350">
        <v>909</v>
      </c>
      <c r="C185" s="204" t="s">
        <v>398</v>
      </c>
      <c r="D185" s="204"/>
      <c r="E185" s="204"/>
      <c r="F185" s="204"/>
      <c r="G185" s="204"/>
      <c r="H185" s="233">
        <v>911</v>
      </c>
      <c r="I185" s="204" t="s">
        <v>398</v>
      </c>
      <c r="J185" s="204"/>
      <c r="K185" s="204"/>
      <c r="L185" s="204"/>
      <c r="M185" s="204"/>
      <c r="N185" s="204"/>
      <c r="O185" s="233">
        <v>913</v>
      </c>
      <c r="P185" s="204" t="s">
        <v>398</v>
      </c>
      <c r="Q185" s="207"/>
      <c r="R185" s="207"/>
      <c r="S185" s="232">
        <v>915</v>
      </c>
      <c r="T185" s="204" t="s">
        <v>398</v>
      </c>
      <c r="U185" s="207"/>
      <c r="V185" s="207"/>
      <c r="W185" s="207"/>
      <c r="X185" s="234"/>
      <c r="Y185" s="235">
        <v>917</v>
      </c>
      <c r="Z185" s="204" t="s">
        <v>398</v>
      </c>
      <c r="AA185" s="204"/>
      <c r="AB185" s="204"/>
      <c r="AC185" s="204"/>
      <c r="AD185" s="204" t="s">
        <v>398</v>
      </c>
      <c r="AE185" s="204"/>
      <c r="AF185" s="204"/>
      <c r="AI185" s="282"/>
      <c r="AJ185" s="498"/>
      <c r="AK185" s="498"/>
      <c r="AL185" s="498"/>
      <c r="AM185" s="498"/>
      <c r="AN185" s="498"/>
      <c r="AO185" s="498"/>
      <c r="AP185" s="498"/>
      <c r="AQ185" s="498"/>
      <c r="AR185" s="498"/>
      <c r="AS185" s="498"/>
      <c r="AT185" s="498"/>
      <c r="AU185" s="498"/>
      <c r="AV185" s="498"/>
      <c r="AW185" s="498"/>
      <c r="AX185" s="498"/>
      <c r="AY185" s="498"/>
      <c r="AZ185" s="498"/>
      <c r="BA185" s="498"/>
      <c r="BB185" s="498"/>
      <c r="BC185" s="498"/>
      <c r="BD185" s="498"/>
      <c r="BE185" s="498"/>
      <c r="BF185" s="498"/>
      <c r="BG185" s="498"/>
      <c r="BH185" s="498"/>
      <c r="BI185" s="498"/>
      <c r="BJ185" s="498"/>
      <c r="BK185" s="498"/>
      <c r="BL185" s="498"/>
      <c r="BM185" s="498"/>
      <c r="BN185" s="498"/>
      <c r="BO185" s="498"/>
      <c r="BP185" s="498"/>
      <c r="BQ185" s="498"/>
      <c r="BR185" s="498"/>
      <c r="BS185" s="498"/>
      <c r="BT185" s="498"/>
      <c r="BU185" s="498"/>
      <c r="BV185" s="498"/>
      <c r="BW185" s="498"/>
      <c r="BX185" s="498"/>
      <c r="BY185" s="498"/>
      <c r="BZ185" s="498"/>
      <c r="CA185" s="498"/>
      <c r="CB185" s="498"/>
      <c r="CC185" s="498"/>
      <c r="CD185" s="498"/>
      <c r="CE185" s="498"/>
      <c r="CF185" s="498"/>
      <c r="CG185" s="498"/>
      <c r="CH185" s="498"/>
      <c r="CI185" s="498"/>
      <c r="CJ185" s="498"/>
      <c r="CK185" s="498"/>
      <c r="CL185" s="498"/>
      <c r="CM185" s="498"/>
      <c r="CN185" s="498"/>
      <c r="CO185" s="498"/>
      <c r="CP185" s="498"/>
      <c r="CQ185" s="498"/>
      <c r="CR185" s="498"/>
      <c r="CS185" s="498"/>
      <c r="CT185" s="498"/>
      <c r="CU185" s="498"/>
      <c r="CV185" s="498"/>
      <c r="CW185" s="498"/>
      <c r="CX185" s="498"/>
      <c r="CY185" s="498"/>
      <c r="CZ185" s="498"/>
      <c r="DA185" s="498"/>
      <c r="DB185" s="498"/>
      <c r="DC185" s="498"/>
      <c r="DD185" s="498"/>
      <c r="DE185" s="498"/>
      <c r="DF185" s="498"/>
      <c r="DG185" s="498"/>
      <c r="DH185" s="498"/>
      <c r="DI185" s="498"/>
      <c r="DJ185" s="498"/>
      <c r="DK185" s="498"/>
      <c r="DL185" s="498"/>
      <c r="DM185" s="498"/>
      <c r="DN185" s="498"/>
      <c r="DO185" s="498"/>
      <c r="DP185" s="498"/>
      <c r="DQ185" s="498"/>
      <c r="DR185" s="498"/>
      <c r="DS185" s="498"/>
      <c r="DT185" s="498"/>
      <c r="DU185" s="498"/>
      <c r="DV185" s="498"/>
      <c r="DW185" s="498"/>
      <c r="DX185" s="498"/>
      <c r="DY185" s="498"/>
      <c r="DZ185" s="498"/>
      <c r="EA185" s="498"/>
      <c r="EB185" s="498"/>
      <c r="EC185" s="498"/>
      <c r="ED185" s="498"/>
      <c r="EE185" s="498"/>
      <c r="EF185" s="498"/>
      <c r="EG185" s="498"/>
      <c r="EH185" s="498"/>
      <c r="EI185" s="498"/>
      <c r="EJ185" s="498"/>
      <c r="EK185" s="498"/>
      <c r="EL185" s="498"/>
      <c r="EM185" s="498"/>
      <c r="EN185" s="498"/>
      <c r="EO185" s="498"/>
      <c r="EP185" s="498"/>
      <c r="EQ185" s="498"/>
      <c r="ER185" s="498"/>
      <c r="ES185" s="498"/>
      <c r="ET185" s="498"/>
      <c r="EU185" s="498"/>
      <c r="EV185" s="498"/>
      <c r="EW185" s="498"/>
      <c r="EX185" s="498"/>
      <c r="EY185" s="498"/>
      <c r="EZ185" s="498"/>
      <c r="FA185" s="498"/>
      <c r="FB185" s="498"/>
      <c r="FC185" s="498"/>
      <c r="FD185" s="498"/>
      <c r="FE185" s="498"/>
      <c r="FF185" s="498"/>
      <c r="FG185" s="498"/>
      <c r="FH185" s="498"/>
      <c r="FI185" s="498"/>
      <c r="FJ185" s="498"/>
      <c r="FK185" s="498"/>
      <c r="FL185" s="498"/>
      <c r="FM185" s="498"/>
      <c r="FN185" s="498"/>
      <c r="FO185" s="498"/>
      <c r="FP185" s="498"/>
      <c r="FQ185" s="498"/>
      <c r="FR185" s="498"/>
      <c r="FS185" s="498"/>
      <c r="FT185" s="498"/>
      <c r="FU185" s="498"/>
      <c r="FV185" s="498"/>
      <c r="FW185" s="498"/>
      <c r="FX185" s="498"/>
      <c r="FY185" s="498"/>
      <c r="FZ185" s="498"/>
      <c r="GA185" s="498"/>
      <c r="GB185" s="498"/>
      <c r="GC185" s="498"/>
      <c r="GD185" s="498"/>
      <c r="GE185" s="498"/>
      <c r="GF185" s="498"/>
      <c r="GG185" s="498"/>
      <c r="GH185" s="498"/>
      <c r="GI185" s="498"/>
      <c r="GJ185" s="498"/>
      <c r="GK185" s="498"/>
      <c r="GL185" s="498"/>
      <c r="GM185" s="498"/>
      <c r="GN185" s="498"/>
      <c r="GO185" s="498"/>
      <c r="GP185" s="498"/>
      <c r="GQ185" s="498"/>
      <c r="GR185" s="498"/>
      <c r="GS185" s="498"/>
      <c r="GT185" s="498"/>
      <c r="GU185" s="498"/>
      <c r="GV185" s="498"/>
      <c r="GW185" s="498"/>
      <c r="GX185" s="498"/>
      <c r="GY185" s="498"/>
      <c r="GZ185" s="498"/>
      <c r="HA185" s="498"/>
      <c r="HB185" s="498"/>
      <c r="HC185" s="498"/>
      <c r="HD185" s="498"/>
      <c r="HE185" s="498"/>
      <c r="HF185" s="498"/>
      <c r="HG185" s="498"/>
      <c r="HH185" s="498"/>
      <c r="HI185" s="498"/>
      <c r="HJ185" s="498"/>
      <c r="HK185" s="498"/>
      <c r="HL185" s="498"/>
      <c r="HM185" s="498"/>
      <c r="HN185" s="498"/>
      <c r="HO185" s="498"/>
      <c r="HP185" s="498"/>
      <c r="HQ185" s="498"/>
      <c r="HR185" s="498"/>
      <c r="HS185" s="498"/>
      <c r="HT185" s="498"/>
      <c r="HU185" s="498"/>
      <c r="HV185" s="498"/>
      <c r="HW185" s="498"/>
      <c r="HX185" s="498"/>
      <c r="HY185" s="498"/>
      <c r="HZ185" s="498"/>
      <c r="IA185" s="498"/>
      <c r="IB185" s="498"/>
      <c r="IC185" s="498"/>
      <c r="ID185" s="498"/>
      <c r="IE185" s="498"/>
      <c r="IF185" s="498"/>
      <c r="IG185" s="498"/>
      <c r="IH185" s="498"/>
      <c r="II185" s="498"/>
      <c r="IJ185" s="498"/>
      <c r="IK185" s="498"/>
    </row>
    <row r="186" spans="1:245" s="18" customFormat="1" ht="24" customHeight="1">
      <c r="A186" s="498"/>
      <c r="B186" s="1032" t="s">
        <v>408</v>
      </c>
      <c r="C186" s="982"/>
      <c r="D186" s="982"/>
      <c r="E186" s="982"/>
      <c r="F186" s="982"/>
      <c r="G186" s="982"/>
      <c r="H186" s="982"/>
      <c r="I186" s="982"/>
      <c r="J186" s="982"/>
      <c r="K186" s="982"/>
      <c r="L186" s="982"/>
      <c r="M186" s="982"/>
      <c r="N186" s="982"/>
      <c r="O186" s="982"/>
      <c r="P186" s="982"/>
      <c r="Q186" s="982"/>
      <c r="R186" s="982"/>
      <c r="S186" s="982"/>
      <c r="T186" s="982"/>
      <c r="U186" s="982"/>
      <c r="V186" s="982"/>
      <c r="W186" s="982"/>
      <c r="X186" s="982"/>
      <c r="Y186" s="982"/>
      <c r="Z186" s="982"/>
      <c r="AA186" s="982"/>
      <c r="AB186" s="982"/>
      <c r="AC186" s="982"/>
      <c r="AD186" s="982"/>
      <c r="AE186" s="982"/>
      <c r="AF186" s="982"/>
      <c r="AI186" s="282"/>
      <c r="AJ186" s="498"/>
      <c r="AK186" s="498"/>
      <c r="AL186" s="498"/>
      <c r="AM186" s="498"/>
      <c r="AN186" s="498"/>
      <c r="AO186" s="498"/>
      <c r="AP186" s="498"/>
      <c r="AQ186" s="498"/>
      <c r="AR186" s="498"/>
      <c r="AS186" s="498"/>
      <c r="AT186" s="498"/>
      <c r="AU186" s="498"/>
      <c r="AV186" s="498"/>
      <c r="AW186" s="498"/>
      <c r="AX186" s="498"/>
      <c r="AY186" s="498"/>
      <c r="AZ186" s="498"/>
      <c r="BA186" s="498"/>
      <c r="BB186" s="498"/>
      <c r="BC186" s="498"/>
      <c r="BD186" s="498"/>
      <c r="BE186" s="498"/>
      <c r="BF186" s="498"/>
      <c r="BG186" s="498"/>
      <c r="BH186" s="498"/>
      <c r="BI186" s="498"/>
      <c r="BJ186" s="498"/>
      <c r="BK186" s="498"/>
      <c r="BL186" s="498"/>
      <c r="BM186" s="498"/>
      <c r="BN186" s="498"/>
      <c r="BO186" s="498"/>
      <c r="BP186" s="498"/>
      <c r="BQ186" s="498"/>
      <c r="BR186" s="498"/>
      <c r="BS186" s="498"/>
      <c r="BT186" s="498"/>
      <c r="BU186" s="498"/>
      <c r="BV186" s="498"/>
      <c r="BW186" s="498"/>
      <c r="BX186" s="498"/>
      <c r="BY186" s="498"/>
      <c r="BZ186" s="498"/>
      <c r="CA186" s="498"/>
      <c r="CB186" s="498"/>
      <c r="CC186" s="498"/>
      <c r="CD186" s="498"/>
      <c r="CE186" s="498"/>
      <c r="CF186" s="498"/>
      <c r="CG186" s="498"/>
      <c r="CH186" s="498"/>
      <c r="CI186" s="498"/>
      <c r="CJ186" s="498"/>
      <c r="CK186" s="498"/>
      <c r="CL186" s="498"/>
      <c r="CM186" s="498"/>
      <c r="CN186" s="498"/>
      <c r="CO186" s="498"/>
      <c r="CP186" s="498"/>
      <c r="CQ186" s="498"/>
      <c r="CR186" s="498"/>
      <c r="CS186" s="498"/>
      <c r="CT186" s="498"/>
      <c r="CU186" s="498"/>
      <c r="CV186" s="498"/>
      <c r="CW186" s="498"/>
      <c r="CX186" s="498"/>
      <c r="CY186" s="498"/>
      <c r="CZ186" s="498"/>
      <c r="DA186" s="498"/>
      <c r="DB186" s="498"/>
      <c r="DC186" s="498"/>
      <c r="DD186" s="498"/>
      <c r="DE186" s="498"/>
      <c r="DF186" s="498"/>
      <c r="DG186" s="498"/>
      <c r="DH186" s="498"/>
      <c r="DI186" s="498"/>
      <c r="DJ186" s="498"/>
      <c r="DK186" s="498"/>
      <c r="DL186" s="498"/>
      <c r="DM186" s="498"/>
      <c r="DN186" s="498"/>
      <c r="DO186" s="498"/>
      <c r="DP186" s="498"/>
      <c r="DQ186" s="498"/>
      <c r="DR186" s="498"/>
      <c r="DS186" s="498"/>
      <c r="DT186" s="498"/>
      <c r="DU186" s="498"/>
      <c r="DV186" s="498"/>
      <c r="DW186" s="498"/>
      <c r="DX186" s="498"/>
      <c r="DY186" s="498"/>
      <c r="DZ186" s="498"/>
      <c r="EA186" s="498"/>
      <c r="EB186" s="498"/>
      <c r="EC186" s="498"/>
      <c r="ED186" s="498"/>
      <c r="EE186" s="498"/>
      <c r="EF186" s="498"/>
      <c r="EG186" s="498"/>
      <c r="EH186" s="498"/>
      <c r="EI186" s="498"/>
      <c r="EJ186" s="498"/>
      <c r="EK186" s="498"/>
      <c r="EL186" s="498"/>
      <c r="EM186" s="498"/>
      <c r="EN186" s="498"/>
      <c r="EO186" s="498"/>
      <c r="EP186" s="498"/>
      <c r="EQ186" s="498"/>
      <c r="ER186" s="498"/>
      <c r="ES186" s="498"/>
      <c r="ET186" s="498"/>
      <c r="EU186" s="498"/>
      <c r="EV186" s="498"/>
      <c r="EW186" s="498"/>
      <c r="EX186" s="498"/>
      <c r="EY186" s="498"/>
      <c r="EZ186" s="498"/>
      <c r="FA186" s="498"/>
      <c r="FB186" s="498"/>
      <c r="FC186" s="498"/>
      <c r="FD186" s="498"/>
      <c r="FE186" s="498"/>
      <c r="FF186" s="498"/>
      <c r="FG186" s="498"/>
      <c r="FH186" s="498"/>
      <c r="FI186" s="498"/>
      <c r="FJ186" s="498"/>
      <c r="FK186" s="498"/>
      <c r="FL186" s="498"/>
      <c r="FM186" s="498"/>
      <c r="FN186" s="498"/>
      <c r="FO186" s="498"/>
      <c r="FP186" s="498"/>
      <c r="FQ186" s="498"/>
      <c r="FR186" s="498"/>
      <c r="FS186" s="498"/>
      <c r="FT186" s="498"/>
      <c r="FU186" s="498"/>
      <c r="FV186" s="498"/>
      <c r="FW186" s="498"/>
      <c r="FX186" s="498"/>
      <c r="FY186" s="498"/>
      <c r="FZ186" s="498"/>
      <c r="GA186" s="498"/>
      <c r="GB186" s="498"/>
      <c r="GC186" s="498"/>
      <c r="GD186" s="498"/>
      <c r="GE186" s="498"/>
      <c r="GF186" s="498"/>
      <c r="GG186" s="498"/>
      <c r="GH186" s="498"/>
      <c r="GI186" s="498"/>
      <c r="GJ186" s="498"/>
      <c r="GK186" s="498"/>
      <c r="GL186" s="498"/>
      <c r="GM186" s="498"/>
      <c r="GN186" s="498"/>
      <c r="GO186" s="498"/>
      <c r="GP186" s="498"/>
      <c r="GQ186" s="498"/>
      <c r="GR186" s="498"/>
      <c r="GS186" s="498"/>
      <c r="GT186" s="498"/>
      <c r="GU186" s="498"/>
      <c r="GV186" s="498"/>
      <c r="GW186" s="498"/>
      <c r="GX186" s="498"/>
      <c r="GY186" s="498"/>
      <c r="GZ186" s="498"/>
      <c r="HA186" s="498"/>
      <c r="HB186" s="498"/>
      <c r="HC186" s="498"/>
      <c r="HD186" s="498"/>
      <c r="HE186" s="498"/>
      <c r="HF186" s="498"/>
      <c r="HG186" s="498"/>
      <c r="HH186" s="498"/>
      <c r="HI186" s="498"/>
      <c r="HJ186" s="498"/>
      <c r="HK186" s="498"/>
      <c r="HL186" s="498"/>
      <c r="HM186" s="498"/>
      <c r="HN186" s="498"/>
      <c r="HO186" s="498"/>
      <c r="HP186" s="498"/>
      <c r="HQ186" s="498"/>
      <c r="HR186" s="498"/>
      <c r="HS186" s="498"/>
      <c r="HT186" s="498"/>
      <c r="HU186" s="498"/>
      <c r="HV186" s="498"/>
      <c r="HW186" s="498"/>
      <c r="HX186" s="498"/>
      <c r="HY186" s="498"/>
      <c r="HZ186" s="498"/>
      <c r="IA186" s="498"/>
      <c r="IB186" s="498"/>
      <c r="IC186" s="498"/>
      <c r="ID186" s="498"/>
      <c r="IE186" s="498"/>
      <c r="IF186" s="498"/>
      <c r="IG186" s="498"/>
      <c r="IH186" s="498"/>
      <c r="II186" s="498"/>
      <c r="IJ186" s="498"/>
      <c r="IK186" s="498"/>
    </row>
    <row r="187" spans="1:245" s="18" customFormat="1" ht="24" customHeight="1">
      <c r="A187" s="498"/>
      <c r="B187" s="351"/>
      <c r="C187" s="352"/>
      <c r="D187" s="352"/>
      <c r="E187" s="352"/>
      <c r="F187" s="352"/>
      <c r="G187" s="352"/>
      <c r="H187" s="352"/>
      <c r="I187" s="352"/>
      <c r="J187" s="352"/>
      <c r="K187" s="352"/>
      <c r="L187" s="352"/>
      <c r="M187" s="352"/>
      <c r="N187" s="352"/>
      <c r="O187" s="352"/>
      <c r="P187" s="352"/>
      <c r="Q187" s="352"/>
      <c r="AI187" s="282"/>
      <c r="AJ187" s="498"/>
      <c r="AK187" s="498"/>
      <c r="AL187" s="498"/>
      <c r="AM187" s="498"/>
      <c r="AN187" s="498"/>
      <c r="AO187" s="498"/>
      <c r="AP187" s="498"/>
      <c r="AQ187" s="498"/>
      <c r="AR187" s="498"/>
      <c r="AS187" s="498"/>
      <c r="AT187" s="498"/>
      <c r="AU187" s="498"/>
      <c r="AV187" s="498"/>
      <c r="AW187" s="498"/>
      <c r="AX187" s="498"/>
      <c r="AY187" s="498"/>
      <c r="AZ187" s="498"/>
      <c r="BA187" s="498"/>
      <c r="BB187" s="498"/>
      <c r="BC187" s="498"/>
      <c r="BD187" s="498"/>
      <c r="BE187" s="498"/>
      <c r="BF187" s="498"/>
      <c r="BG187" s="498"/>
      <c r="BH187" s="498"/>
      <c r="BI187" s="498"/>
      <c r="BJ187" s="498"/>
      <c r="BK187" s="498"/>
      <c r="BL187" s="498"/>
      <c r="BM187" s="498"/>
      <c r="BN187" s="498"/>
      <c r="BO187" s="498"/>
      <c r="BP187" s="498"/>
      <c r="BQ187" s="498"/>
      <c r="BR187" s="498"/>
      <c r="BS187" s="498"/>
      <c r="BT187" s="498"/>
      <c r="BU187" s="498"/>
      <c r="BV187" s="498"/>
      <c r="BW187" s="498"/>
      <c r="BX187" s="498"/>
      <c r="BY187" s="498"/>
      <c r="BZ187" s="498"/>
      <c r="CA187" s="498"/>
      <c r="CB187" s="498"/>
      <c r="CC187" s="498"/>
      <c r="CD187" s="498"/>
      <c r="CE187" s="498"/>
      <c r="CF187" s="498"/>
      <c r="CG187" s="498"/>
      <c r="CH187" s="498"/>
      <c r="CI187" s="498"/>
      <c r="CJ187" s="498"/>
      <c r="CK187" s="498"/>
      <c r="CL187" s="498"/>
      <c r="CM187" s="498"/>
      <c r="CN187" s="498"/>
      <c r="CO187" s="498"/>
      <c r="CP187" s="498"/>
      <c r="CQ187" s="498"/>
      <c r="CR187" s="498"/>
      <c r="CS187" s="498"/>
      <c r="CT187" s="498"/>
      <c r="CU187" s="498"/>
      <c r="CV187" s="498"/>
      <c r="CW187" s="498"/>
      <c r="CX187" s="498"/>
      <c r="CY187" s="498"/>
      <c r="CZ187" s="498"/>
      <c r="DA187" s="498"/>
      <c r="DB187" s="498"/>
      <c r="DC187" s="498"/>
      <c r="DD187" s="498"/>
      <c r="DE187" s="498"/>
      <c r="DF187" s="498"/>
      <c r="DG187" s="498"/>
      <c r="DH187" s="498"/>
      <c r="DI187" s="498"/>
      <c r="DJ187" s="498"/>
      <c r="DK187" s="498"/>
      <c r="DL187" s="498"/>
      <c r="DM187" s="498"/>
      <c r="DN187" s="498"/>
      <c r="DO187" s="498"/>
      <c r="DP187" s="498"/>
      <c r="DQ187" s="498"/>
      <c r="DR187" s="498"/>
      <c r="DS187" s="498"/>
      <c r="DT187" s="498"/>
      <c r="DU187" s="498"/>
      <c r="DV187" s="498"/>
      <c r="DW187" s="498"/>
      <c r="DX187" s="498"/>
      <c r="DY187" s="498"/>
      <c r="DZ187" s="498"/>
      <c r="EA187" s="498"/>
      <c r="EB187" s="498"/>
      <c r="EC187" s="498"/>
      <c r="ED187" s="498"/>
      <c r="EE187" s="498"/>
      <c r="EF187" s="498"/>
      <c r="EG187" s="498"/>
      <c r="EH187" s="498"/>
      <c r="EI187" s="498"/>
      <c r="EJ187" s="498"/>
      <c r="EK187" s="498"/>
      <c r="EL187" s="498"/>
      <c r="EM187" s="498"/>
      <c r="EN187" s="498"/>
      <c r="EO187" s="498"/>
      <c r="EP187" s="498"/>
      <c r="EQ187" s="498"/>
      <c r="ER187" s="498"/>
      <c r="ES187" s="498"/>
      <c r="ET187" s="498"/>
      <c r="EU187" s="498"/>
      <c r="EV187" s="498"/>
      <c r="EW187" s="498"/>
      <c r="EX187" s="498"/>
      <c r="EY187" s="498"/>
      <c r="EZ187" s="498"/>
      <c r="FA187" s="498"/>
      <c r="FB187" s="498"/>
      <c r="FC187" s="498"/>
      <c r="FD187" s="498"/>
      <c r="FE187" s="498"/>
      <c r="FF187" s="498"/>
      <c r="FG187" s="498"/>
      <c r="FH187" s="498"/>
      <c r="FI187" s="498"/>
      <c r="FJ187" s="498"/>
      <c r="FK187" s="498"/>
      <c r="FL187" s="498"/>
      <c r="FM187" s="498"/>
      <c r="FN187" s="498"/>
      <c r="FO187" s="498"/>
      <c r="FP187" s="498"/>
      <c r="FQ187" s="498"/>
      <c r="FR187" s="498"/>
      <c r="FS187" s="498"/>
      <c r="FT187" s="498"/>
      <c r="FU187" s="498"/>
      <c r="FV187" s="498"/>
      <c r="FW187" s="498"/>
      <c r="FX187" s="498"/>
      <c r="FY187" s="498"/>
      <c r="FZ187" s="498"/>
      <c r="GA187" s="498"/>
      <c r="GB187" s="498"/>
      <c r="GC187" s="498"/>
      <c r="GD187" s="498"/>
      <c r="GE187" s="498"/>
      <c r="GF187" s="498"/>
      <c r="GG187" s="498"/>
      <c r="GH187" s="498"/>
      <c r="GI187" s="498"/>
      <c r="GJ187" s="498"/>
      <c r="GK187" s="498"/>
      <c r="GL187" s="498"/>
      <c r="GM187" s="498"/>
      <c r="GN187" s="498"/>
      <c r="GO187" s="498"/>
      <c r="GP187" s="498"/>
      <c r="GQ187" s="498"/>
      <c r="GR187" s="498"/>
      <c r="GS187" s="498"/>
      <c r="GT187" s="498"/>
      <c r="GU187" s="498"/>
      <c r="GV187" s="498"/>
      <c r="GW187" s="498"/>
      <c r="GX187" s="498"/>
      <c r="GY187" s="498"/>
      <c r="GZ187" s="498"/>
      <c r="HA187" s="498"/>
      <c r="HB187" s="498"/>
      <c r="HC187" s="498"/>
      <c r="HD187" s="498"/>
      <c r="HE187" s="498"/>
      <c r="HF187" s="498"/>
      <c r="HG187" s="498"/>
      <c r="HH187" s="498"/>
      <c r="HI187" s="498"/>
      <c r="HJ187" s="498"/>
      <c r="HK187" s="498"/>
      <c r="HL187" s="498"/>
      <c r="HM187" s="498"/>
      <c r="HN187" s="498"/>
      <c r="HO187" s="498"/>
      <c r="HP187" s="498"/>
      <c r="HQ187" s="498"/>
      <c r="HR187" s="498"/>
      <c r="HS187" s="498"/>
      <c r="HT187" s="498"/>
      <c r="HU187" s="498"/>
      <c r="HV187" s="498"/>
      <c r="HW187" s="498"/>
      <c r="HX187" s="498"/>
      <c r="HY187" s="498"/>
      <c r="HZ187" s="498"/>
      <c r="IA187" s="498"/>
      <c r="IB187" s="498"/>
      <c r="IC187" s="498"/>
      <c r="ID187" s="498"/>
      <c r="IE187" s="498"/>
      <c r="IF187" s="498"/>
      <c r="IG187" s="498"/>
      <c r="IH187" s="498"/>
      <c r="II187" s="498"/>
      <c r="IJ187" s="498"/>
      <c r="IK187" s="498"/>
    </row>
    <row r="188" spans="1:245" s="18" customFormat="1" ht="24" customHeight="1">
      <c r="A188" s="498"/>
      <c r="B188" s="353"/>
      <c r="C188" s="354"/>
      <c r="D188" s="279"/>
      <c r="E188" s="279"/>
      <c r="F188" s="279"/>
      <c r="G188" s="279"/>
      <c r="H188" s="354"/>
      <c r="I188" s="354"/>
      <c r="J188" s="354"/>
      <c r="K188" s="354"/>
      <c r="L188" s="354"/>
      <c r="M188" s="354"/>
      <c r="N188" s="354"/>
      <c r="O188" s="354"/>
      <c r="P188" s="354"/>
      <c r="Q188" s="354"/>
      <c r="R188" s="354"/>
      <c r="S188" s="354"/>
      <c r="T188" s="354"/>
      <c r="U188" s="354"/>
      <c r="AI188" s="282"/>
      <c r="AJ188" s="498"/>
      <c r="AK188" s="498"/>
      <c r="AL188" s="498"/>
      <c r="AM188" s="498"/>
      <c r="AN188" s="498"/>
      <c r="AO188" s="498"/>
      <c r="AP188" s="498"/>
      <c r="AQ188" s="498"/>
      <c r="AR188" s="498"/>
      <c r="AS188" s="498"/>
      <c r="AT188" s="498"/>
      <c r="AU188" s="498"/>
      <c r="AV188" s="498"/>
      <c r="AW188" s="498"/>
      <c r="AX188" s="498"/>
      <c r="AY188" s="498"/>
      <c r="AZ188" s="498"/>
      <c r="BA188" s="498"/>
      <c r="BB188" s="498"/>
      <c r="BC188" s="498"/>
      <c r="BD188" s="498"/>
      <c r="BE188" s="498"/>
      <c r="BF188" s="498"/>
      <c r="BG188" s="498"/>
      <c r="BH188" s="498"/>
      <c r="BI188" s="498"/>
      <c r="BJ188" s="498"/>
      <c r="BK188" s="498"/>
      <c r="BL188" s="498"/>
      <c r="BM188" s="498"/>
      <c r="BN188" s="498"/>
      <c r="BO188" s="498"/>
      <c r="BP188" s="498"/>
      <c r="BQ188" s="498"/>
      <c r="BR188" s="498"/>
      <c r="BS188" s="498"/>
      <c r="BT188" s="498"/>
      <c r="BU188" s="498"/>
      <c r="BV188" s="498"/>
      <c r="BW188" s="498"/>
      <c r="BX188" s="498"/>
      <c r="BY188" s="498"/>
      <c r="BZ188" s="498"/>
      <c r="CA188" s="498"/>
      <c r="CB188" s="498"/>
      <c r="CC188" s="498"/>
      <c r="CD188" s="498"/>
      <c r="CE188" s="498"/>
      <c r="CF188" s="498"/>
      <c r="CG188" s="498"/>
      <c r="CH188" s="498"/>
      <c r="CI188" s="498"/>
      <c r="CJ188" s="498"/>
      <c r="CK188" s="498"/>
      <c r="CL188" s="498"/>
      <c r="CM188" s="498"/>
      <c r="CN188" s="498"/>
      <c r="CO188" s="498"/>
      <c r="CP188" s="498"/>
      <c r="CQ188" s="498"/>
      <c r="CR188" s="498"/>
      <c r="CS188" s="498"/>
      <c r="CT188" s="498"/>
      <c r="CU188" s="498"/>
      <c r="CV188" s="498"/>
      <c r="CW188" s="498"/>
      <c r="CX188" s="498"/>
      <c r="CY188" s="498"/>
      <c r="CZ188" s="498"/>
      <c r="DA188" s="498"/>
      <c r="DB188" s="498"/>
      <c r="DC188" s="498"/>
      <c r="DD188" s="498"/>
      <c r="DE188" s="498"/>
      <c r="DF188" s="498"/>
      <c r="DG188" s="498"/>
      <c r="DH188" s="498"/>
      <c r="DI188" s="498"/>
      <c r="DJ188" s="498"/>
      <c r="DK188" s="498"/>
      <c r="DL188" s="498"/>
      <c r="DM188" s="498"/>
      <c r="DN188" s="498"/>
      <c r="DO188" s="498"/>
      <c r="DP188" s="498"/>
      <c r="DQ188" s="498"/>
      <c r="DR188" s="498"/>
      <c r="DS188" s="498"/>
      <c r="DT188" s="498"/>
      <c r="DU188" s="498"/>
      <c r="DV188" s="498"/>
      <c r="DW188" s="498"/>
      <c r="DX188" s="498"/>
      <c r="DY188" s="498"/>
      <c r="DZ188" s="498"/>
      <c r="EA188" s="498"/>
      <c r="EB188" s="498"/>
      <c r="EC188" s="498"/>
      <c r="ED188" s="498"/>
      <c r="EE188" s="498"/>
      <c r="EF188" s="498"/>
      <c r="EG188" s="498"/>
      <c r="EH188" s="498"/>
      <c r="EI188" s="498"/>
      <c r="EJ188" s="498"/>
      <c r="EK188" s="498"/>
      <c r="EL188" s="498"/>
      <c r="EM188" s="498"/>
      <c r="EN188" s="498"/>
      <c r="EO188" s="498"/>
      <c r="EP188" s="498"/>
      <c r="EQ188" s="498"/>
      <c r="ER188" s="498"/>
      <c r="ES188" s="498"/>
      <c r="ET188" s="498"/>
      <c r="EU188" s="498"/>
      <c r="EV188" s="498"/>
      <c r="EW188" s="498"/>
      <c r="EX188" s="498"/>
      <c r="EY188" s="498"/>
      <c r="EZ188" s="498"/>
      <c r="FA188" s="498"/>
      <c r="FB188" s="498"/>
      <c r="FC188" s="498"/>
      <c r="FD188" s="498"/>
      <c r="FE188" s="498"/>
      <c r="FF188" s="498"/>
      <c r="FG188" s="498"/>
      <c r="FH188" s="498"/>
      <c r="FI188" s="498"/>
      <c r="FJ188" s="498"/>
      <c r="FK188" s="498"/>
      <c r="FL188" s="498"/>
      <c r="FM188" s="498"/>
      <c r="FN188" s="498"/>
      <c r="FO188" s="498"/>
      <c r="FP188" s="498"/>
      <c r="FQ188" s="498"/>
      <c r="FR188" s="498"/>
      <c r="FS188" s="498"/>
      <c r="FT188" s="498"/>
      <c r="FU188" s="498"/>
      <c r="FV188" s="498"/>
      <c r="FW188" s="498"/>
      <c r="FX188" s="498"/>
      <c r="FY188" s="498"/>
      <c r="FZ188" s="498"/>
      <c r="GA188" s="498"/>
      <c r="GB188" s="498"/>
      <c r="GC188" s="498"/>
      <c r="GD188" s="498"/>
      <c r="GE188" s="498"/>
      <c r="GF188" s="498"/>
      <c r="GG188" s="498"/>
      <c r="GH188" s="498"/>
      <c r="GI188" s="498"/>
      <c r="GJ188" s="498"/>
      <c r="GK188" s="498"/>
      <c r="GL188" s="498"/>
      <c r="GM188" s="498"/>
      <c r="GN188" s="498"/>
      <c r="GO188" s="498"/>
      <c r="GP188" s="498"/>
      <c r="GQ188" s="498"/>
      <c r="GR188" s="498"/>
      <c r="GS188" s="498"/>
      <c r="GT188" s="498"/>
      <c r="GU188" s="498"/>
      <c r="GV188" s="498"/>
      <c r="GW188" s="498"/>
      <c r="GX188" s="498"/>
      <c r="GY188" s="498"/>
      <c r="GZ188" s="498"/>
      <c r="HA188" s="498"/>
      <c r="HB188" s="498"/>
      <c r="HC188" s="498"/>
      <c r="HD188" s="498"/>
      <c r="HE188" s="498"/>
      <c r="HF188" s="498"/>
      <c r="HG188" s="498"/>
      <c r="HH188" s="498"/>
      <c r="HI188" s="498"/>
      <c r="HJ188" s="498"/>
      <c r="HK188" s="498"/>
      <c r="HL188" s="498"/>
      <c r="HM188" s="498"/>
      <c r="HN188" s="498"/>
      <c r="HO188" s="498"/>
      <c r="HP188" s="498"/>
      <c r="HQ188" s="498"/>
      <c r="HR188" s="498"/>
      <c r="HS188" s="498"/>
      <c r="HT188" s="498"/>
      <c r="HU188" s="498"/>
      <c r="HV188" s="498"/>
      <c r="HW188" s="498"/>
      <c r="HX188" s="498"/>
      <c r="HY188" s="498"/>
      <c r="HZ188" s="498"/>
      <c r="IA188" s="498"/>
      <c r="IB188" s="498"/>
      <c r="IC188" s="498"/>
      <c r="ID188" s="498"/>
      <c r="IE188" s="498"/>
      <c r="IF188" s="498"/>
      <c r="IG188" s="498"/>
      <c r="IH188" s="498"/>
      <c r="II188" s="498"/>
      <c r="IJ188" s="498"/>
      <c r="IK188" s="498"/>
    </row>
    <row r="189" spans="1:245" s="18" customFormat="1" ht="24" customHeight="1">
      <c r="A189" s="498"/>
      <c r="B189" s="353"/>
      <c r="C189" s="354"/>
      <c r="D189" s="279"/>
      <c r="E189" s="279"/>
      <c r="F189" s="279"/>
      <c r="G189" s="279"/>
      <c r="H189" s="354"/>
      <c r="I189" s="354"/>
      <c r="J189" s="354"/>
      <c r="K189" s="337" t="s">
        <v>409</v>
      </c>
      <c r="L189" s="354"/>
      <c r="M189" s="354"/>
      <c r="N189" s="354"/>
      <c r="O189" s="354"/>
      <c r="P189" s="354"/>
      <c r="Q189" s="354"/>
      <c r="R189" s="354"/>
      <c r="S189" s="354"/>
      <c r="T189" s="354"/>
      <c r="U189" s="354"/>
      <c r="AA189" s="279" t="s">
        <v>410</v>
      </c>
      <c r="AI189" s="282"/>
      <c r="AJ189" s="498"/>
      <c r="AK189" s="498"/>
      <c r="AL189" s="498"/>
      <c r="AM189" s="498"/>
      <c r="AN189" s="498"/>
      <c r="AO189" s="498"/>
      <c r="AP189" s="498"/>
      <c r="AQ189" s="498"/>
      <c r="AR189" s="498"/>
      <c r="AS189" s="498"/>
      <c r="AT189" s="498"/>
      <c r="AU189" s="498"/>
      <c r="AV189" s="498"/>
      <c r="AW189" s="498"/>
      <c r="AX189" s="498"/>
      <c r="AY189" s="498"/>
      <c r="AZ189" s="498"/>
      <c r="BA189" s="498"/>
      <c r="BB189" s="498"/>
      <c r="BC189" s="498"/>
      <c r="BD189" s="498"/>
      <c r="BE189" s="498"/>
      <c r="BF189" s="498"/>
      <c r="BG189" s="498"/>
      <c r="BH189" s="498"/>
      <c r="BI189" s="498"/>
      <c r="BJ189" s="498"/>
      <c r="BK189" s="498"/>
      <c r="BL189" s="498"/>
      <c r="BM189" s="498"/>
      <c r="BN189" s="498"/>
      <c r="BO189" s="498"/>
      <c r="BP189" s="498"/>
      <c r="BQ189" s="498"/>
      <c r="BR189" s="498"/>
      <c r="BS189" s="498"/>
      <c r="BT189" s="498"/>
      <c r="BU189" s="498"/>
      <c r="BV189" s="498"/>
      <c r="BW189" s="498"/>
      <c r="BX189" s="498"/>
      <c r="BY189" s="498"/>
      <c r="BZ189" s="498"/>
      <c r="CA189" s="498"/>
      <c r="CB189" s="498"/>
      <c r="CC189" s="498"/>
      <c r="CD189" s="498"/>
      <c r="CE189" s="498"/>
      <c r="CF189" s="498"/>
      <c r="CG189" s="498"/>
      <c r="CH189" s="498"/>
      <c r="CI189" s="498"/>
      <c r="CJ189" s="498"/>
      <c r="CK189" s="498"/>
      <c r="CL189" s="498"/>
      <c r="CM189" s="498"/>
      <c r="CN189" s="498"/>
      <c r="CO189" s="498"/>
      <c r="CP189" s="498"/>
      <c r="CQ189" s="498"/>
      <c r="CR189" s="498"/>
      <c r="CS189" s="498"/>
      <c r="CT189" s="498"/>
      <c r="CU189" s="498"/>
      <c r="CV189" s="498"/>
      <c r="CW189" s="498"/>
      <c r="CX189" s="498"/>
      <c r="CY189" s="498"/>
      <c r="CZ189" s="498"/>
      <c r="DA189" s="498"/>
      <c r="DB189" s="498"/>
      <c r="DC189" s="498"/>
      <c r="DD189" s="498"/>
      <c r="DE189" s="498"/>
      <c r="DF189" s="498"/>
      <c r="DG189" s="498"/>
      <c r="DH189" s="498"/>
      <c r="DI189" s="498"/>
      <c r="DJ189" s="498"/>
      <c r="DK189" s="498"/>
      <c r="DL189" s="498"/>
      <c r="DM189" s="498"/>
      <c r="DN189" s="498"/>
      <c r="DO189" s="498"/>
      <c r="DP189" s="498"/>
      <c r="DQ189" s="498"/>
      <c r="DR189" s="498"/>
      <c r="DS189" s="498"/>
      <c r="DT189" s="498"/>
      <c r="DU189" s="498"/>
      <c r="DV189" s="498"/>
      <c r="DW189" s="498"/>
      <c r="DX189" s="498"/>
      <c r="DY189" s="498"/>
      <c r="DZ189" s="498"/>
      <c r="EA189" s="498"/>
      <c r="EB189" s="498"/>
      <c r="EC189" s="498"/>
      <c r="ED189" s="498"/>
      <c r="EE189" s="498"/>
      <c r="EF189" s="498"/>
      <c r="EG189" s="498"/>
      <c r="EH189" s="498"/>
      <c r="EI189" s="498"/>
      <c r="EJ189" s="498"/>
      <c r="EK189" s="498"/>
      <c r="EL189" s="498"/>
      <c r="EM189" s="498"/>
      <c r="EN189" s="498"/>
      <c r="EO189" s="498"/>
      <c r="EP189" s="498"/>
      <c r="EQ189" s="498"/>
      <c r="ER189" s="498"/>
      <c r="ES189" s="498"/>
      <c r="ET189" s="498"/>
      <c r="EU189" s="498"/>
      <c r="EV189" s="498"/>
      <c r="EW189" s="498"/>
      <c r="EX189" s="498"/>
      <c r="EY189" s="498"/>
      <c r="EZ189" s="498"/>
      <c r="FA189" s="498"/>
      <c r="FB189" s="498"/>
      <c r="FC189" s="498"/>
      <c r="FD189" s="498"/>
      <c r="FE189" s="498"/>
      <c r="FF189" s="498"/>
      <c r="FG189" s="498"/>
      <c r="FH189" s="498"/>
      <c r="FI189" s="498"/>
      <c r="FJ189" s="498"/>
      <c r="FK189" s="498"/>
      <c r="FL189" s="498"/>
      <c r="FM189" s="498"/>
      <c r="FN189" s="498"/>
      <c r="FO189" s="498"/>
      <c r="FP189" s="498"/>
      <c r="FQ189" s="498"/>
      <c r="FR189" s="498"/>
      <c r="FS189" s="498"/>
      <c r="FT189" s="498"/>
      <c r="FU189" s="498"/>
      <c r="FV189" s="498"/>
      <c r="FW189" s="498"/>
      <c r="FX189" s="498"/>
      <c r="FY189" s="498"/>
      <c r="FZ189" s="498"/>
      <c r="GA189" s="498"/>
      <c r="GB189" s="498"/>
      <c r="GC189" s="498"/>
      <c r="GD189" s="498"/>
      <c r="GE189" s="498"/>
      <c r="GF189" s="498"/>
      <c r="GG189" s="498"/>
      <c r="GH189" s="498"/>
      <c r="GI189" s="498"/>
      <c r="GJ189" s="498"/>
      <c r="GK189" s="498"/>
      <c r="GL189" s="498"/>
      <c r="GM189" s="498"/>
      <c r="GN189" s="498"/>
      <c r="GO189" s="498"/>
      <c r="GP189" s="498"/>
      <c r="GQ189" s="498"/>
      <c r="GR189" s="498"/>
      <c r="GS189" s="498"/>
      <c r="GT189" s="498"/>
      <c r="GU189" s="498"/>
      <c r="GV189" s="498"/>
      <c r="GW189" s="498"/>
      <c r="GX189" s="498"/>
      <c r="GY189" s="498"/>
      <c r="GZ189" s="498"/>
      <c r="HA189" s="498"/>
      <c r="HB189" s="498"/>
      <c r="HC189" s="498"/>
      <c r="HD189" s="498"/>
      <c r="HE189" s="498"/>
      <c r="HF189" s="498"/>
      <c r="HG189" s="498"/>
      <c r="HH189" s="498"/>
      <c r="HI189" s="498"/>
      <c r="HJ189" s="498"/>
      <c r="HK189" s="498"/>
      <c r="HL189" s="498"/>
      <c r="HM189" s="498"/>
      <c r="HN189" s="498"/>
      <c r="HO189" s="498"/>
      <c r="HP189" s="498"/>
      <c r="HQ189" s="498"/>
      <c r="HR189" s="498"/>
      <c r="HS189" s="498"/>
      <c r="HT189" s="498"/>
      <c r="HU189" s="498"/>
      <c r="HV189" s="498"/>
      <c r="HW189" s="498"/>
      <c r="HX189" s="498"/>
      <c r="HY189" s="498"/>
      <c r="HZ189" s="498"/>
      <c r="IA189" s="498"/>
      <c r="IB189" s="498"/>
      <c r="IC189" s="498"/>
      <c r="ID189" s="498"/>
      <c r="IE189" s="498"/>
      <c r="IF189" s="498"/>
      <c r="IG189" s="498"/>
      <c r="IH189" s="498"/>
      <c r="II189" s="498"/>
      <c r="IJ189" s="498"/>
      <c r="IK189" s="498"/>
    </row>
    <row r="190" spans="1:245" s="18" customFormat="1" ht="24" customHeight="1" thickBot="1">
      <c r="A190" s="498"/>
      <c r="B190" s="25"/>
      <c r="C190" s="279"/>
      <c r="D190" s="279"/>
      <c r="E190" s="279"/>
      <c r="F190" s="279"/>
      <c r="G190" s="279"/>
      <c r="H190" s="97"/>
      <c r="I190" s="279"/>
      <c r="J190" s="279"/>
      <c r="K190" s="26"/>
      <c r="L190" s="279"/>
      <c r="M190" s="97"/>
      <c r="N190" s="97"/>
      <c r="R190" s="279"/>
      <c r="S190" s="279"/>
      <c r="T190" s="279"/>
      <c r="U190" s="279"/>
      <c r="AB190" s="279"/>
      <c r="AI190" s="282"/>
      <c r="AJ190" s="498"/>
      <c r="AK190" s="498"/>
      <c r="AL190" s="498"/>
      <c r="AM190" s="498"/>
      <c r="AN190" s="498"/>
      <c r="AO190" s="498"/>
      <c r="AP190" s="498"/>
      <c r="AQ190" s="498"/>
      <c r="AR190" s="498"/>
      <c r="AS190" s="498"/>
      <c r="AT190" s="498"/>
      <c r="AU190" s="498"/>
      <c r="AV190" s="498"/>
      <c r="AW190" s="498"/>
      <c r="AX190" s="498"/>
      <c r="AY190" s="498"/>
      <c r="AZ190" s="498"/>
      <c r="BA190" s="498"/>
      <c r="BB190" s="498"/>
      <c r="BC190" s="498"/>
      <c r="BD190" s="498"/>
      <c r="BE190" s="498"/>
      <c r="BF190" s="498"/>
      <c r="BG190" s="498"/>
      <c r="BH190" s="498"/>
      <c r="BI190" s="498"/>
      <c r="BJ190" s="498"/>
      <c r="BK190" s="498"/>
      <c r="BL190" s="498"/>
      <c r="BM190" s="498"/>
      <c r="BN190" s="498"/>
      <c r="BO190" s="498"/>
      <c r="BP190" s="498"/>
      <c r="BQ190" s="498"/>
      <c r="BR190" s="498"/>
      <c r="BS190" s="498"/>
      <c r="BT190" s="498"/>
      <c r="BU190" s="498"/>
      <c r="BV190" s="498"/>
      <c r="BW190" s="498"/>
      <c r="BX190" s="498"/>
      <c r="BY190" s="498"/>
      <c r="BZ190" s="498"/>
      <c r="CA190" s="498"/>
      <c r="CB190" s="498"/>
      <c r="CC190" s="498"/>
      <c r="CD190" s="498"/>
      <c r="CE190" s="498"/>
      <c r="CF190" s="498"/>
      <c r="CG190" s="498"/>
      <c r="CH190" s="498"/>
      <c r="CI190" s="498"/>
      <c r="CJ190" s="498"/>
      <c r="CK190" s="498"/>
      <c r="CL190" s="498"/>
      <c r="CM190" s="498"/>
      <c r="CN190" s="498"/>
      <c r="CO190" s="498"/>
      <c r="CP190" s="498"/>
      <c r="CQ190" s="498"/>
      <c r="CR190" s="498"/>
      <c r="CS190" s="498"/>
      <c r="CT190" s="498"/>
      <c r="CU190" s="498"/>
      <c r="CV190" s="498"/>
      <c r="CW190" s="498"/>
      <c r="CX190" s="498"/>
      <c r="CY190" s="498"/>
      <c r="CZ190" s="498"/>
      <c r="DA190" s="498"/>
      <c r="DB190" s="498"/>
      <c r="DC190" s="498"/>
      <c r="DD190" s="498"/>
      <c r="DE190" s="498"/>
      <c r="DF190" s="498"/>
      <c r="DG190" s="498"/>
      <c r="DH190" s="498"/>
      <c r="DI190" s="498"/>
      <c r="DJ190" s="498"/>
      <c r="DK190" s="498"/>
      <c r="DL190" s="498"/>
      <c r="DM190" s="498"/>
      <c r="DN190" s="498"/>
      <c r="DO190" s="498"/>
      <c r="DP190" s="498"/>
      <c r="DQ190" s="498"/>
      <c r="DR190" s="498"/>
      <c r="DS190" s="498"/>
      <c r="DT190" s="498"/>
      <c r="DU190" s="498"/>
      <c r="DV190" s="498"/>
      <c r="DW190" s="498"/>
      <c r="DX190" s="498"/>
      <c r="DY190" s="498"/>
      <c r="DZ190" s="498"/>
      <c r="EA190" s="498"/>
      <c r="EB190" s="498"/>
      <c r="EC190" s="498"/>
      <c r="ED190" s="498"/>
      <c r="EE190" s="498"/>
      <c r="EF190" s="498"/>
      <c r="EG190" s="498"/>
      <c r="EH190" s="498"/>
      <c r="EI190" s="498"/>
      <c r="EJ190" s="498"/>
      <c r="EK190" s="498"/>
      <c r="EL190" s="498"/>
      <c r="EM190" s="498"/>
      <c r="EN190" s="498"/>
      <c r="EO190" s="498"/>
      <c r="EP190" s="498"/>
      <c r="EQ190" s="498"/>
      <c r="ER190" s="498"/>
      <c r="ES190" s="498"/>
      <c r="ET190" s="498"/>
      <c r="EU190" s="498"/>
      <c r="EV190" s="498"/>
      <c r="EW190" s="498"/>
      <c r="EX190" s="498"/>
      <c r="EY190" s="498"/>
      <c r="EZ190" s="498"/>
      <c r="FA190" s="498"/>
      <c r="FB190" s="498"/>
      <c r="FC190" s="498"/>
      <c r="FD190" s="498"/>
      <c r="FE190" s="498"/>
      <c r="FF190" s="498"/>
      <c r="FG190" s="498"/>
      <c r="FH190" s="498"/>
      <c r="FI190" s="498"/>
      <c r="FJ190" s="498"/>
      <c r="FK190" s="498"/>
      <c r="FL190" s="498"/>
      <c r="FM190" s="498"/>
      <c r="FN190" s="498"/>
      <c r="FO190" s="498"/>
      <c r="FP190" s="498"/>
      <c r="FQ190" s="498"/>
      <c r="FR190" s="498"/>
      <c r="FS190" s="498"/>
      <c r="FT190" s="498"/>
      <c r="FU190" s="498"/>
      <c r="FV190" s="498"/>
      <c r="FW190" s="498"/>
      <c r="FX190" s="498"/>
      <c r="FY190" s="498"/>
      <c r="FZ190" s="498"/>
      <c r="GA190" s="498"/>
      <c r="GB190" s="498"/>
      <c r="GC190" s="498"/>
      <c r="GD190" s="498"/>
      <c r="GE190" s="498"/>
      <c r="GF190" s="498"/>
      <c r="GG190" s="498"/>
      <c r="GH190" s="498"/>
      <c r="GI190" s="498"/>
      <c r="GJ190" s="498"/>
      <c r="GK190" s="498"/>
      <c r="GL190" s="498"/>
      <c r="GM190" s="498"/>
      <c r="GN190" s="498"/>
      <c r="GO190" s="498"/>
      <c r="GP190" s="498"/>
      <c r="GQ190" s="498"/>
      <c r="GR190" s="498"/>
      <c r="GS190" s="498"/>
      <c r="GT190" s="498"/>
      <c r="GU190" s="498"/>
      <c r="GV190" s="498"/>
      <c r="GW190" s="498"/>
      <c r="GX190" s="498"/>
      <c r="GY190" s="498"/>
      <c r="GZ190" s="498"/>
      <c r="HA190" s="498"/>
      <c r="HB190" s="498"/>
      <c r="HC190" s="498"/>
      <c r="HD190" s="498"/>
      <c r="HE190" s="498"/>
      <c r="HF190" s="498"/>
      <c r="HG190" s="498"/>
      <c r="HH190" s="498"/>
      <c r="HI190" s="498"/>
      <c r="HJ190" s="498"/>
      <c r="HK190" s="498"/>
      <c r="HL190" s="498"/>
      <c r="HM190" s="498"/>
      <c r="HN190" s="498"/>
      <c r="HO190" s="498"/>
      <c r="HP190" s="498"/>
      <c r="HQ190" s="498"/>
      <c r="HR190" s="498"/>
      <c r="HS190" s="498"/>
      <c r="HT190" s="498"/>
      <c r="HU190" s="498"/>
      <c r="HV190" s="498"/>
      <c r="HW190" s="498"/>
      <c r="HX190" s="498"/>
      <c r="HY190" s="498"/>
      <c r="HZ190" s="498"/>
      <c r="IA190" s="498"/>
      <c r="IB190" s="498"/>
      <c r="IC190" s="498"/>
      <c r="ID190" s="498"/>
      <c r="IE190" s="498"/>
      <c r="IF190" s="498"/>
      <c r="IG190" s="498"/>
      <c r="IH190" s="498"/>
      <c r="II190" s="498"/>
      <c r="IJ190" s="498"/>
      <c r="IK190" s="498"/>
    </row>
    <row r="191" spans="1:245" s="18" customFormat="1" ht="24" customHeight="1" thickBot="1">
      <c r="A191" s="498"/>
      <c r="B191" s="355" t="s">
        <v>411</v>
      </c>
      <c r="C191" s="356"/>
      <c r="D191" s="63" t="s">
        <v>115</v>
      </c>
      <c r="E191" s="58"/>
      <c r="F191" s="58"/>
      <c r="G191" s="58"/>
      <c r="H191" s="58"/>
      <c r="I191" s="58"/>
      <c r="J191" s="58"/>
      <c r="K191" s="97"/>
      <c r="L191" s="58"/>
      <c r="M191" s="58"/>
      <c r="N191" s="58"/>
      <c r="O191" s="58"/>
      <c r="P191" s="58"/>
      <c r="Q191" s="58"/>
      <c r="R191" s="58"/>
      <c r="S191" s="58"/>
      <c r="T191" s="58"/>
      <c r="U191" s="357" t="s">
        <v>411</v>
      </c>
      <c r="V191" s="358"/>
      <c r="W191" s="63" t="s">
        <v>115</v>
      </c>
      <c r="X191" s="58"/>
      <c r="Y191" s="58"/>
      <c r="Z191" s="58"/>
      <c r="AA191" s="58"/>
      <c r="AB191" s="58"/>
      <c r="AC191" s="58"/>
      <c r="AD191" s="58"/>
      <c r="AE191" s="58"/>
      <c r="AF191" s="58"/>
      <c r="AI191" s="282"/>
      <c r="AJ191" s="498"/>
      <c r="AK191" s="498"/>
      <c r="AL191" s="498"/>
      <c r="AM191" s="498"/>
      <c r="AN191" s="498"/>
      <c r="AO191" s="498"/>
      <c r="AP191" s="498"/>
      <c r="AQ191" s="498"/>
      <c r="AR191" s="498"/>
      <c r="AS191" s="498"/>
      <c r="AT191" s="498"/>
      <c r="AU191" s="498"/>
      <c r="AV191" s="498"/>
      <c r="AW191" s="498"/>
      <c r="AX191" s="498"/>
      <c r="AY191" s="498"/>
      <c r="AZ191" s="498"/>
      <c r="BA191" s="498"/>
      <c r="BB191" s="498"/>
      <c r="BC191" s="498"/>
      <c r="BD191" s="498"/>
      <c r="BE191" s="498"/>
      <c r="BF191" s="498"/>
      <c r="BG191" s="498"/>
      <c r="BH191" s="498"/>
      <c r="BI191" s="498"/>
      <c r="BJ191" s="498"/>
      <c r="BK191" s="498"/>
      <c r="BL191" s="498"/>
      <c r="BM191" s="498"/>
      <c r="BN191" s="498"/>
      <c r="BO191" s="498"/>
      <c r="BP191" s="498"/>
      <c r="BQ191" s="498"/>
      <c r="BR191" s="498"/>
      <c r="BS191" s="498"/>
      <c r="BT191" s="498"/>
      <c r="BU191" s="498"/>
      <c r="BV191" s="498"/>
      <c r="BW191" s="498"/>
      <c r="BX191" s="498"/>
      <c r="BY191" s="498"/>
      <c r="BZ191" s="498"/>
      <c r="CA191" s="498"/>
      <c r="CB191" s="498"/>
      <c r="CC191" s="498"/>
      <c r="CD191" s="498"/>
      <c r="CE191" s="498"/>
      <c r="CF191" s="498"/>
      <c r="CG191" s="498"/>
      <c r="CH191" s="498"/>
      <c r="CI191" s="498"/>
      <c r="CJ191" s="498"/>
      <c r="CK191" s="498"/>
      <c r="CL191" s="498"/>
      <c r="CM191" s="498"/>
      <c r="CN191" s="498"/>
      <c r="CO191" s="498"/>
      <c r="CP191" s="498"/>
      <c r="CQ191" s="498"/>
      <c r="CR191" s="498"/>
      <c r="CS191" s="498"/>
      <c r="CT191" s="498"/>
      <c r="CU191" s="498"/>
      <c r="CV191" s="498"/>
      <c r="CW191" s="498"/>
      <c r="CX191" s="498"/>
      <c r="CY191" s="498"/>
      <c r="CZ191" s="498"/>
      <c r="DA191" s="498"/>
      <c r="DB191" s="498"/>
      <c r="DC191" s="498"/>
      <c r="DD191" s="498"/>
      <c r="DE191" s="498"/>
      <c r="DF191" s="498"/>
      <c r="DG191" s="498"/>
      <c r="DH191" s="498"/>
      <c r="DI191" s="498"/>
      <c r="DJ191" s="498"/>
      <c r="DK191" s="498"/>
      <c r="DL191" s="498"/>
      <c r="DM191" s="498"/>
      <c r="DN191" s="498"/>
      <c r="DO191" s="498"/>
      <c r="DP191" s="498"/>
      <c r="DQ191" s="498"/>
      <c r="DR191" s="498"/>
      <c r="DS191" s="498"/>
      <c r="DT191" s="498"/>
      <c r="DU191" s="498"/>
      <c r="DV191" s="498"/>
      <c r="DW191" s="498"/>
      <c r="DX191" s="498"/>
      <c r="DY191" s="498"/>
      <c r="DZ191" s="498"/>
      <c r="EA191" s="498"/>
      <c r="EB191" s="498"/>
      <c r="EC191" s="498"/>
      <c r="ED191" s="498"/>
      <c r="EE191" s="498"/>
      <c r="EF191" s="498"/>
      <c r="EG191" s="498"/>
      <c r="EH191" s="498"/>
      <c r="EI191" s="498"/>
      <c r="EJ191" s="498"/>
      <c r="EK191" s="498"/>
      <c r="EL191" s="498"/>
      <c r="EM191" s="498"/>
      <c r="EN191" s="498"/>
      <c r="EO191" s="498"/>
      <c r="EP191" s="498"/>
      <c r="EQ191" s="498"/>
      <c r="ER191" s="498"/>
      <c r="ES191" s="498"/>
      <c r="ET191" s="498"/>
      <c r="EU191" s="498"/>
      <c r="EV191" s="498"/>
      <c r="EW191" s="498"/>
      <c r="EX191" s="498"/>
      <c r="EY191" s="498"/>
      <c r="EZ191" s="498"/>
      <c r="FA191" s="498"/>
      <c r="FB191" s="498"/>
      <c r="FC191" s="498"/>
      <c r="FD191" s="498"/>
      <c r="FE191" s="498"/>
      <c r="FF191" s="498"/>
      <c r="FG191" s="498"/>
      <c r="FH191" s="498"/>
      <c r="FI191" s="498"/>
      <c r="FJ191" s="498"/>
      <c r="FK191" s="498"/>
      <c r="FL191" s="498"/>
      <c r="FM191" s="498"/>
      <c r="FN191" s="498"/>
      <c r="FO191" s="498"/>
      <c r="FP191" s="498"/>
      <c r="FQ191" s="498"/>
      <c r="FR191" s="498"/>
      <c r="FS191" s="498"/>
      <c r="FT191" s="498"/>
      <c r="FU191" s="498"/>
      <c r="FV191" s="498"/>
      <c r="FW191" s="498"/>
      <c r="FX191" s="498"/>
      <c r="FY191" s="498"/>
      <c r="FZ191" s="498"/>
      <c r="GA191" s="498"/>
      <c r="GB191" s="498"/>
      <c r="GC191" s="498"/>
      <c r="GD191" s="498"/>
      <c r="GE191" s="498"/>
      <c r="GF191" s="498"/>
      <c r="GG191" s="498"/>
      <c r="GH191" s="498"/>
      <c r="GI191" s="498"/>
      <c r="GJ191" s="498"/>
      <c r="GK191" s="498"/>
      <c r="GL191" s="498"/>
      <c r="GM191" s="498"/>
      <c r="GN191" s="498"/>
      <c r="GO191" s="498"/>
      <c r="GP191" s="498"/>
      <c r="GQ191" s="498"/>
      <c r="GR191" s="498"/>
      <c r="GS191" s="498"/>
      <c r="GT191" s="498"/>
      <c r="GU191" s="498"/>
      <c r="GV191" s="498"/>
      <c r="GW191" s="498"/>
      <c r="GX191" s="498"/>
      <c r="GY191" s="498"/>
      <c r="GZ191" s="498"/>
      <c r="HA191" s="498"/>
      <c r="HB191" s="498"/>
      <c r="HC191" s="498"/>
      <c r="HD191" s="498"/>
      <c r="HE191" s="498"/>
      <c r="HF191" s="498"/>
      <c r="HG191" s="498"/>
      <c r="HH191" s="498"/>
      <c r="HI191" s="498"/>
      <c r="HJ191" s="498"/>
      <c r="HK191" s="498"/>
      <c r="HL191" s="498"/>
      <c r="HM191" s="498"/>
      <c r="HN191" s="498"/>
      <c r="HO191" s="498"/>
      <c r="HP191" s="498"/>
      <c r="HQ191" s="498"/>
      <c r="HR191" s="498"/>
      <c r="HS191" s="498"/>
      <c r="HT191" s="498"/>
      <c r="HU191" s="498"/>
      <c r="HV191" s="498"/>
      <c r="HW191" s="498"/>
      <c r="HX191" s="498"/>
      <c r="HY191" s="498"/>
      <c r="HZ191" s="498"/>
      <c r="IA191" s="498"/>
      <c r="IB191" s="498"/>
      <c r="IC191" s="498"/>
      <c r="ID191" s="498"/>
      <c r="IE191" s="498"/>
      <c r="IF191" s="498"/>
      <c r="IG191" s="498"/>
      <c r="IH191" s="498"/>
      <c r="II191" s="498"/>
      <c r="IJ191" s="498"/>
      <c r="IK191" s="498"/>
    </row>
    <row r="192" spans="1:245" s="18" customFormat="1" ht="24" customHeight="1" thickBot="1">
      <c r="A192" s="498"/>
      <c r="B192" s="359">
        <v>198</v>
      </c>
      <c r="C192" s="360" t="s">
        <v>412</v>
      </c>
      <c r="D192" s="360"/>
      <c r="E192" s="360"/>
      <c r="F192" s="360"/>
      <c r="G192" s="360"/>
      <c r="H192" s="360"/>
      <c r="I192" s="360"/>
      <c r="J192" s="360"/>
      <c r="K192" s="360"/>
      <c r="L192" s="360"/>
      <c r="M192" s="361"/>
      <c r="N192" s="361"/>
      <c r="O192" s="361"/>
      <c r="P192" s="361"/>
      <c r="Q192" s="362"/>
      <c r="R192" s="361"/>
      <c r="S192" s="361"/>
      <c r="T192" s="85"/>
      <c r="U192" s="363">
        <v>199</v>
      </c>
      <c r="V192" s="360" t="s">
        <v>413</v>
      </c>
      <c r="W192" s="360"/>
      <c r="X192" s="361"/>
      <c r="Y192" s="361"/>
      <c r="Z192" s="361"/>
      <c r="AA192" s="361"/>
      <c r="AB192" s="361"/>
      <c r="AC192" s="361"/>
      <c r="AD192" s="361"/>
      <c r="AE192" s="362"/>
      <c r="AF192" s="364">
        <v>0</v>
      </c>
      <c r="AG192" s="37"/>
      <c r="AH192" s="37"/>
      <c r="AI192" s="281"/>
      <c r="AJ192" s="498"/>
      <c r="AK192" s="498"/>
      <c r="AL192" s="498"/>
      <c r="AM192" s="498"/>
      <c r="AN192" s="498"/>
      <c r="AO192" s="498"/>
      <c r="AP192" s="498"/>
      <c r="AQ192" s="498"/>
      <c r="AR192" s="498"/>
      <c r="AS192" s="498"/>
      <c r="AT192" s="498"/>
      <c r="AU192" s="498"/>
      <c r="AV192" s="498"/>
      <c r="AW192" s="498"/>
      <c r="AX192" s="498"/>
      <c r="AY192" s="498"/>
      <c r="AZ192" s="498"/>
      <c r="BA192" s="498"/>
      <c r="BB192" s="498"/>
      <c r="BC192" s="498"/>
      <c r="BD192" s="498"/>
      <c r="BE192" s="498"/>
      <c r="BF192" s="498"/>
      <c r="BG192" s="498"/>
      <c r="BH192" s="498"/>
      <c r="BI192" s="498"/>
      <c r="BJ192" s="498"/>
      <c r="BK192" s="498"/>
      <c r="BL192" s="498"/>
      <c r="BM192" s="498"/>
      <c r="BN192" s="498"/>
      <c r="BO192" s="498"/>
      <c r="BP192" s="498"/>
      <c r="BQ192" s="498"/>
      <c r="BR192" s="498"/>
      <c r="BS192" s="498"/>
      <c r="BT192" s="498"/>
      <c r="BU192" s="498"/>
      <c r="BV192" s="498"/>
      <c r="BW192" s="498"/>
      <c r="BX192" s="498"/>
      <c r="BY192" s="498"/>
      <c r="BZ192" s="498"/>
      <c r="CA192" s="498"/>
      <c r="CB192" s="498"/>
      <c r="CC192" s="498"/>
      <c r="CD192" s="498"/>
      <c r="CE192" s="498"/>
      <c r="CF192" s="498"/>
      <c r="CG192" s="498"/>
      <c r="CH192" s="498"/>
      <c r="CI192" s="498"/>
      <c r="CJ192" s="498"/>
      <c r="CK192" s="498"/>
      <c r="CL192" s="498"/>
      <c r="CM192" s="498"/>
      <c r="CN192" s="498"/>
      <c r="CO192" s="498"/>
      <c r="CP192" s="498"/>
      <c r="CQ192" s="498"/>
      <c r="CR192" s="498"/>
      <c r="CS192" s="498"/>
      <c r="CT192" s="498"/>
      <c r="CU192" s="498"/>
      <c r="CV192" s="498"/>
      <c r="CW192" s="498"/>
      <c r="CX192" s="498"/>
      <c r="CY192" s="498"/>
      <c r="CZ192" s="498"/>
      <c r="DA192" s="498"/>
      <c r="DB192" s="498"/>
      <c r="DC192" s="498"/>
      <c r="DD192" s="498"/>
      <c r="DE192" s="498"/>
      <c r="DF192" s="498"/>
      <c r="DG192" s="498"/>
      <c r="DH192" s="498"/>
      <c r="DI192" s="498"/>
      <c r="DJ192" s="498"/>
      <c r="DK192" s="498"/>
      <c r="DL192" s="498"/>
      <c r="DM192" s="498"/>
      <c r="DN192" s="498"/>
      <c r="DO192" s="498"/>
      <c r="DP192" s="498"/>
      <c r="DQ192" s="498"/>
      <c r="DR192" s="498"/>
      <c r="DS192" s="498"/>
      <c r="DT192" s="498"/>
      <c r="DU192" s="498"/>
      <c r="DV192" s="498"/>
      <c r="DW192" s="498"/>
      <c r="DX192" s="498"/>
      <c r="DY192" s="498"/>
      <c r="DZ192" s="498"/>
      <c r="EA192" s="498"/>
      <c r="EB192" s="498"/>
      <c r="EC192" s="498"/>
      <c r="ED192" s="498"/>
      <c r="EE192" s="498"/>
      <c r="EF192" s="498"/>
      <c r="EG192" s="498"/>
      <c r="EH192" s="498"/>
      <c r="EI192" s="498"/>
      <c r="EJ192" s="498"/>
      <c r="EK192" s="498"/>
      <c r="EL192" s="498"/>
      <c r="EM192" s="498"/>
      <c r="EN192" s="498"/>
      <c r="EO192" s="498"/>
      <c r="EP192" s="498"/>
      <c r="EQ192" s="498"/>
      <c r="ER192" s="498"/>
      <c r="ES192" s="498"/>
      <c r="ET192" s="498"/>
      <c r="EU192" s="498"/>
      <c r="EV192" s="498"/>
      <c r="EW192" s="498"/>
      <c r="EX192" s="498"/>
      <c r="EY192" s="498"/>
      <c r="EZ192" s="498"/>
      <c r="FA192" s="498"/>
      <c r="FB192" s="498"/>
      <c r="FC192" s="498"/>
      <c r="FD192" s="498"/>
      <c r="FE192" s="498"/>
      <c r="FF192" s="498"/>
      <c r="FG192" s="498"/>
      <c r="FH192" s="498"/>
      <c r="FI192" s="498"/>
      <c r="FJ192" s="498"/>
      <c r="FK192" s="498"/>
      <c r="FL192" s="498"/>
      <c r="FM192" s="498"/>
      <c r="FN192" s="498"/>
      <c r="FO192" s="498"/>
      <c r="FP192" s="498"/>
      <c r="FQ192" s="498"/>
      <c r="FR192" s="498"/>
      <c r="FS192" s="498"/>
      <c r="FT192" s="498"/>
      <c r="FU192" s="498"/>
      <c r="FV192" s="498"/>
      <c r="FW192" s="498"/>
      <c r="FX192" s="498"/>
      <c r="FY192" s="498"/>
      <c r="FZ192" s="498"/>
      <c r="GA192" s="498"/>
      <c r="GB192" s="498"/>
      <c r="GC192" s="498"/>
      <c r="GD192" s="498"/>
      <c r="GE192" s="498"/>
      <c r="GF192" s="498"/>
      <c r="GG192" s="498"/>
      <c r="GH192" s="498"/>
      <c r="GI192" s="498"/>
      <c r="GJ192" s="498"/>
      <c r="GK192" s="498"/>
      <c r="GL192" s="498"/>
      <c r="GM192" s="498"/>
      <c r="GN192" s="498"/>
      <c r="GO192" s="498"/>
      <c r="GP192" s="498"/>
      <c r="GQ192" s="498"/>
      <c r="GR192" s="498"/>
      <c r="GS192" s="498"/>
      <c r="GT192" s="498"/>
      <c r="GU192" s="498"/>
      <c r="GV192" s="498"/>
      <c r="GW192" s="498"/>
      <c r="GX192" s="498"/>
      <c r="GY192" s="498"/>
      <c r="GZ192" s="498"/>
      <c r="HA192" s="498"/>
      <c r="HB192" s="498"/>
      <c r="HC192" s="498"/>
      <c r="HD192" s="498"/>
      <c r="HE192" s="498"/>
      <c r="HF192" s="498"/>
      <c r="HG192" s="498"/>
      <c r="HH192" s="498"/>
      <c r="HI192" s="498"/>
      <c r="HJ192" s="498"/>
      <c r="HK192" s="498"/>
      <c r="HL192" s="498"/>
      <c r="HM192" s="498"/>
      <c r="HN192" s="498"/>
      <c r="HO192" s="498"/>
      <c r="HP192" s="498"/>
      <c r="HQ192" s="498"/>
      <c r="HR192" s="498"/>
      <c r="HS192" s="498"/>
      <c r="HT192" s="498"/>
      <c r="HU192" s="498"/>
      <c r="HV192" s="498"/>
      <c r="HW192" s="498"/>
      <c r="HX192" s="498"/>
      <c r="HY192" s="498"/>
      <c r="HZ192" s="498"/>
      <c r="IA192" s="498"/>
      <c r="IB192" s="498"/>
      <c r="IC192" s="498"/>
      <c r="ID192" s="498"/>
      <c r="IE192" s="498"/>
      <c r="IF192" s="498"/>
      <c r="IG192" s="498"/>
      <c r="IH192" s="498"/>
      <c r="II192" s="498"/>
      <c r="IJ192" s="498"/>
      <c r="IK192" s="498"/>
    </row>
    <row r="193" spans="1:245" s="18" customFormat="1" ht="15" customHeight="1">
      <c r="A193" s="498"/>
      <c r="B193" s="498"/>
      <c r="C193" s="498"/>
      <c r="D193" s="498"/>
      <c r="E193" s="498"/>
      <c r="F193" s="498"/>
      <c r="G193" s="498"/>
      <c r="H193" s="498"/>
      <c r="I193" s="498"/>
      <c r="J193" s="498"/>
      <c r="K193" s="498"/>
      <c r="L193" s="498"/>
      <c r="M193" s="498"/>
      <c r="N193" s="498"/>
      <c r="O193" s="498"/>
      <c r="P193" s="498"/>
      <c r="Q193" s="498"/>
      <c r="R193" s="498"/>
      <c r="S193" s="498"/>
      <c r="T193" s="498"/>
      <c r="U193" s="498"/>
      <c r="V193" s="498"/>
      <c r="W193" s="498"/>
      <c r="X193" s="498"/>
      <c r="Y193" s="498"/>
      <c r="Z193" s="498"/>
      <c r="AA193" s="498"/>
      <c r="AB193" s="498"/>
      <c r="AC193" s="498"/>
      <c r="AD193" s="498"/>
      <c r="AE193" s="498"/>
      <c r="AF193" s="498"/>
      <c r="AG193" s="498"/>
      <c r="AH193" s="498"/>
      <c r="AI193" s="498"/>
      <c r="AJ193" s="498"/>
      <c r="AK193" s="498"/>
      <c r="AL193" s="498"/>
      <c r="AM193" s="498"/>
      <c r="AN193" s="498"/>
      <c r="AO193" s="498"/>
      <c r="AP193" s="498"/>
      <c r="AQ193" s="498"/>
      <c r="AR193" s="498"/>
      <c r="AS193" s="498"/>
      <c r="AT193" s="498"/>
      <c r="AU193" s="498"/>
      <c r="AV193" s="498"/>
      <c r="AW193" s="498"/>
      <c r="AX193" s="498"/>
      <c r="AY193" s="498"/>
      <c r="AZ193" s="498"/>
      <c r="BA193" s="498"/>
      <c r="BB193" s="498"/>
      <c r="BC193" s="498"/>
      <c r="BD193" s="498"/>
      <c r="BE193" s="498"/>
      <c r="BF193" s="498"/>
      <c r="BG193" s="498"/>
      <c r="BH193" s="498"/>
      <c r="BI193" s="498"/>
      <c r="BJ193" s="498"/>
      <c r="BK193" s="498"/>
      <c r="BL193" s="498"/>
      <c r="BM193" s="498"/>
      <c r="BN193" s="498"/>
      <c r="BO193" s="498"/>
      <c r="BP193" s="498"/>
      <c r="BQ193" s="498"/>
      <c r="BR193" s="498"/>
      <c r="BS193" s="498"/>
      <c r="BT193" s="498"/>
      <c r="BU193" s="498"/>
      <c r="BV193" s="498"/>
      <c r="BW193" s="498"/>
      <c r="BX193" s="498"/>
      <c r="BY193" s="498"/>
      <c r="BZ193" s="498"/>
      <c r="CA193" s="498"/>
      <c r="CB193" s="498"/>
      <c r="CC193" s="498"/>
      <c r="CD193" s="498"/>
      <c r="CE193" s="498"/>
      <c r="CF193" s="498"/>
      <c r="CG193" s="498"/>
      <c r="CH193" s="498"/>
      <c r="CI193" s="498"/>
      <c r="CJ193" s="498"/>
      <c r="CK193" s="498"/>
      <c r="CL193" s="498"/>
      <c r="CM193" s="498"/>
      <c r="CN193" s="498"/>
      <c r="CO193" s="498"/>
      <c r="CP193" s="498"/>
      <c r="CQ193" s="498"/>
      <c r="CR193" s="498"/>
      <c r="CS193" s="498"/>
      <c r="CT193" s="498"/>
      <c r="CU193" s="498"/>
      <c r="CV193" s="498"/>
      <c r="CW193" s="498"/>
      <c r="CX193" s="498"/>
      <c r="CY193" s="498"/>
      <c r="CZ193" s="498"/>
      <c r="DA193" s="498"/>
      <c r="DB193" s="498"/>
      <c r="DC193" s="498"/>
      <c r="DD193" s="498"/>
      <c r="DE193" s="498"/>
      <c r="DF193" s="498"/>
      <c r="DG193" s="498"/>
      <c r="DH193" s="498"/>
      <c r="DI193" s="498"/>
      <c r="DJ193" s="498"/>
      <c r="DK193" s="498"/>
      <c r="DL193" s="498"/>
      <c r="DM193" s="498"/>
      <c r="DN193" s="498"/>
      <c r="DO193" s="498"/>
      <c r="DP193" s="498"/>
      <c r="DQ193" s="498"/>
      <c r="DR193" s="498"/>
      <c r="DS193" s="498"/>
      <c r="DT193" s="498"/>
      <c r="DU193" s="498"/>
      <c r="DV193" s="498"/>
      <c r="DW193" s="498"/>
      <c r="DX193" s="498"/>
      <c r="DY193" s="498"/>
      <c r="DZ193" s="498"/>
      <c r="EA193" s="498"/>
      <c r="EB193" s="498"/>
      <c r="EC193" s="498"/>
      <c r="ED193" s="498"/>
      <c r="EE193" s="498"/>
      <c r="EF193" s="498"/>
      <c r="EG193" s="498"/>
      <c r="EH193" s="498"/>
      <c r="EI193" s="498"/>
      <c r="EJ193" s="498"/>
      <c r="EK193" s="498"/>
      <c r="EL193" s="498"/>
      <c r="EM193" s="498"/>
      <c r="EN193" s="498"/>
      <c r="EO193" s="498"/>
      <c r="EP193" s="498"/>
      <c r="EQ193" s="498"/>
      <c r="ER193" s="498"/>
      <c r="ES193" s="498"/>
      <c r="ET193" s="498"/>
      <c r="EU193" s="498"/>
      <c r="EV193" s="498"/>
      <c r="EW193" s="498"/>
      <c r="EX193" s="498"/>
      <c r="EY193" s="498"/>
      <c r="EZ193" s="498"/>
      <c r="FA193" s="498"/>
      <c r="FB193" s="498"/>
      <c r="FC193" s="498"/>
      <c r="FD193" s="498"/>
      <c r="FE193" s="498"/>
      <c r="FF193" s="498"/>
      <c r="FG193" s="498"/>
      <c r="FH193" s="498"/>
      <c r="FI193" s="498"/>
      <c r="FJ193" s="498"/>
      <c r="FK193" s="498"/>
      <c r="FL193" s="498"/>
      <c r="FM193" s="498"/>
      <c r="FN193" s="498"/>
      <c r="FO193" s="498"/>
      <c r="FP193" s="498"/>
      <c r="FQ193" s="498"/>
      <c r="FR193" s="498"/>
      <c r="FS193" s="498"/>
      <c r="FT193" s="498"/>
      <c r="FU193" s="498"/>
      <c r="FV193" s="498"/>
      <c r="FW193" s="498"/>
      <c r="FX193" s="498"/>
      <c r="FY193" s="498"/>
      <c r="FZ193" s="498"/>
      <c r="GA193" s="498"/>
      <c r="GB193" s="498"/>
      <c r="GC193" s="498"/>
      <c r="GD193" s="498"/>
      <c r="GE193" s="498"/>
      <c r="GF193" s="498"/>
      <c r="GG193" s="498"/>
      <c r="GH193" s="498"/>
      <c r="GI193" s="498"/>
      <c r="GJ193" s="498"/>
      <c r="GK193" s="498"/>
      <c r="GL193" s="498"/>
      <c r="GM193" s="498"/>
      <c r="GN193" s="498"/>
      <c r="GO193" s="498"/>
      <c r="GP193" s="498"/>
      <c r="GQ193" s="498"/>
      <c r="GR193" s="498"/>
      <c r="GS193" s="498"/>
      <c r="GT193" s="498"/>
      <c r="GU193" s="498"/>
      <c r="GV193" s="498"/>
      <c r="GW193" s="498"/>
      <c r="GX193" s="498"/>
      <c r="GY193" s="498"/>
      <c r="GZ193" s="498"/>
      <c r="HA193" s="498"/>
      <c r="HB193" s="498"/>
      <c r="HC193" s="498"/>
      <c r="HD193" s="498"/>
      <c r="HE193" s="498"/>
      <c r="HF193" s="498"/>
      <c r="HG193" s="498"/>
      <c r="HH193" s="498"/>
      <c r="HI193" s="498"/>
      <c r="HJ193" s="498"/>
      <c r="HK193" s="498"/>
      <c r="HL193" s="498"/>
      <c r="HM193" s="498"/>
      <c r="HN193" s="498"/>
      <c r="HO193" s="498"/>
      <c r="HP193" s="498"/>
      <c r="HQ193" s="498"/>
      <c r="HR193" s="498"/>
      <c r="HS193" s="498"/>
      <c r="HT193" s="498"/>
      <c r="HU193" s="498"/>
      <c r="HV193" s="498"/>
      <c r="HW193" s="498"/>
      <c r="HX193" s="498"/>
      <c r="HY193" s="498"/>
      <c r="HZ193" s="498"/>
      <c r="IA193" s="498"/>
      <c r="IB193" s="498"/>
      <c r="IC193" s="498"/>
      <c r="ID193" s="498"/>
      <c r="IE193" s="498"/>
      <c r="IF193" s="498"/>
      <c r="IG193" s="498"/>
      <c r="IH193" s="498"/>
      <c r="II193" s="498"/>
      <c r="IJ193" s="498"/>
      <c r="IK193" s="498"/>
    </row>
    <row r="194" spans="1:245" s="18" customFormat="1" ht="24" hidden="1" customHeight="1"/>
    <row r="195" spans="1:245" s="18" customFormat="1" ht="24" hidden="1" customHeight="1"/>
    <row r="196" spans="1:245" s="18" customFormat="1" ht="24" hidden="1" customHeight="1"/>
    <row r="197" spans="1:245" s="18" customFormat="1" ht="24" hidden="1" customHeight="1"/>
    <row r="198" spans="1:245" s="18" customFormat="1" ht="24" hidden="1" customHeight="1"/>
    <row r="199" spans="1:245" s="18" customFormat="1" ht="24" hidden="1" customHeight="1"/>
    <row r="200" spans="1:245" s="18" customFormat="1" ht="24" hidden="1" customHeight="1"/>
    <row r="201" spans="1:245" s="18" customFormat="1" ht="24" hidden="1" customHeight="1"/>
    <row r="202" spans="1:245" s="18" customFormat="1" ht="24" hidden="1" customHeight="1"/>
    <row r="203" spans="1:245" s="18" customFormat="1" ht="24" hidden="1" customHeight="1"/>
    <row r="204" spans="1:245" s="18" customFormat="1" ht="24" hidden="1" customHeight="1"/>
    <row r="205" spans="1:245" s="18" customFormat="1" ht="24" hidden="1" customHeight="1"/>
    <row r="206" spans="1:245" s="18" customFormat="1" ht="24" hidden="1" customHeight="1"/>
    <row r="207" spans="1:245" s="18" customFormat="1" ht="24" hidden="1" customHeight="1"/>
    <row r="208" spans="1:245" s="18" customFormat="1" ht="24" hidden="1" customHeight="1"/>
    <row r="209" s="18" customFormat="1" ht="24" hidden="1" customHeight="1"/>
    <row r="210" s="18" customFormat="1" ht="24" hidden="1" customHeight="1"/>
    <row r="211" s="18" customFormat="1" ht="24" hidden="1" customHeight="1"/>
    <row r="212" s="18" customFormat="1" ht="24" hidden="1" customHeight="1"/>
    <row r="213" s="18" customFormat="1" ht="24" hidden="1" customHeight="1"/>
    <row r="214" s="18" customFormat="1" ht="24" hidden="1" customHeight="1"/>
    <row r="215" s="18" customFormat="1" ht="24" hidden="1" customHeight="1"/>
    <row r="216" s="18" customFormat="1" ht="24" hidden="1" customHeight="1"/>
    <row r="217" s="18" customFormat="1" ht="24" hidden="1" customHeight="1"/>
    <row r="218" s="18" customFormat="1" ht="24" hidden="1" customHeight="1"/>
    <row r="219" s="18" customFormat="1" ht="24" hidden="1" customHeight="1"/>
    <row r="220" s="18" customFormat="1" ht="24" hidden="1" customHeight="1"/>
    <row r="221" s="18" customFormat="1" ht="24" hidden="1" customHeight="1"/>
    <row r="222" s="18" customFormat="1" ht="24" hidden="1" customHeight="1"/>
    <row r="223" s="18" customFormat="1" ht="24" hidden="1" customHeight="1"/>
    <row r="224" s="18" customFormat="1" ht="24" hidden="1" customHeight="1"/>
    <row r="225" s="18" customFormat="1" ht="24" hidden="1" customHeight="1"/>
    <row r="226" s="18" customFormat="1" ht="24" hidden="1" customHeight="1"/>
    <row r="227" s="18" customFormat="1" ht="24" hidden="1" customHeight="1"/>
    <row r="228" s="18" customFormat="1" ht="24" hidden="1" customHeight="1"/>
    <row r="229" s="18" customFormat="1" ht="24" hidden="1" customHeight="1"/>
    <row r="230" s="18" customFormat="1" ht="24" hidden="1" customHeight="1"/>
    <row r="231" s="18" customFormat="1" ht="24" hidden="1" customHeight="1"/>
    <row r="232" s="18" customFormat="1" ht="24" hidden="1" customHeight="1"/>
    <row r="233" s="18" customFormat="1" ht="24" hidden="1" customHeight="1"/>
    <row r="234" s="18" customFormat="1" ht="24" hidden="1" customHeight="1"/>
    <row r="235" s="18" customFormat="1" ht="24" hidden="1" customHeight="1"/>
    <row r="236" s="18" customFormat="1" ht="24" hidden="1" customHeight="1"/>
    <row r="237" s="18" customFormat="1" ht="24" hidden="1" customHeight="1"/>
    <row r="238" s="18" customFormat="1" ht="24" hidden="1" customHeight="1"/>
    <row r="239" s="18" customFormat="1" ht="24" hidden="1" customHeight="1"/>
    <row r="240" s="18" customFormat="1" ht="24" hidden="1" customHeight="1"/>
    <row r="241" s="18" customFormat="1" ht="24" hidden="1" customHeight="1"/>
    <row r="242" s="18" customFormat="1" ht="24" hidden="1" customHeight="1"/>
    <row r="243" s="18" customFormat="1" ht="24" hidden="1" customHeight="1"/>
    <row r="244" s="18" customFormat="1" ht="24" hidden="1" customHeight="1"/>
    <row r="245" s="18" customFormat="1" ht="24" hidden="1" customHeight="1"/>
    <row r="246" s="18" customFormat="1" ht="24" hidden="1" customHeight="1"/>
    <row r="247" s="18" customFormat="1" ht="24" hidden="1" customHeight="1"/>
    <row r="248" s="18" customFormat="1" ht="24" hidden="1" customHeight="1"/>
    <row r="249" s="18" customFormat="1" ht="24" hidden="1" customHeight="1"/>
    <row r="250" s="18" customFormat="1" ht="24" hidden="1" customHeight="1"/>
    <row r="251" s="18" customFormat="1" ht="24" hidden="1" customHeight="1"/>
    <row r="252" s="18" customFormat="1" ht="24" hidden="1" customHeight="1"/>
    <row r="253" s="18" customFormat="1" ht="24" hidden="1" customHeight="1"/>
    <row r="254" s="18" customFormat="1" ht="24" hidden="1" customHeight="1"/>
    <row r="255" s="18" customFormat="1" ht="24" hidden="1" customHeight="1"/>
    <row r="256" s="18" customFormat="1" ht="24" hidden="1" customHeight="1"/>
    <row r="257" s="18" customFormat="1" ht="24" hidden="1" customHeight="1"/>
    <row r="258" s="18" customFormat="1" ht="24" hidden="1" customHeight="1"/>
    <row r="259" s="18" customFormat="1" ht="24" hidden="1" customHeight="1"/>
    <row r="260" s="18" customFormat="1" ht="24" hidden="1" customHeight="1"/>
    <row r="261" s="18" customFormat="1" ht="24" hidden="1" customHeight="1"/>
    <row r="262" s="18" customFormat="1" ht="24" hidden="1" customHeight="1"/>
    <row r="263" s="18" customFormat="1" ht="24" hidden="1" customHeight="1"/>
    <row r="264" s="18" customFormat="1" ht="24" hidden="1" customHeight="1"/>
    <row r="265" s="18" customFormat="1" ht="24" hidden="1" customHeight="1"/>
    <row r="266" s="18" customFormat="1" ht="24" hidden="1" customHeight="1"/>
    <row r="267" s="18" customFormat="1" ht="24" hidden="1" customHeight="1"/>
    <row r="268" s="18" customFormat="1" ht="24" hidden="1" customHeight="1"/>
    <row r="269" s="18" customFormat="1" ht="24" hidden="1" customHeight="1"/>
    <row r="270" s="18" customFormat="1" ht="24" hidden="1" customHeight="1"/>
    <row r="271" s="18" customFormat="1" ht="24" hidden="1" customHeight="1"/>
    <row r="272" s="18" customFormat="1" ht="24" hidden="1" customHeight="1"/>
    <row r="273" spans="18:35" s="18" customFormat="1" ht="24" hidden="1" customHeight="1"/>
    <row r="274" spans="18:35" s="18" customFormat="1" ht="24" hidden="1" customHeight="1"/>
    <row r="275" spans="18:35" s="18" customFormat="1" ht="24" hidden="1" customHeight="1"/>
    <row r="276" spans="18:35" s="18" customFormat="1" ht="24" hidden="1" customHeight="1"/>
    <row r="277" spans="18:35" s="18" customFormat="1" ht="24" hidden="1" customHeight="1"/>
    <row r="278" spans="18:35" s="18" customFormat="1" ht="24" hidden="1" customHeight="1"/>
    <row r="279" spans="18:35" s="18" customFormat="1" ht="24" hidden="1" customHeight="1"/>
    <row r="280" spans="18:35" s="18" customFormat="1" ht="24" hidden="1" customHeight="1"/>
    <row r="281" spans="18:35" s="18" customFormat="1" ht="24" hidden="1" customHeight="1"/>
    <row r="282" spans="18:35" s="18" customFormat="1" ht="24" hidden="1" customHeight="1"/>
    <row r="283" spans="18:35" s="18" customFormat="1" ht="24" hidden="1" customHeight="1"/>
    <row r="284" spans="18:35" s="18" customFormat="1" ht="24" hidden="1" customHeight="1"/>
    <row r="285" spans="18:35" s="18" customFormat="1" ht="24" hidden="1" customHeight="1"/>
    <row r="286" spans="18:35" s="18" customFormat="1" ht="24" hidden="1" customHeight="1"/>
    <row r="287" spans="18:35" s="18" customFormat="1" ht="24" hidden="1" customHeight="1"/>
    <row r="288" spans="18:35" s="18" customFormat="1" ht="24" hidden="1" customHeight="1">
      <c r="R288" s="236"/>
      <c r="S288" s="236"/>
      <c r="T288" s="236"/>
      <c r="U288" s="236"/>
      <c r="V288" s="236"/>
      <c r="W288" s="236"/>
      <c r="X288" s="236"/>
      <c r="Y288" s="236"/>
      <c r="Z288" s="236"/>
      <c r="AA288" s="236"/>
      <c r="AB288" s="236"/>
      <c r="AC288" s="236"/>
      <c r="AD288" s="236"/>
      <c r="AE288" s="236"/>
      <c r="AF288" s="236"/>
      <c r="AG288" s="236"/>
      <c r="AH288" s="236"/>
      <c r="AI288" s="236"/>
    </row>
    <row r="289" spans="2:35" s="18" customFormat="1" ht="24" hidden="1" customHeight="1">
      <c r="R289" s="236"/>
      <c r="S289" s="236"/>
      <c r="T289" s="236"/>
      <c r="U289" s="236"/>
      <c r="V289" s="236"/>
      <c r="W289" s="236"/>
      <c r="X289" s="236"/>
      <c r="Y289" s="236"/>
      <c r="Z289" s="236"/>
      <c r="AA289" s="236"/>
      <c r="AB289" s="236"/>
      <c r="AC289" s="236"/>
      <c r="AD289" s="236"/>
      <c r="AE289" s="236"/>
      <c r="AF289" s="236"/>
      <c r="AG289" s="236"/>
      <c r="AH289" s="236"/>
      <c r="AI289" s="236"/>
    </row>
    <row r="290" spans="2:35" s="18" customFormat="1" ht="24" hidden="1" customHeight="1">
      <c r="R290" s="236"/>
      <c r="S290" s="236"/>
      <c r="T290" s="236"/>
      <c r="U290" s="236"/>
      <c r="V290" s="236"/>
      <c r="W290" s="236"/>
      <c r="X290" s="236"/>
      <c r="Y290" s="236"/>
      <c r="Z290" s="236"/>
      <c r="AA290" s="236"/>
      <c r="AB290" s="236"/>
      <c r="AC290" s="236"/>
      <c r="AD290" s="236"/>
      <c r="AE290" s="236"/>
      <c r="AF290" s="236"/>
      <c r="AG290" s="236"/>
      <c r="AH290" s="236"/>
      <c r="AI290" s="236"/>
    </row>
    <row r="291" spans="2:35" s="18" customFormat="1" ht="24" hidden="1" customHeight="1">
      <c r="R291" s="236"/>
      <c r="S291" s="236"/>
      <c r="T291" s="236"/>
      <c r="U291" s="236"/>
      <c r="V291" s="236"/>
      <c r="W291" s="236"/>
      <c r="X291" s="236"/>
      <c r="Y291" s="236"/>
      <c r="Z291" s="236"/>
      <c r="AA291" s="236"/>
      <c r="AB291" s="236"/>
      <c r="AC291" s="236"/>
      <c r="AD291" s="236"/>
      <c r="AE291" s="236"/>
      <c r="AF291" s="236"/>
      <c r="AG291" s="236"/>
      <c r="AH291" s="236"/>
      <c r="AI291" s="236"/>
    </row>
    <row r="292" spans="2:35" s="18" customFormat="1" ht="24" hidden="1" customHeight="1">
      <c r="R292" s="236"/>
      <c r="S292" s="236"/>
      <c r="T292" s="236"/>
      <c r="U292" s="236"/>
      <c r="V292" s="236"/>
      <c r="W292" s="236"/>
      <c r="X292" s="236"/>
      <c r="Y292" s="236"/>
      <c r="Z292" s="236"/>
      <c r="AA292" s="236"/>
      <c r="AB292" s="236"/>
      <c r="AC292" s="236"/>
      <c r="AD292" s="236"/>
      <c r="AE292" s="236"/>
      <c r="AF292" s="236"/>
      <c r="AG292" s="236"/>
      <c r="AH292" s="236"/>
      <c r="AI292" s="236"/>
    </row>
    <row r="293" spans="2:35" s="18" customFormat="1" ht="24" hidden="1" customHeight="1">
      <c r="R293" s="236"/>
      <c r="S293" s="236"/>
      <c r="T293" s="236"/>
      <c r="U293" s="236"/>
      <c r="V293" s="236"/>
      <c r="W293" s="236"/>
      <c r="X293" s="236"/>
      <c r="Y293" s="236"/>
      <c r="Z293" s="236"/>
      <c r="AA293" s="236"/>
      <c r="AB293" s="236"/>
      <c r="AC293" s="236"/>
      <c r="AD293" s="236"/>
      <c r="AE293" s="236"/>
      <c r="AF293" s="236"/>
      <c r="AG293" s="236"/>
      <c r="AH293" s="236"/>
      <c r="AI293" s="236"/>
    </row>
    <row r="294" spans="2:35" s="18" customFormat="1" ht="24" hidden="1" customHeight="1">
      <c r="R294" s="236"/>
      <c r="S294" s="236"/>
      <c r="T294" s="236"/>
      <c r="U294" s="236"/>
      <c r="V294" s="236"/>
      <c r="W294" s="236"/>
      <c r="X294" s="236"/>
      <c r="Y294" s="236"/>
      <c r="Z294" s="236"/>
      <c r="AA294" s="236"/>
      <c r="AB294" s="236"/>
      <c r="AC294" s="236"/>
      <c r="AD294" s="236"/>
      <c r="AE294" s="236"/>
      <c r="AF294" s="236"/>
      <c r="AG294" s="236"/>
      <c r="AH294" s="236"/>
      <c r="AI294" s="236"/>
    </row>
    <row r="295" spans="2:35" s="18" customFormat="1" ht="24" hidden="1" customHeight="1">
      <c r="R295" s="236"/>
      <c r="S295" s="236"/>
      <c r="T295" s="236"/>
      <c r="U295" s="236"/>
      <c r="V295" s="236"/>
      <c r="W295" s="236"/>
      <c r="X295" s="236"/>
      <c r="Y295" s="236"/>
      <c r="Z295" s="236"/>
      <c r="AA295" s="236"/>
      <c r="AB295" s="236"/>
      <c r="AC295" s="236"/>
      <c r="AD295" s="236"/>
      <c r="AE295" s="236"/>
      <c r="AF295" s="236"/>
      <c r="AG295" s="236"/>
      <c r="AH295" s="236"/>
      <c r="AI295" s="236"/>
    </row>
    <row r="296" spans="2:35" ht="0" hidden="1" customHeight="1"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</row>
    <row r="297" spans="2:35" ht="0" hidden="1" customHeight="1"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</row>
    <row r="298" spans="2:35" ht="0" hidden="1" customHeight="1"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</row>
    <row r="299" spans="2:35" ht="0" hidden="1" customHeight="1"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</row>
    <row r="300" spans="2:35" ht="0" hidden="1" customHeight="1"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</row>
    <row r="301" spans="2:35" ht="0" hidden="1" customHeight="1"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</row>
    <row r="302" spans="2:35" ht="0" hidden="1" customHeight="1"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</row>
    <row r="303" spans="2:35" ht="0" hidden="1" customHeight="1"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</row>
    <row r="304" spans="2:35" ht="0" hidden="1" customHeight="1"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</row>
    <row r="305" spans="2:17" ht="0" hidden="1" customHeight="1"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</row>
    <row r="306" spans="2:17" ht="0" hidden="1" customHeight="1"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</row>
    <row r="307" spans="2:17" ht="0" hidden="1" customHeight="1"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</row>
    <row r="308" spans="2:17" ht="0" hidden="1" customHeight="1"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</row>
    <row r="309" spans="2:17" ht="0" hidden="1" customHeight="1"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</row>
    <row r="310" spans="2:17" ht="0" hidden="1" customHeight="1"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</row>
    <row r="311" spans="2:17" ht="0" hidden="1" customHeight="1"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</row>
    <row r="312" spans="2:17" ht="0" hidden="1" customHeight="1"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</row>
    <row r="313" spans="2:17" ht="0" hidden="1" customHeight="1"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</row>
    <row r="314" spans="2:17" ht="0" hidden="1" customHeight="1"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</row>
    <row r="315" spans="2:17" ht="0" hidden="1" customHeight="1"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</row>
    <row r="316" spans="2:17" ht="0" hidden="1" customHeight="1"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</row>
  </sheetData>
  <sheetProtection selectLockedCells="1" selectUnlockedCells="1"/>
  <mergeCells count="222">
    <mergeCell ref="B186:AF186"/>
    <mergeCell ref="L173:N173"/>
    <mergeCell ref="R173:AC173"/>
    <mergeCell ref="B175:AF175"/>
    <mergeCell ref="B183:R183"/>
    <mergeCell ref="S183:X183"/>
    <mergeCell ref="Y183:AF183"/>
    <mergeCell ref="B159:N159"/>
    <mergeCell ref="R162:U164"/>
    <mergeCell ref="B163:N163"/>
    <mergeCell ref="V164:AC164"/>
    <mergeCell ref="R165:AF167"/>
    <mergeCell ref="R169:AF169"/>
    <mergeCell ref="B152:P152"/>
    <mergeCell ref="R152:AC153"/>
    <mergeCell ref="AD152:AD153"/>
    <mergeCell ref="AE152:AE153"/>
    <mergeCell ref="AF152:AF153"/>
    <mergeCell ref="R154:AC155"/>
    <mergeCell ref="AD154:AD155"/>
    <mergeCell ref="AE154:AE155"/>
    <mergeCell ref="AF154:AF155"/>
    <mergeCell ref="AE138:AE140"/>
    <mergeCell ref="AF138:AF140"/>
    <mergeCell ref="B140:N140"/>
    <mergeCell ref="AB141:AC141"/>
    <mergeCell ref="J151:N151"/>
    <mergeCell ref="B136:C139"/>
    <mergeCell ref="D136:F137"/>
    <mergeCell ref="Z136:AC136"/>
    <mergeCell ref="D138:F139"/>
    <mergeCell ref="R138:AC140"/>
    <mergeCell ref="AD138:AD140"/>
    <mergeCell ref="AD132:AD133"/>
    <mergeCell ref="AE132:AE133"/>
    <mergeCell ref="AF132:AF133"/>
    <mergeCell ref="B134:F135"/>
    <mergeCell ref="R134:AC135"/>
    <mergeCell ref="AD134:AD135"/>
    <mergeCell ref="AE134:AE135"/>
    <mergeCell ref="AF134:AF135"/>
    <mergeCell ref="B128:C131"/>
    <mergeCell ref="D128:F129"/>
    <mergeCell ref="D130:F131"/>
    <mergeCell ref="R131:AC131"/>
    <mergeCell ref="B132:F133"/>
    <mergeCell ref="R132:AC133"/>
    <mergeCell ref="B106:F107"/>
    <mergeCell ref="R106:AF107"/>
    <mergeCell ref="B108:F109"/>
    <mergeCell ref="R108:AC109"/>
    <mergeCell ref="AD108:AD109"/>
    <mergeCell ref="AE108:AE109"/>
    <mergeCell ref="AB117:AC117"/>
    <mergeCell ref="R123:AC123"/>
    <mergeCell ref="AE112:AE113"/>
    <mergeCell ref="AF112:AF113"/>
    <mergeCell ref="V114:AC115"/>
    <mergeCell ref="AD114:AD115"/>
    <mergeCell ref="AE114:AE115"/>
    <mergeCell ref="AF114:AF115"/>
    <mergeCell ref="B110:C113"/>
    <mergeCell ref="D110:F111"/>
    <mergeCell ref="R110:AC111"/>
    <mergeCell ref="AD110:AD111"/>
    <mergeCell ref="AE110:AE111"/>
    <mergeCell ref="AF110:AF111"/>
    <mergeCell ref="D112:F113"/>
    <mergeCell ref="R112:U115"/>
    <mergeCell ref="V112:AC113"/>
    <mergeCell ref="AD112:AD113"/>
    <mergeCell ref="J98:N98"/>
    <mergeCell ref="B100:Q100"/>
    <mergeCell ref="R100:AC101"/>
    <mergeCell ref="AD100:AD101"/>
    <mergeCell ref="AE100:AE101"/>
    <mergeCell ref="AA95:AA96"/>
    <mergeCell ref="AB95:AB96"/>
    <mergeCell ref="AD95:AF96"/>
    <mergeCell ref="AG95:AI104"/>
    <mergeCell ref="J96:N96"/>
    <mergeCell ref="B97:N97"/>
    <mergeCell ref="R97:AC99"/>
    <mergeCell ref="AD97:AD99"/>
    <mergeCell ref="AE97:AE99"/>
    <mergeCell ref="B102:C105"/>
    <mergeCell ref="D102:F103"/>
    <mergeCell ref="D104:F105"/>
    <mergeCell ref="B87:C90"/>
    <mergeCell ref="D87:F88"/>
    <mergeCell ref="D89:F90"/>
    <mergeCell ref="B93:N93"/>
    <mergeCell ref="R95:Z96"/>
    <mergeCell ref="B80:C82"/>
    <mergeCell ref="R80:Z80"/>
    <mergeCell ref="B83:C86"/>
    <mergeCell ref="D83:F84"/>
    <mergeCell ref="D85:F86"/>
    <mergeCell ref="R85:W86"/>
    <mergeCell ref="T73:U74"/>
    <mergeCell ref="V73:Z73"/>
    <mergeCell ref="R75:U76"/>
    <mergeCell ref="R71:S74"/>
    <mergeCell ref="T71:U72"/>
    <mergeCell ref="V71:Z71"/>
    <mergeCell ref="V72:Z72"/>
    <mergeCell ref="R69:U70"/>
    <mergeCell ref="V69:Z69"/>
    <mergeCell ref="B70:N70"/>
    <mergeCell ref="V70:Z70"/>
    <mergeCell ref="R67:U68"/>
    <mergeCell ref="V67:Z67"/>
    <mergeCell ref="V68:Z68"/>
    <mergeCell ref="R65:U66"/>
    <mergeCell ref="V65:Z65"/>
    <mergeCell ref="V66:Z66"/>
    <mergeCell ref="V63:Z63"/>
    <mergeCell ref="V64:Z64"/>
    <mergeCell ref="V62:Z62"/>
    <mergeCell ref="R59:U64"/>
    <mergeCell ref="V59:Z59"/>
    <mergeCell ref="V60:Z60"/>
    <mergeCell ref="V61:Z61"/>
    <mergeCell ref="B57:N57"/>
    <mergeCell ref="B55:N55"/>
    <mergeCell ref="B56:N56"/>
    <mergeCell ref="B53:N53"/>
    <mergeCell ref="R53:Z53"/>
    <mergeCell ref="B54:N54"/>
    <mergeCell ref="B51:N51"/>
    <mergeCell ref="B52:N52"/>
    <mergeCell ref="R52:Z52"/>
    <mergeCell ref="B49:N49"/>
    <mergeCell ref="R49:Z49"/>
    <mergeCell ref="B50:N50"/>
    <mergeCell ref="R50:Z50"/>
    <mergeCell ref="B48:N48"/>
    <mergeCell ref="O48:Q48"/>
    <mergeCell ref="R48:Z48"/>
    <mergeCell ref="R46:Z46"/>
    <mergeCell ref="AG46:AI46"/>
    <mergeCell ref="B47:Q47"/>
    <mergeCell ref="R47:Z47"/>
    <mergeCell ref="AG47:AI47"/>
    <mergeCell ref="B44:N44"/>
    <mergeCell ref="R44:Z44"/>
    <mergeCell ref="AG44:AI44"/>
    <mergeCell ref="R45:Z45"/>
    <mergeCell ref="AG45:AI45"/>
    <mergeCell ref="R42:Z42"/>
    <mergeCell ref="B43:N43"/>
    <mergeCell ref="R43:Z43"/>
    <mergeCell ref="AG43:AI43"/>
    <mergeCell ref="R40:Z40"/>
    <mergeCell ref="AG40:AI40"/>
    <mergeCell ref="B41:N41"/>
    <mergeCell ref="R41:Z41"/>
    <mergeCell ref="R38:Z38"/>
    <mergeCell ref="R39:Z39"/>
    <mergeCell ref="AG39:AI39"/>
    <mergeCell ref="R36:Z36"/>
    <mergeCell ref="R37:Z37"/>
    <mergeCell ref="R32:AF33"/>
    <mergeCell ref="AG32:AI33"/>
    <mergeCell ref="AA34:AC34"/>
    <mergeCell ref="AD34:AF34"/>
    <mergeCell ref="AG34:AI34"/>
    <mergeCell ref="R35:Z35"/>
    <mergeCell ref="B27:N27"/>
    <mergeCell ref="R29:Z29"/>
    <mergeCell ref="AA29:AC29"/>
    <mergeCell ref="AG29:AI31"/>
    <mergeCell ref="R30:AC30"/>
    <mergeCell ref="R31:AC31"/>
    <mergeCell ref="B23:C26"/>
    <mergeCell ref="D23:F24"/>
    <mergeCell ref="R24:U26"/>
    <mergeCell ref="D25:F26"/>
    <mergeCell ref="R16:AC16"/>
    <mergeCell ref="B19:C22"/>
    <mergeCell ref="D19:F20"/>
    <mergeCell ref="D21:F22"/>
    <mergeCell ref="B14:Q14"/>
    <mergeCell ref="R14:AF14"/>
    <mergeCell ref="O9:R9"/>
    <mergeCell ref="U9:W9"/>
    <mergeCell ref="Z9:AC9"/>
    <mergeCell ref="AG14:AI14"/>
    <mergeCell ref="B15:N15"/>
    <mergeCell ref="R15:AC15"/>
    <mergeCell ref="AD15:AF15"/>
    <mergeCell ref="AG15:AI15"/>
    <mergeCell ref="AF9:AI9"/>
    <mergeCell ref="B10:AC10"/>
    <mergeCell ref="B11:AC11"/>
    <mergeCell ref="AF11:AI11"/>
    <mergeCell ref="B13:Q13"/>
    <mergeCell ref="R13:AF13"/>
    <mergeCell ref="K3:AC4"/>
    <mergeCell ref="AD3:AI4"/>
    <mergeCell ref="C7:G7"/>
    <mergeCell ref="J7:L7"/>
    <mergeCell ref="O7:R7"/>
    <mergeCell ref="U7:W7"/>
    <mergeCell ref="Z7:AC7"/>
    <mergeCell ref="B5:AI5"/>
    <mergeCell ref="B6:B9"/>
    <mergeCell ref="C6:G6"/>
    <mergeCell ref="J6:L6"/>
    <mergeCell ref="M6:N9"/>
    <mergeCell ref="O6:R6"/>
    <mergeCell ref="U6:W6"/>
    <mergeCell ref="X6:Y9"/>
    <mergeCell ref="Z6:AC6"/>
    <mergeCell ref="AF6:AI6"/>
    <mergeCell ref="C8:G8"/>
    <mergeCell ref="J8:L8"/>
    <mergeCell ref="O8:R8"/>
    <mergeCell ref="U8:W8"/>
    <mergeCell ref="Z8:AC8"/>
    <mergeCell ref="C9:G9"/>
    <mergeCell ref="J9:L9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30" firstPageNumber="0" fitToHeight="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>
    <tabColor rgb="FF8FD053"/>
  </sheetPr>
  <dimension ref="A1:JS53"/>
  <sheetViews>
    <sheetView topLeftCell="A2" zoomScale="50" zoomScaleNormal="50" workbookViewId="0">
      <selection activeCell="J1" sqref="J1"/>
    </sheetView>
  </sheetViews>
  <sheetFormatPr baseColWidth="10" defaultColWidth="0" defaultRowHeight="13.8"/>
  <cols>
    <col min="1" max="1" width="2.6640625" style="367" customWidth="1"/>
    <col min="2" max="2" width="4" style="367" customWidth="1"/>
    <col min="3" max="3" width="69.5546875" style="367" customWidth="1"/>
    <col min="4" max="4" width="25.6640625" style="367" customWidth="1"/>
    <col min="5" max="5" width="26.44140625" style="367" customWidth="1"/>
    <col min="6" max="9" width="11.44140625" style="367" customWidth="1"/>
    <col min="10" max="10" width="13.5546875" style="367" bestFit="1" customWidth="1"/>
    <col min="11" max="17" width="11.44140625" style="367" customWidth="1"/>
    <col min="18" max="18" width="17.109375" style="367" customWidth="1"/>
    <col min="19" max="19" width="5.109375" style="367" customWidth="1"/>
    <col min="20" max="20" width="3.33203125" style="367" customWidth="1"/>
    <col min="21" max="21" width="2.6640625" style="367" customWidth="1"/>
    <col min="22" max="22" width="2.109375" style="367" customWidth="1"/>
    <col min="23" max="23" width="11.44140625" style="367" customWidth="1"/>
    <col min="24" max="279" width="0" style="367" hidden="1" customWidth="1"/>
    <col min="280" max="16384" width="11.44140625" style="367" hidden="1"/>
  </cols>
  <sheetData>
    <row r="1" spans="1:278" s="366" customFormat="1" ht="51.6" customHeight="1">
      <c r="A1" s="431"/>
      <c r="B1" s="430"/>
      <c r="C1" s="430"/>
      <c r="D1" s="430"/>
      <c r="E1" s="430"/>
      <c r="F1" s="430"/>
      <c r="G1" s="430"/>
      <c r="H1" s="430"/>
      <c r="I1" s="430"/>
      <c r="J1" s="430"/>
      <c r="K1" s="430"/>
      <c r="L1" s="430"/>
      <c r="M1" s="430"/>
      <c r="N1" s="430"/>
      <c r="O1" s="430"/>
      <c r="P1" s="430"/>
      <c r="Q1" s="430"/>
      <c r="R1" s="430"/>
      <c r="S1" s="430"/>
      <c r="T1" s="430"/>
      <c r="U1" s="431"/>
      <c r="V1" s="431"/>
      <c r="W1" s="431"/>
      <c r="X1" s="365"/>
      <c r="Y1" s="365"/>
      <c r="Z1" s="365"/>
      <c r="AA1" s="365"/>
      <c r="AB1" s="365"/>
      <c r="AC1" s="365"/>
      <c r="AD1" s="365"/>
      <c r="AE1" s="365"/>
      <c r="AF1" s="365"/>
      <c r="AG1" s="365"/>
      <c r="AH1" s="365"/>
      <c r="AI1" s="365"/>
      <c r="AJ1" s="365"/>
      <c r="AK1" s="365"/>
      <c r="AL1" s="365"/>
      <c r="AM1" s="365"/>
      <c r="AN1" s="365"/>
      <c r="AO1" s="365"/>
      <c r="AP1" s="365"/>
      <c r="AQ1" s="365"/>
      <c r="AR1" s="365"/>
      <c r="AS1" s="365"/>
      <c r="AT1" s="365"/>
      <c r="AU1" s="365"/>
      <c r="AV1" s="365"/>
      <c r="AW1" s="365"/>
      <c r="AX1" s="365"/>
      <c r="AY1" s="365"/>
      <c r="AZ1" s="365"/>
      <c r="BA1" s="365"/>
      <c r="BB1" s="365"/>
      <c r="BC1" s="365"/>
      <c r="BD1" s="365"/>
      <c r="BE1" s="365"/>
      <c r="BF1" s="365"/>
      <c r="BG1" s="365"/>
      <c r="BH1" s="365"/>
      <c r="BI1" s="365"/>
      <c r="BJ1" s="365"/>
      <c r="BK1" s="365"/>
      <c r="BL1" s="365"/>
      <c r="BM1" s="365"/>
      <c r="BN1" s="365"/>
      <c r="BO1" s="365"/>
      <c r="BP1" s="365"/>
      <c r="BQ1" s="365"/>
      <c r="BR1" s="365"/>
      <c r="BS1" s="365"/>
      <c r="BT1" s="365"/>
      <c r="BU1" s="365"/>
      <c r="BV1" s="365"/>
      <c r="BW1" s="365"/>
      <c r="BX1" s="365"/>
      <c r="BY1" s="365"/>
      <c r="BZ1" s="365"/>
      <c r="CA1" s="365"/>
      <c r="CB1" s="365"/>
      <c r="CC1" s="365"/>
      <c r="CD1" s="365"/>
      <c r="CE1" s="365"/>
      <c r="CF1" s="365"/>
      <c r="CG1" s="365"/>
      <c r="CH1" s="365"/>
      <c r="CI1" s="365"/>
      <c r="CJ1" s="365"/>
      <c r="CK1" s="365"/>
      <c r="CL1" s="365"/>
      <c r="CM1" s="365"/>
      <c r="CN1" s="365"/>
      <c r="CO1" s="365"/>
      <c r="CP1" s="365"/>
      <c r="CQ1" s="365"/>
      <c r="CR1" s="365"/>
      <c r="CS1" s="365"/>
      <c r="CT1" s="365"/>
      <c r="CU1" s="365"/>
      <c r="CV1" s="365"/>
      <c r="CW1" s="365"/>
      <c r="CX1" s="365"/>
      <c r="CY1" s="365"/>
      <c r="CZ1" s="365"/>
      <c r="DA1" s="365"/>
      <c r="DB1" s="365"/>
      <c r="DC1" s="365"/>
      <c r="DD1" s="365"/>
      <c r="DE1" s="365"/>
      <c r="DF1" s="365"/>
      <c r="DG1" s="365"/>
      <c r="DH1" s="365"/>
      <c r="DI1" s="365"/>
      <c r="DJ1" s="365"/>
      <c r="DK1" s="365"/>
      <c r="DL1" s="365"/>
      <c r="DM1" s="365"/>
      <c r="DN1" s="365"/>
      <c r="DO1" s="365"/>
      <c r="DP1" s="365"/>
      <c r="DQ1" s="365"/>
      <c r="DR1" s="365"/>
      <c r="DS1" s="365"/>
      <c r="DT1" s="365"/>
      <c r="DU1" s="365"/>
      <c r="DV1" s="365"/>
      <c r="DW1" s="365"/>
      <c r="DX1" s="365"/>
      <c r="DY1" s="365"/>
      <c r="DZ1" s="365"/>
      <c r="EA1" s="365"/>
      <c r="EB1" s="365"/>
      <c r="EC1" s="365"/>
      <c r="ED1" s="365"/>
      <c r="EE1" s="365"/>
      <c r="EF1" s="365"/>
      <c r="EG1" s="365"/>
      <c r="EH1" s="365"/>
      <c r="EI1" s="365"/>
      <c r="EJ1" s="365"/>
      <c r="EK1" s="365"/>
      <c r="EL1" s="365"/>
      <c r="EM1" s="365"/>
      <c r="EN1" s="365"/>
      <c r="EO1" s="365"/>
      <c r="EP1" s="365"/>
      <c r="EQ1" s="365"/>
      <c r="ER1" s="365"/>
      <c r="ES1" s="365"/>
      <c r="ET1" s="365"/>
      <c r="EU1" s="365"/>
      <c r="EV1" s="365"/>
      <c r="EW1" s="365"/>
      <c r="EX1" s="365"/>
      <c r="EY1" s="365"/>
      <c r="EZ1" s="365"/>
      <c r="FA1" s="365"/>
      <c r="FB1" s="365"/>
      <c r="FC1" s="365"/>
      <c r="FD1" s="365"/>
      <c r="FE1" s="365"/>
      <c r="FF1" s="365"/>
      <c r="FG1" s="365"/>
      <c r="FH1" s="365"/>
      <c r="FI1" s="365"/>
      <c r="FJ1" s="365"/>
      <c r="FK1" s="365"/>
      <c r="FL1" s="365"/>
      <c r="FM1" s="365"/>
      <c r="FN1" s="365"/>
      <c r="FO1" s="365"/>
      <c r="FP1" s="365"/>
      <c r="FQ1" s="365"/>
      <c r="FR1" s="365"/>
      <c r="FS1" s="365"/>
      <c r="FT1" s="365"/>
      <c r="FU1" s="365"/>
      <c r="FV1" s="365"/>
      <c r="FW1" s="365"/>
      <c r="FX1" s="365"/>
      <c r="FY1" s="365"/>
      <c r="FZ1" s="365"/>
      <c r="GA1" s="365"/>
      <c r="GB1" s="365"/>
      <c r="GC1" s="365"/>
      <c r="GD1" s="365"/>
      <c r="GE1" s="365"/>
      <c r="GF1" s="365"/>
      <c r="GG1" s="365"/>
      <c r="GH1" s="365"/>
      <c r="GI1" s="365"/>
      <c r="GJ1" s="365"/>
      <c r="GK1" s="365"/>
      <c r="GL1" s="365"/>
      <c r="GM1" s="365"/>
      <c r="GN1" s="365"/>
      <c r="GO1" s="365"/>
      <c r="GP1" s="365"/>
      <c r="GQ1" s="365"/>
      <c r="GR1" s="365"/>
      <c r="GS1" s="365"/>
      <c r="GT1" s="365"/>
      <c r="GU1" s="365"/>
      <c r="GV1" s="365"/>
      <c r="GW1" s="365"/>
      <c r="GX1" s="365"/>
      <c r="GY1" s="365"/>
      <c r="GZ1" s="365"/>
      <c r="HA1" s="365"/>
      <c r="HB1" s="365"/>
      <c r="HC1" s="365"/>
      <c r="HD1" s="365"/>
      <c r="HE1" s="365"/>
      <c r="HF1" s="365"/>
      <c r="HG1" s="365"/>
      <c r="HH1" s="365"/>
      <c r="HI1" s="365"/>
      <c r="HJ1" s="365"/>
      <c r="HK1" s="365"/>
      <c r="HL1" s="365"/>
      <c r="HM1" s="365"/>
      <c r="HN1" s="365"/>
      <c r="HO1" s="365"/>
      <c r="HP1" s="365"/>
      <c r="HQ1" s="365"/>
      <c r="HR1" s="365"/>
      <c r="HS1" s="365"/>
      <c r="HT1" s="365"/>
      <c r="HU1" s="365"/>
      <c r="HV1" s="365"/>
      <c r="HW1" s="365"/>
      <c r="HX1" s="365"/>
      <c r="HY1" s="365"/>
      <c r="HZ1" s="365"/>
      <c r="IA1" s="365"/>
      <c r="IB1" s="365"/>
      <c r="IC1" s="365"/>
      <c r="ID1" s="365"/>
      <c r="IE1" s="365"/>
      <c r="IF1" s="365"/>
      <c r="IG1" s="365"/>
      <c r="IH1" s="365"/>
      <c r="II1" s="365"/>
      <c r="IJ1" s="365"/>
      <c r="IK1" s="365"/>
      <c r="IL1" s="365"/>
      <c r="IM1" s="365"/>
      <c r="IN1" s="365"/>
      <c r="IO1" s="365"/>
      <c r="IP1" s="365"/>
      <c r="IQ1" s="365"/>
      <c r="IR1" s="365"/>
      <c r="IS1" s="365"/>
      <c r="IT1" s="365"/>
      <c r="IU1" s="365"/>
      <c r="IV1" s="365"/>
      <c r="IW1" s="365"/>
      <c r="IX1" s="365"/>
      <c r="IY1" s="365"/>
      <c r="IZ1" s="365"/>
      <c r="JA1" s="365"/>
      <c r="JB1" s="365"/>
      <c r="JC1" s="365"/>
      <c r="JD1" s="365"/>
      <c r="JE1" s="365"/>
      <c r="JF1" s="365"/>
      <c r="JG1" s="365"/>
      <c r="JH1" s="365"/>
      <c r="JI1" s="365"/>
      <c r="JJ1" s="365"/>
      <c r="JK1" s="365"/>
      <c r="JL1" s="365"/>
      <c r="JM1" s="365"/>
      <c r="JN1" s="365"/>
      <c r="JO1" s="365"/>
      <c r="JP1" s="365"/>
      <c r="JQ1" s="365"/>
      <c r="JR1" s="365"/>
    </row>
    <row r="2" spans="1:278" s="509" customFormat="1" ht="15" customHeight="1" thickBot="1">
      <c r="A2" s="508"/>
      <c r="B2" s="508"/>
      <c r="C2" s="508"/>
      <c r="D2" s="508"/>
      <c r="E2" s="508"/>
      <c r="F2" s="508"/>
      <c r="G2" s="508"/>
      <c r="H2" s="508"/>
      <c r="I2" s="508"/>
      <c r="J2" s="508"/>
      <c r="K2" s="508"/>
      <c r="L2" s="508"/>
      <c r="M2" s="508"/>
      <c r="N2" s="508"/>
      <c r="O2" s="508"/>
      <c r="P2" s="508"/>
      <c r="Q2" s="508"/>
      <c r="R2" s="508"/>
      <c r="S2" s="508"/>
      <c r="T2" s="508"/>
      <c r="U2" s="508"/>
      <c r="V2" s="508"/>
      <c r="W2" s="508"/>
    </row>
    <row r="3" spans="1:278" s="366" customFormat="1">
      <c r="A3" s="431"/>
      <c r="B3" s="510"/>
      <c r="C3" s="510"/>
      <c r="D3" s="510"/>
      <c r="E3" s="510"/>
      <c r="F3" s="510"/>
      <c r="G3" s="510"/>
      <c r="H3" s="510"/>
      <c r="I3" s="510"/>
      <c r="J3" s="510"/>
      <c r="K3" s="510"/>
      <c r="L3" s="510"/>
      <c r="M3" s="510"/>
      <c r="N3" s="510"/>
      <c r="O3" s="510"/>
      <c r="P3" s="510"/>
      <c r="Q3" s="510"/>
      <c r="R3" s="510"/>
      <c r="S3" s="510"/>
      <c r="T3" s="511"/>
      <c r="U3" s="431"/>
      <c r="V3" s="431"/>
      <c r="W3" s="512"/>
      <c r="X3" s="365"/>
      <c r="Y3" s="365"/>
      <c r="Z3" s="365"/>
      <c r="AA3" s="365"/>
      <c r="AB3" s="365"/>
      <c r="AC3" s="365"/>
      <c r="AD3" s="365"/>
      <c r="AE3" s="365"/>
      <c r="AF3" s="365"/>
      <c r="AG3" s="365"/>
      <c r="AH3" s="365"/>
      <c r="AI3" s="365"/>
      <c r="AJ3" s="365"/>
      <c r="AK3" s="365"/>
      <c r="AL3" s="365"/>
      <c r="AM3" s="365"/>
      <c r="AN3" s="365"/>
      <c r="AO3" s="365"/>
      <c r="AP3" s="365"/>
      <c r="AQ3" s="365"/>
      <c r="AR3" s="365"/>
      <c r="AS3" s="365"/>
      <c r="AT3" s="365"/>
      <c r="AU3" s="365"/>
      <c r="AV3" s="365"/>
      <c r="AW3" s="365"/>
      <c r="AX3" s="365"/>
      <c r="AY3" s="365"/>
      <c r="AZ3" s="365"/>
      <c r="BA3" s="365"/>
      <c r="BB3" s="365"/>
      <c r="BC3" s="365"/>
      <c r="BD3" s="365"/>
      <c r="BE3" s="365"/>
      <c r="BF3" s="365"/>
      <c r="BG3" s="365"/>
      <c r="BH3" s="365"/>
      <c r="BI3" s="365"/>
      <c r="BJ3" s="365"/>
      <c r="BK3" s="365"/>
      <c r="BL3" s="365"/>
      <c r="BM3" s="365"/>
      <c r="BN3" s="365"/>
      <c r="BO3" s="365"/>
      <c r="BP3" s="365"/>
      <c r="BQ3" s="365"/>
      <c r="BR3" s="365"/>
      <c r="BS3" s="365"/>
      <c r="BT3" s="365"/>
      <c r="BU3" s="365"/>
      <c r="BV3" s="365"/>
      <c r="BW3" s="365"/>
      <c r="BX3" s="365"/>
      <c r="BY3" s="365"/>
      <c r="BZ3" s="365"/>
      <c r="CA3" s="365"/>
      <c r="CB3" s="365"/>
      <c r="CC3" s="365"/>
      <c r="CD3" s="365"/>
      <c r="CE3" s="365"/>
      <c r="CF3" s="365"/>
      <c r="CG3" s="365"/>
      <c r="CH3" s="365"/>
      <c r="CI3" s="365"/>
      <c r="CJ3" s="365"/>
      <c r="CK3" s="365"/>
      <c r="CL3" s="365"/>
      <c r="CM3" s="365"/>
      <c r="CN3" s="365"/>
      <c r="CO3" s="365"/>
      <c r="CP3" s="365"/>
      <c r="CQ3" s="365"/>
      <c r="CR3" s="365"/>
      <c r="CS3" s="365"/>
      <c r="CT3" s="365"/>
      <c r="CU3" s="365"/>
      <c r="CV3" s="365"/>
      <c r="CW3" s="365"/>
      <c r="CX3" s="365"/>
      <c r="CY3" s="365"/>
      <c r="CZ3" s="365"/>
      <c r="DA3" s="365"/>
      <c r="DB3" s="365"/>
      <c r="DC3" s="365"/>
      <c r="DD3" s="365"/>
      <c r="DE3" s="365"/>
      <c r="DF3" s="365"/>
      <c r="DG3" s="365"/>
      <c r="DH3" s="365"/>
      <c r="DI3" s="365"/>
      <c r="DJ3" s="365"/>
      <c r="DK3" s="365"/>
      <c r="DL3" s="365"/>
      <c r="DM3" s="365"/>
      <c r="DN3" s="365"/>
      <c r="DO3" s="365"/>
      <c r="DP3" s="365"/>
      <c r="DQ3" s="365"/>
      <c r="DR3" s="365"/>
      <c r="DS3" s="365"/>
      <c r="DT3" s="365"/>
      <c r="DU3" s="365"/>
      <c r="DV3" s="365"/>
      <c r="DW3" s="365"/>
      <c r="DX3" s="365"/>
      <c r="DY3" s="365"/>
      <c r="DZ3" s="365"/>
      <c r="EA3" s="365"/>
      <c r="EB3" s="365"/>
      <c r="EC3" s="365"/>
      <c r="ED3" s="365"/>
      <c r="EE3" s="365"/>
      <c r="EF3" s="365"/>
      <c r="EG3" s="365"/>
      <c r="EH3" s="365"/>
      <c r="EI3" s="365"/>
      <c r="EJ3" s="365"/>
      <c r="EK3" s="365"/>
      <c r="EL3" s="365"/>
      <c r="EM3" s="365"/>
      <c r="EN3" s="365"/>
      <c r="EO3" s="365"/>
      <c r="EP3" s="365"/>
      <c r="EQ3" s="365"/>
      <c r="ER3" s="365"/>
      <c r="ES3" s="365"/>
      <c r="ET3" s="365"/>
      <c r="EU3" s="365"/>
      <c r="EV3" s="365"/>
      <c r="EW3" s="365"/>
      <c r="EX3" s="365"/>
      <c r="EY3" s="365"/>
      <c r="EZ3" s="365"/>
      <c r="FA3" s="365"/>
      <c r="FB3" s="365"/>
      <c r="FC3" s="365"/>
      <c r="FD3" s="365"/>
      <c r="FE3" s="365"/>
      <c r="FF3" s="365"/>
      <c r="FG3" s="365"/>
      <c r="FH3" s="365"/>
      <c r="FI3" s="365"/>
      <c r="FJ3" s="365"/>
      <c r="FK3" s="365"/>
      <c r="FL3" s="365"/>
      <c r="FM3" s="365"/>
      <c r="FN3" s="365"/>
      <c r="FO3" s="365"/>
      <c r="FP3" s="365"/>
      <c r="FQ3" s="365"/>
      <c r="FR3" s="365"/>
      <c r="FS3" s="365"/>
      <c r="FT3" s="365"/>
      <c r="FU3" s="365"/>
      <c r="FV3" s="365"/>
      <c r="FW3" s="365"/>
      <c r="FX3" s="365"/>
      <c r="FY3" s="365"/>
      <c r="FZ3" s="365"/>
      <c r="GA3" s="365"/>
      <c r="GB3" s="365"/>
      <c r="GC3" s="365"/>
      <c r="GD3" s="365"/>
      <c r="GE3" s="365"/>
      <c r="GF3" s="365"/>
      <c r="GG3" s="365"/>
      <c r="GH3" s="365"/>
      <c r="GI3" s="365"/>
      <c r="GJ3" s="365"/>
      <c r="GK3" s="365"/>
      <c r="GL3" s="365"/>
      <c r="GM3" s="365"/>
      <c r="GN3" s="365"/>
      <c r="GO3" s="365"/>
      <c r="GP3" s="365"/>
      <c r="GQ3" s="365"/>
      <c r="GR3" s="365"/>
      <c r="GS3" s="365"/>
      <c r="GT3" s="365"/>
      <c r="GU3" s="365"/>
      <c r="GV3" s="365"/>
      <c r="GW3" s="365"/>
      <c r="GX3" s="365"/>
      <c r="GY3" s="365"/>
      <c r="GZ3" s="365"/>
      <c r="HA3" s="365"/>
      <c r="HB3" s="365"/>
      <c r="HC3" s="365"/>
      <c r="HD3" s="365"/>
      <c r="HE3" s="365"/>
      <c r="HF3" s="365"/>
      <c r="HG3" s="365"/>
      <c r="HH3" s="365"/>
      <c r="HI3" s="365"/>
      <c r="HJ3" s="365"/>
      <c r="HK3" s="365"/>
      <c r="HL3" s="365"/>
      <c r="HM3" s="365"/>
      <c r="HN3" s="365"/>
      <c r="HO3" s="365"/>
      <c r="HP3" s="365"/>
      <c r="HQ3" s="365"/>
      <c r="HR3" s="365"/>
      <c r="HS3" s="365"/>
      <c r="HT3" s="365"/>
      <c r="HU3" s="365"/>
      <c r="HV3" s="365"/>
      <c r="HW3" s="365"/>
      <c r="HX3" s="365"/>
      <c r="HY3" s="365"/>
      <c r="HZ3" s="365"/>
      <c r="IA3" s="365"/>
      <c r="IB3" s="365"/>
      <c r="IC3" s="365"/>
      <c r="ID3" s="365"/>
      <c r="IE3" s="365"/>
      <c r="IF3" s="365"/>
      <c r="IG3" s="365"/>
      <c r="IH3" s="365"/>
      <c r="II3" s="365"/>
      <c r="IJ3" s="365"/>
      <c r="IK3" s="365"/>
      <c r="IL3" s="365"/>
      <c r="IM3" s="365"/>
      <c r="IN3" s="365"/>
      <c r="IO3" s="365"/>
      <c r="IP3" s="365"/>
      <c r="IQ3" s="365"/>
      <c r="IR3" s="365"/>
      <c r="IS3" s="365"/>
      <c r="IT3" s="365"/>
      <c r="IU3" s="365"/>
      <c r="IV3" s="365"/>
      <c r="IW3" s="365"/>
      <c r="IX3" s="365"/>
      <c r="IY3" s="365"/>
      <c r="IZ3" s="365"/>
      <c r="JA3" s="365"/>
      <c r="JB3" s="365"/>
      <c r="JC3" s="365"/>
      <c r="JD3" s="365"/>
      <c r="JE3" s="365"/>
      <c r="JF3" s="365"/>
      <c r="JG3" s="365"/>
      <c r="JH3" s="365"/>
      <c r="JI3" s="365"/>
      <c r="JJ3" s="365"/>
      <c r="JK3" s="365"/>
      <c r="JL3" s="365"/>
      <c r="JM3" s="365"/>
      <c r="JN3" s="365"/>
      <c r="JO3" s="365"/>
      <c r="JP3" s="365"/>
      <c r="JQ3" s="365"/>
      <c r="JR3" s="365"/>
    </row>
    <row r="4" spans="1:278" s="366" customFormat="1">
      <c r="A4" s="431"/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  <c r="M4" s="434"/>
      <c r="N4" s="434"/>
      <c r="O4" s="434"/>
      <c r="P4" s="434"/>
      <c r="Q4" s="434"/>
      <c r="R4" s="434"/>
      <c r="S4" s="434"/>
      <c r="T4" s="513"/>
      <c r="U4" s="431"/>
      <c r="V4" s="431"/>
      <c r="W4" s="514"/>
      <c r="X4" s="365"/>
      <c r="Y4" s="365"/>
      <c r="Z4" s="365"/>
      <c r="AA4" s="365"/>
      <c r="AB4" s="365"/>
      <c r="AC4" s="365"/>
      <c r="AD4" s="365"/>
      <c r="AE4" s="365"/>
      <c r="AF4" s="365"/>
      <c r="AG4" s="365"/>
      <c r="AH4" s="365"/>
      <c r="AI4" s="365"/>
      <c r="AJ4" s="365"/>
      <c r="AK4" s="365"/>
      <c r="AL4" s="365"/>
      <c r="AM4" s="365"/>
      <c r="AN4" s="365"/>
      <c r="AO4" s="365"/>
      <c r="AP4" s="365"/>
      <c r="AQ4" s="365"/>
      <c r="AR4" s="365"/>
      <c r="AS4" s="365"/>
      <c r="AT4" s="365"/>
      <c r="AU4" s="365"/>
      <c r="AV4" s="365"/>
      <c r="AW4" s="365"/>
      <c r="AX4" s="365"/>
      <c r="AY4" s="365"/>
      <c r="AZ4" s="365"/>
      <c r="BA4" s="365"/>
      <c r="BB4" s="365"/>
      <c r="BC4" s="365"/>
      <c r="BD4" s="365"/>
      <c r="BE4" s="365"/>
      <c r="BF4" s="365"/>
      <c r="BG4" s="365"/>
      <c r="BH4" s="365"/>
      <c r="BI4" s="365"/>
      <c r="BJ4" s="365"/>
      <c r="BK4" s="365"/>
      <c r="BL4" s="365"/>
      <c r="BM4" s="365"/>
      <c r="BN4" s="365"/>
      <c r="BO4" s="365"/>
      <c r="BP4" s="365"/>
      <c r="BQ4" s="365"/>
      <c r="BR4" s="365"/>
      <c r="BS4" s="365"/>
      <c r="BT4" s="365"/>
      <c r="BU4" s="365"/>
      <c r="BV4" s="365"/>
      <c r="BW4" s="365"/>
      <c r="BX4" s="365"/>
      <c r="BY4" s="365"/>
      <c r="BZ4" s="365"/>
      <c r="CA4" s="365"/>
      <c r="CB4" s="365"/>
      <c r="CC4" s="365"/>
      <c r="CD4" s="365"/>
      <c r="CE4" s="365"/>
      <c r="CF4" s="365"/>
      <c r="CG4" s="365"/>
      <c r="CH4" s="365"/>
      <c r="CI4" s="365"/>
      <c r="CJ4" s="365"/>
      <c r="CK4" s="365"/>
      <c r="CL4" s="365"/>
      <c r="CM4" s="365"/>
      <c r="CN4" s="365"/>
      <c r="CO4" s="365"/>
      <c r="CP4" s="365"/>
      <c r="CQ4" s="365"/>
      <c r="CR4" s="365"/>
      <c r="CS4" s="365"/>
      <c r="CT4" s="365"/>
      <c r="CU4" s="365"/>
      <c r="CV4" s="365"/>
      <c r="CW4" s="365"/>
      <c r="CX4" s="365"/>
      <c r="CY4" s="365"/>
      <c r="CZ4" s="365"/>
      <c r="DA4" s="365"/>
      <c r="DB4" s="365"/>
      <c r="DC4" s="365"/>
      <c r="DD4" s="365"/>
      <c r="DE4" s="365"/>
      <c r="DF4" s="365"/>
      <c r="DG4" s="365"/>
      <c r="DH4" s="365"/>
      <c r="DI4" s="365"/>
      <c r="DJ4" s="365"/>
      <c r="DK4" s="365"/>
      <c r="DL4" s="365"/>
      <c r="DM4" s="365"/>
      <c r="DN4" s="365"/>
      <c r="DO4" s="365"/>
      <c r="DP4" s="365"/>
      <c r="DQ4" s="365"/>
      <c r="DR4" s="365"/>
      <c r="DS4" s="365"/>
      <c r="DT4" s="365"/>
      <c r="DU4" s="365"/>
      <c r="DV4" s="365"/>
      <c r="DW4" s="365"/>
      <c r="DX4" s="365"/>
      <c r="DY4" s="365"/>
      <c r="DZ4" s="365"/>
      <c r="EA4" s="365"/>
      <c r="EB4" s="365"/>
      <c r="EC4" s="365"/>
      <c r="ED4" s="365"/>
      <c r="EE4" s="365"/>
      <c r="EF4" s="365"/>
      <c r="EG4" s="365"/>
      <c r="EH4" s="365"/>
      <c r="EI4" s="365"/>
      <c r="EJ4" s="365"/>
      <c r="EK4" s="365"/>
      <c r="EL4" s="365"/>
      <c r="EM4" s="365"/>
      <c r="EN4" s="365"/>
      <c r="EO4" s="365"/>
      <c r="EP4" s="365"/>
      <c r="EQ4" s="365"/>
      <c r="ER4" s="365"/>
      <c r="ES4" s="365"/>
      <c r="ET4" s="365"/>
      <c r="EU4" s="365"/>
      <c r="EV4" s="365"/>
      <c r="EW4" s="365"/>
      <c r="EX4" s="365"/>
      <c r="EY4" s="365"/>
      <c r="EZ4" s="365"/>
      <c r="FA4" s="365"/>
      <c r="FB4" s="365"/>
      <c r="FC4" s="365"/>
      <c r="FD4" s="365"/>
      <c r="FE4" s="365"/>
      <c r="FF4" s="365"/>
      <c r="FG4" s="365"/>
      <c r="FH4" s="365"/>
      <c r="FI4" s="365"/>
      <c r="FJ4" s="365"/>
      <c r="FK4" s="365"/>
      <c r="FL4" s="365"/>
      <c r="FM4" s="365"/>
      <c r="FN4" s="365"/>
      <c r="FO4" s="365"/>
      <c r="FP4" s="365"/>
      <c r="FQ4" s="365"/>
      <c r="FR4" s="365"/>
      <c r="FS4" s="365"/>
      <c r="FT4" s="365"/>
      <c r="FU4" s="365"/>
      <c r="FV4" s="365"/>
      <c r="FW4" s="365"/>
      <c r="FX4" s="365"/>
      <c r="FY4" s="365"/>
      <c r="FZ4" s="365"/>
      <c r="GA4" s="365"/>
      <c r="GB4" s="365"/>
      <c r="GC4" s="365"/>
      <c r="GD4" s="365"/>
      <c r="GE4" s="365"/>
      <c r="GF4" s="365"/>
      <c r="GG4" s="365"/>
      <c r="GH4" s="365"/>
      <c r="GI4" s="365"/>
      <c r="GJ4" s="365"/>
      <c r="GK4" s="365"/>
      <c r="GL4" s="365"/>
      <c r="GM4" s="365"/>
      <c r="GN4" s="365"/>
      <c r="GO4" s="365"/>
      <c r="GP4" s="365"/>
      <c r="GQ4" s="365"/>
      <c r="GR4" s="365"/>
      <c r="GS4" s="365"/>
      <c r="GT4" s="365"/>
      <c r="GU4" s="365"/>
      <c r="GV4" s="365"/>
      <c r="GW4" s="365"/>
      <c r="GX4" s="365"/>
      <c r="GY4" s="365"/>
      <c r="GZ4" s="365"/>
      <c r="HA4" s="365"/>
      <c r="HB4" s="365"/>
      <c r="HC4" s="365"/>
      <c r="HD4" s="365"/>
      <c r="HE4" s="365"/>
      <c r="HF4" s="365"/>
      <c r="HG4" s="365"/>
      <c r="HH4" s="365"/>
      <c r="HI4" s="365"/>
      <c r="HJ4" s="365"/>
      <c r="HK4" s="365"/>
      <c r="HL4" s="365"/>
      <c r="HM4" s="365"/>
      <c r="HN4" s="365"/>
      <c r="HO4" s="365"/>
      <c r="HP4" s="365"/>
      <c r="HQ4" s="365"/>
      <c r="HR4" s="365"/>
      <c r="HS4" s="365"/>
      <c r="HT4" s="365"/>
      <c r="HU4" s="365"/>
      <c r="HV4" s="365"/>
      <c r="HW4" s="365"/>
      <c r="HX4" s="365"/>
      <c r="HY4" s="365"/>
      <c r="HZ4" s="365"/>
      <c r="IA4" s="365"/>
      <c r="IB4" s="365"/>
      <c r="IC4" s="365"/>
      <c r="ID4" s="365"/>
      <c r="IE4" s="365"/>
      <c r="IF4" s="365"/>
      <c r="IG4" s="365"/>
      <c r="IH4" s="365"/>
      <c r="II4" s="365"/>
      <c r="IJ4" s="365"/>
      <c r="IK4" s="365"/>
      <c r="IL4" s="365"/>
      <c r="IM4" s="365"/>
      <c r="IN4" s="365"/>
      <c r="IO4" s="365"/>
      <c r="IP4" s="365"/>
      <c r="IQ4" s="365"/>
      <c r="IR4" s="365"/>
      <c r="IS4" s="365"/>
      <c r="IT4" s="365"/>
      <c r="IU4" s="365"/>
      <c r="IV4" s="365"/>
      <c r="IW4" s="365"/>
      <c r="IX4" s="365"/>
      <c r="IY4" s="365"/>
      <c r="IZ4" s="365"/>
      <c r="JA4" s="365"/>
      <c r="JB4" s="365"/>
      <c r="JC4" s="365"/>
      <c r="JD4" s="365"/>
      <c r="JE4" s="365"/>
      <c r="JF4" s="365"/>
      <c r="JG4" s="365"/>
      <c r="JH4" s="365"/>
      <c r="JI4" s="365"/>
      <c r="JJ4" s="365"/>
      <c r="JK4" s="365"/>
      <c r="JL4" s="365"/>
      <c r="JM4" s="365"/>
      <c r="JN4" s="365"/>
      <c r="JO4" s="365"/>
      <c r="JP4" s="365"/>
      <c r="JQ4" s="365"/>
      <c r="JR4" s="365"/>
    </row>
    <row r="5" spans="1:278" s="366" customFormat="1">
      <c r="A5" s="431"/>
      <c r="B5" s="434"/>
      <c r="C5" s="434"/>
      <c r="D5" s="434"/>
      <c r="E5" s="434"/>
      <c r="F5" s="434"/>
      <c r="G5" s="434"/>
      <c r="H5" s="434"/>
      <c r="I5" s="434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513"/>
      <c r="U5" s="431"/>
      <c r="V5" s="431"/>
      <c r="W5" s="514"/>
      <c r="X5" s="365"/>
      <c r="Y5" s="365"/>
      <c r="Z5" s="365"/>
      <c r="AA5" s="365"/>
      <c r="AB5" s="365"/>
      <c r="AC5" s="365"/>
      <c r="AD5" s="365"/>
      <c r="AE5" s="365"/>
      <c r="AF5" s="365"/>
      <c r="AG5" s="365"/>
      <c r="AH5" s="365"/>
      <c r="AI5" s="365"/>
      <c r="AJ5" s="365"/>
      <c r="AK5" s="365"/>
      <c r="AL5" s="365"/>
      <c r="AM5" s="365"/>
      <c r="AN5" s="365"/>
      <c r="AO5" s="365"/>
      <c r="AP5" s="365"/>
      <c r="AQ5" s="365"/>
      <c r="AR5" s="365"/>
      <c r="AS5" s="365"/>
      <c r="AT5" s="365"/>
      <c r="AU5" s="365"/>
      <c r="AV5" s="365"/>
      <c r="AW5" s="365"/>
      <c r="AX5" s="365"/>
      <c r="AY5" s="365"/>
      <c r="AZ5" s="365"/>
      <c r="BA5" s="365"/>
      <c r="BB5" s="365"/>
      <c r="BC5" s="365"/>
      <c r="BD5" s="365"/>
      <c r="BE5" s="365"/>
      <c r="BF5" s="365"/>
      <c r="BG5" s="365"/>
      <c r="BH5" s="365"/>
      <c r="BI5" s="365"/>
      <c r="BJ5" s="365"/>
      <c r="BK5" s="365"/>
      <c r="BL5" s="365"/>
      <c r="BM5" s="365"/>
      <c r="BN5" s="365"/>
      <c r="BO5" s="365"/>
      <c r="BP5" s="365"/>
      <c r="BQ5" s="365"/>
      <c r="BR5" s="365"/>
      <c r="BS5" s="365"/>
      <c r="BT5" s="365"/>
      <c r="BU5" s="365"/>
      <c r="BV5" s="365"/>
      <c r="BW5" s="365"/>
      <c r="BX5" s="365"/>
      <c r="BY5" s="365"/>
      <c r="BZ5" s="365"/>
      <c r="CA5" s="365"/>
      <c r="CB5" s="365"/>
      <c r="CC5" s="365"/>
      <c r="CD5" s="365"/>
      <c r="CE5" s="365"/>
      <c r="CF5" s="365"/>
      <c r="CG5" s="365"/>
      <c r="CH5" s="365"/>
      <c r="CI5" s="365"/>
      <c r="CJ5" s="365"/>
      <c r="CK5" s="365"/>
      <c r="CL5" s="365"/>
      <c r="CM5" s="365"/>
      <c r="CN5" s="365"/>
      <c r="CO5" s="365"/>
      <c r="CP5" s="365"/>
      <c r="CQ5" s="365"/>
      <c r="CR5" s="365"/>
      <c r="CS5" s="365"/>
      <c r="CT5" s="365"/>
      <c r="CU5" s="365"/>
      <c r="CV5" s="365"/>
      <c r="CW5" s="365"/>
      <c r="CX5" s="365"/>
      <c r="CY5" s="365"/>
      <c r="CZ5" s="365"/>
      <c r="DA5" s="365"/>
      <c r="DB5" s="365"/>
      <c r="DC5" s="365"/>
      <c r="DD5" s="365"/>
      <c r="DE5" s="365"/>
      <c r="DF5" s="365"/>
      <c r="DG5" s="365"/>
      <c r="DH5" s="365"/>
      <c r="DI5" s="365"/>
      <c r="DJ5" s="365"/>
      <c r="DK5" s="365"/>
      <c r="DL5" s="365"/>
      <c r="DM5" s="365"/>
      <c r="DN5" s="365"/>
      <c r="DO5" s="365"/>
      <c r="DP5" s="365"/>
      <c r="DQ5" s="365"/>
      <c r="DR5" s="365"/>
      <c r="DS5" s="365"/>
      <c r="DT5" s="365"/>
      <c r="DU5" s="365"/>
      <c r="DV5" s="365"/>
      <c r="DW5" s="365"/>
      <c r="DX5" s="365"/>
      <c r="DY5" s="365"/>
      <c r="DZ5" s="365"/>
      <c r="EA5" s="365"/>
      <c r="EB5" s="365"/>
      <c r="EC5" s="365"/>
      <c r="ED5" s="365"/>
      <c r="EE5" s="365"/>
      <c r="EF5" s="365"/>
      <c r="EG5" s="365"/>
      <c r="EH5" s="365"/>
      <c r="EI5" s="365"/>
      <c r="EJ5" s="365"/>
      <c r="EK5" s="365"/>
      <c r="EL5" s="365"/>
      <c r="EM5" s="365"/>
      <c r="EN5" s="365"/>
      <c r="EO5" s="365"/>
      <c r="EP5" s="365"/>
      <c r="EQ5" s="365"/>
      <c r="ER5" s="365"/>
      <c r="ES5" s="365"/>
      <c r="ET5" s="365"/>
      <c r="EU5" s="365"/>
      <c r="EV5" s="365"/>
      <c r="EW5" s="365"/>
      <c r="EX5" s="365"/>
      <c r="EY5" s="365"/>
      <c r="EZ5" s="365"/>
      <c r="FA5" s="365"/>
      <c r="FB5" s="365"/>
      <c r="FC5" s="365"/>
      <c r="FD5" s="365"/>
      <c r="FE5" s="365"/>
      <c r="FF5" s="365"/>
      <c r="FG5" s="365"/>
      <c r="FH5" s="365"/>
      <c r="FI5" s="365"/>
      <c r="FJ5" s="365"/>
      <c r="FK5" s="365"/>
      <c r="FL5" s="365"/>
      <c r="FM5" s="365"/>
      <c r="FN5" s="365"/>
      <c r="FO5" s="365"/>
      <c r="FP5" s="365"/>
      <c r="FQ5" s="365"/>
      <c r="FR5" s="365"/>
      <c r="FS5" s="365"/>
      <c r="FT5" s="365"/>
      <c r="FU5" s="365"/>
      <c r="FV5" s="365"/>
      <c r="FW5" s="365"/>
      <c r="FX5" s="365"/>
      <c r="FY5" s="365"/>
      <c r="FZ5" s="365"/>
      <c r="GA5" s="365"/>
      <c r="GB5" s="365"/>
      <c r="GC5" s="365"/>
      <c r="GD5" s="365"/>
      <c r="GE5" s="365"/>
      <c r="GF5" s="365"/>
      <c r="GG5" s="365"/>
      <c r="GH5" s="365"/>
      <c r="GI5" s="365"/>
      <c r="GJ5" s="365"/>
      <c r="GK5" s="365"/>
      <c r="GL5" s="365"/>
      <c r="GM5" s="365"/>
      <c r="GN5" s="365"/>
      <c r="GO5" s="365"/>
      <c r="GP5" s="365"/>
      <c r="GQ5" s="365"/>
      <c r="GR5" s="365"/>
      <c r="GS5" s="365"/>
      <c r="GT5" s="365"/>
      <c r="GU5" s="365"/>
      <c r="GV5" s="365"/>
      <c r="GW5" s="365"/>
      <c r="GX5" s="365"/>
      <c r="GY5" s="365"/>
      <c r="GZ5" s="365"/>
      <c r="HA5" s="365"/>
      <c r="HB5" s="365"/>
      <c r="HC5" s="365"/>
      <c r="HD5" s="365"/>
      <c r="HE5" s="365"/>
      <c r="HF5" s="365"/>
      <c r="HG5" s="365"/>
      <c r="HH5" s="365"/>
      <c r="HI5" s="365"/>
      <c r="HJ5" s="365"/>
      <c r="HK5" s="365"/>
      <c r="HL5" s="365"/>
      <c r="HM5" s="365"/>
      <c r="HN5" s="365"/>
      <c r="HO5" s="365"/>
      <c r="HP5" s="365"/>
      <c r="HQ5" s="365"/>
      <c r="HR5" s="365"/>
      <c r="HS5" s="365"/>
      <c r="HT5" s="365"/>
      <c r="HU5" s="365"/>
      <c r="HV5" s="365"/>
      <c r="HW5" s="365"/>
      <c r="HX5" s="365"/>
      <c r="HY5" s="365"/>
      <c r="HZ5" s="365"/>
      <c r="IA5" s="365"/>
      <c r="IB5" s="365"/>
      <c r="IC5" s="365"/>
      <c r="ID5" s="365"/>
      <c r="IE5" s="365"/>
      <c r="IF5" s="365"/>
      <c r="IG5" s="365"/>
      <c r="IH5" s="365"/>
      <c r="II5" s="365"/>
      <c r="IJ5" s="365"/>
      <c r="IK5" s="365"/>
      <c r="IL5" s="365"/>
      <c r="IM5" s="365"/>
      <c r="IN5" s="365"/>
      <c r="IO5" s="365"/>
      <c r="IP5" s="365"/>
      <c r="IQ5" s="365"/>
      <c r="IR5" s="365"/>
      <c r="IS5" s="365"/>
      <c r="IT5" s="365"/>
      <c r="IU5" s="365"/>
      <c r="IV5" s="365"/>
      <c r="IW5" s="365"/>
      <c r="IX5" s="365"/>
      <c r="IY5" s="365"/>
      <c r="IZ5" s="365"/>
      <c r="JA5" s="365"/>
      <c r="JB5" s="365"/>
      <c r="JC5" s="365"/>
      <c r="JD5" s="365"/>
      <c r="JE5" s="365"/>
      <c r="JF5" s="365"/>
      <c r="JG5" s="365"/>
      <c r="JH5" s="365"/>
      <c r="JI5" s="365"/>
      <c r="JJ5" s="365"/>
      <c r="JK5" s="365"/>
      <c r="JL5" s="365"/>
      <c r="JM5" s="365"/>
      <c r="JN5" s="365"/>
      <c r="JO5" s="365"/>
      <c r="JP5" s="365"/>
      <c r="JQ5" s="365"/>
      <c r="JR5" s="365"/>
    </row>
    <row r="6" spans="1:278" s="366" customFormat="1">
      <c r="A6" s="431"/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4"/>
      <c r="R6" s="434"/>
      <c r="S6" s="434"/>
      <c r="T6" s="513"/>
      <c r="U6" s="431"/>
      <c r="V6" s="431"/>
      <c r="W6" s="514"/>
      <c r="X6" s="365"/>
      <c r="Y6" s="365"/>
      <c r="Z6" s="365"/>
      <c r="AA6" s="365"/>
      <c r="AB6" s="365"/>
      <c r="AC6" s="365"/>
      <c r="AD6" s="365"/>
      <c r="AE6" s="365"/>
      <c r="AF6" s="365"/>
      <c r="AG6" s="365"/>
      <c r="AH6" s="365"/>
      <c r="AI6" s="365"/>
      <c r="AJ6" s="365"/>
      <c r="AK6" s="365"/>
      <c r="AL6" s="365"/>
      <c r="AM6" s="365"/>
      <c r="AN6" s="365"/>
      <c r="AO6" s="365"/>
      <c r="AP6" s="365"/>
      <c r="AQ6" s="365"/>
      <c r="AR6" s="365"/>
      <c r="AS6" s="365"/>
      <c r="AT6" s="365"/>
      <c r="AU6" s="365"/>
      <c r="AV6" s="365"/>
      <c r="AW6" s="365"/>
      <c r="AX6" s="365"/>
      <c r="AY6" s="365"/>
      <c r="AZ6" s="365"/>
      <c r="BA6" s="365"/>
      <c r="BB6" s="365"/>
      <c r="BC6" s="365"/>
      <c r="BD6" s="365"/>
      <c r="BE6" s="365"/>
      <c r="BF6" s="365"/>
      <c r="BG6" s="365"/>
      <c r="BH6" s="365"/>
      <c r="BI6" s="365"/>
      <c r="BJ6" s="365"/>
      <c r="BK6" s="365"/>
      <c r="BL6" s="365"/>
      <c r="BM6" s="365"/>
      <c r="BN6" s="365"/>
      <c r="BO6" s="365"/>
      <c r="BP6" s="365"/>
      <c r="BQ6" s="365"/>
      <c r="BR6" s="365"/>
      <c r="BS6" s="365"/>
      <c r="BT6" s="365"/>
      <c r="BU6" s="365"/>
      <c r="BV6" s="365"/>
      <c r="BW6" s="365"/>
      <c r="BX6" s="365"/>
      <c r="BY6" s="365"/>
      <c r="BZ6" s="365"/>
      <c r="CA6" s="365"/>
      <c r="CB6" s="365"/>
      <c r="CC6" s="365"/>
      <c r="CD6" s="365"/>
      <c r="CE6" s="365"/>
      <c r="CF6" s="365"/>
      <c r="CG6" s="365"/>
      <c r="CH6" s="365"/>
      <c r="CI6" s="365"/>
      <c r="CJ6" s="365"/>
      <c r="CK6" s="365"/>
      <c r="CL6" s="365"/>
      <c r="CM6" s="365"/>
      <c r="CN6" s="365"/>
      <c r="CO6" s="365"/>
      <c r="CP6" s="365"/>
      <c r="CQ6" s="365"/>
      <c r="CR6" s="365"/>
      <c r="CS6" s="365"/>
      <c r="CT6" s="365"/>
      <c r="CU6" s="365"/>
      <c r="CV6" s="365"/>
      <c r="CW6" s="365"/>
      <c r="CX6" s="365"/>
      <c r="CY6" s="365"/>
      <c r="CZ6" s="365"/>
      <c r="DA6" s="365"/>
      <c r="DB6" s="365"/>
      <c r="DC6" s="365"/>
      <c r="DD6" s="365"/>
      <c r="DE6" s="365"/>
      <c r="DF6" s="365"/>
      <c r="DG6" s="365"/>
      <c r="DH6" s="365"/>
      <c r="DI6" s="365"/>
      <c r="DJ6" s="365"/>
      <c r="DK6" s="365"/>
      <c r="DL6" s="365"/>
      <c r="DM6" s="365"/>
      <c r="DN6" s="365"/>
      <c r="DO6" s="365"/>
      <c r="DP6" s="365"/>
      <c r="DQ6" s="365"/>
      <c r="DR6" s="365"/>
      <c r="DS6" s="365"/>
      <c r="DT6" s="365"/>
      <c r="DU6" s="365"/>
      <c r="DV6" s="365"/>
      <c r="DW6" s="365"/>
      <c r="DX6" s="365"/>
      <c r="DY6" s="365"/>
      <c r="DZ6" s="365"/>
      <c r="EA6" s="365"/>
      <c r="EB6" s="365"/>
      <c r="EC6" s="365"/>
      <c r="ED6" s="365"/>
      <c r="EE6" s="365"/>
      <c r="EF6" s="365"/>
      <c r="EG6" s="365"/>
      <c r="EH6" s="365"/>
      <c r="EI6" s="365"/>
      <c r="EJ6" s="365"/>
      <c r="EK6" s="365"/>
      <c r="EL6" s="365"/>
      <c r="EM6" s="365"/>
      <c r="EN6" s="365"/>
      <c r="EO6" s="365"/>
      <c r="EP6" s="365"/>
      <c r="EQ6" s="365"/>
      <c r="ER6" s="365"/>
      <c r="ES6" s="365"/>
      <c r="ET6" s="365"/>
      <c r="EU6" s="365"/>
      <c r="EV6" s="365"/>
      <c r="EW6" s="365"/>
      <c r="EX6" s="365"/>
      <c r="EY6" s="365"/>
      <c r="EZ6" s="365"/>
      <c r="FA6" s="365"/>
      <c r="FB6" s="365"/>
      <c r="FC6" s="365"/>
      <c r="FD6" s="365"/>
      <c r="FE6" s="365"/>
      <c r="FF6" s="365"/>
      <c r="FG6" s="365"/>
      <c r="FH6" s="365"/>
      <c r="FI6" s="365"/>
      <c r="FJ6" s="365"/>
      <c r="FK6" s="365"/>
      <c r="FL6" s="365"/>
      <c r="FM6" s="365"/>
      <c r="FN6" s="365"/>
      <c r="FO6" s="365"/>
      <c r="FP6" s="365"/>
      <c r="FQ6" s="365"/>
      <c r="FR6" s="365"/>
      <c r="FS6" s="365"/>
      <c r="FT6" s="365"/>
      <c r="FU6" s="365"/>
      <c r="FV6" s="365"/>
      <c r="FW6" s="365"/>
      <c r="FX6" s="365"/>
      <c r="FY6" s="365"/>
      <c r="FZ6" s="365"/>
      <c r="GA6" s="365"/>
      <c r="GB6" s="365"/>
      <c r="GC6" s="365"/>
      <c r="GD6" s="365"/>
      <c r="GE6" s="365"/>
      <c r="GF6" s="365"/>
      <c r="GG6" s="365"/>
      <c r="GH6" s="365"/>
      <c r="GI6" s="365"/>
      <c r="GJ6" s="365"/>
      <c r="GK6" s="365"/>
      <c r="GL6" s="365"/>
      <c r="GM6" s="365"/>
      <c r="GN6" s="365"/>
      <c r="GO6" s="365"/>
      <c r="GP6" s="365"/>
      <c r="GQ6" s="365"/>
      <c r="GR6" s="365"/>
      <c r="GS6" s="365"/>
      <c r="GT6" s="365"/>
      <c r="GU6" s="365"/>
      <c r="GV6" s="365"/>
      <c r="GW6" s="365"/>
      <c r="GX6" s="365"/>
      <c r="GY6" s="365"/>
      <c r="GZ6" s="365"/>
      <c r="HA6" s="365"/>
      <c r="HB6" s="365"/>
      <c r="HC6" s="365"/>
      <c r="HD6" s="365"/>
      <c r="HE6" s="365"/>
      <c r="HF6" s="365"/>
      <c r="HG6" s="365"/>
      <c r="HH6" s="365"/>
      <c r="HI6" s="365"/>
      <c r="HJ6" s="365"/>
      <c r="HK6" s="365"/>
      <c r="HL6" s="365"/>
      <c r="HM6" s="365"/>
      <c r="HN6" s="365"/>
      <c r="HO6" s="365"/>
      <c r="HP6" s="365"/>
      <c r="HQ6" s="365"/>
      <c r="HR6" s="365"/>
      <c r="HS6" s="365"/>
      <c r="HT6" s="365"/>
      <c r="HU6" s="365"/>
      <c r="HV6" s="365"/>
      <c r="HW6" s="365"/>
      <c r="HX6" s="365"/>
      <c r="HY6" s="365"/>
      <c r="HZ6" s="365"/>
      <c r="IA6" s="365"/>
      <c r="IB6" s="365"/>
      <c r="IC6" s="365"/>
      <c r="ID6" s="365"/>
      <c r="IE6" s="365"/>
      <c r="IF6" s="365"/>
      <c r="IG6" s="365"/>
      <c r="IH6" s="365"/>
      <c r="II6" s="365"/>
      <c r="IJ6" s="365"/>
      <c r="IK6" s="365"/>
      <c r="IL6" s="365"/>
      <c r="IM6" s="365"/>
      <c r="IN6" s="365"/>
      <c r="IO6" s="365"/>
      <c r="IP6" s="365"/>
      <c r="IQ6" s="365"/>
      <c r="IR6" s="365"/>
      <c r="IS6" s="365"/>
      <c r="IT6" s="365"/>
      <c r="IU6" s="365"/>
      <c r="IV6" s="365"/>
      <c r="IW6" s="365"/>
      <c r="IX6" s="365"/>
      <c r="IY6" s="365"/>
      <c r="IZ6" s="365"/>
      <c r="JA6" s="365"/>
      <c r="JB6" s="365"/>
      <c r="JC6" s="365"/>
      <c r="JD6" s="365"/>
      <c r="JE6" s="365"/>
      <c r="JF6" s="365"/>
      <c r="JG6" s="365"/>
      <c r="JH6" s="365"/>
      <c r="JI6" s="365"/>
      <c r="JJ6" s="365"/>
      <c r="JK6" s="365"/>
      <c r="JL6" s="365"/>
      <c r="JM6" s="365"/>
      <c r="JN6" s="365"/>
      <c r="JO6" s="365"/>
      <c r="JP6" s="365"/>
      <c r="JQ6" s="365"/>
      <c r="JR6" s="365"/>
    </row>
    <row r="7" spans="1:278" s="366" customFormat="1">
      <c r="A7" s="431"/>
      <c r="B7" s="434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4"/>
      <c r="N7" s="434"/>
      <c r="O7" s="434"/>
      <c r="P7" s="434"/>
      <c r="Q7" s="434"/>
      <c r="R7" s="434"/>
      <c r="S7" s="434"/>
      <c r="T7" s="513"/>
      <c r="U7" s="431"/>
      <c r="V7" s="431"/>
      <c r="W7" s="514"/>
      <c r="X7" s="365"/>
      <c r="Y7" s="365"/>
      <c r="Z7" s="365"/>
      <c r="AA7" s="365"/>
      <c r="AB7" s="365"/>
      <c r="AC7" s="365"/>
      <c r="AD7" s="365"/>
      <c r="AE7" s="365"/>
      <c r="AF7" s="365"/>
      <c r="AG7" s="365"/>
      <c r="AH7" s="365"/>
      <c r="AI7" s="365"/>
      <c r="AJ7" s="365"/>
      <c r="AK7" s="365"/>
      <c r="AL7" s="365"/>
      <c r="AM7" s="365"/>
      <c r="AN7" s="365"/>
      <c r="AO7" s="365"/>
      <c r="AP7" s="365"/>
      <c r="AQ7" s="365"/>
      <c r="AR7" s="365"/>
      <c r="AS7" s="365"/>
      <c r="AT7" s="365"/>
      <c r="AU7" s="365"/>
      <c r="AV7" s="365"/>
      <c r="AW7" s="365"/>
      <c r="AX7" s="365"/>
      <c r="AY7" s="365"/>
      <c r="AZ7" s="365"/>
      <c r="BA7" s="365"/>
      <c r="BB7" s="365"/>
      <c r="BC7" s="365"/>
      <c r="BD7" s="365"/>
      <c r="BE7" s="365"/>
      <c r="BF7" s="365"/>
      <c r="BG7" s="365"/>
      <c r="BH7" s="365"/>
      <c r="BI7" s="365"/>
      <c r="BJ7" s="365"/>
      <c r="BK7" s="365"/>
      <c r="BL7" s="365"/>
      <c r="BM7" s="365"/>
      <c r="BN7" s="365"/>
      <c r="BO7" s="365"/>
      <c r="BP7" s="365"/>
      <c r="BQ7" s="365"/>
      <c r="BR7" s="365"/>
      <c r="BS7" s="365"/>
      <c r="BT7" s="365"/>
      <c r="BU7" s="365"/>
      <c r="BV7" s="365"/>
      <c r="BW7" s="365"/>
      <c r="BX7" s="365"/>
      <c r="BY7" s="365"/>
      <c r="BZ7" s="365"/>
      <c r="CA7" s="365"/>
      <c r="CB7" s="365"/>
      <c r="CC7" s="365"/>
      <c r="CD7" s="365"/>
      <c r="CE7" s="365"/>
      <c r="CF7" s="365"/>
      <c r="CG7" s="365"/>
      <c r="CH7" s="365"/>
      <c r="CI7" s="365"/>
      <c r="CJ7" s="365"/>
      <c r="CK7" s="365"/>
      <c r="CL7" s="365"/>
      <c r="CM7" s="365"/>
      <c r="CN7" s="365"/>
      <c r="CO7" s="365"/>
      <c r="CP7" s="365"/>
      <c r="CQ7" s="365"/>
      <c r="CR7" s="365"/>
      <c r="CS7" s="365"/>
      <c r="CT7" s="365"/>
      <c r="CU7" s="365"/>
      <c r="CV7" s="365"/>
      <c r="CW7" s="365"/>
      <c r="CX7" s="365"/>
      <c r="CY7" s="365"/>
      <c r="CZ7" s="365"/>
      <c r="DA7" s="365"/>
      <c r="DB7" s="365"/>
      <c r="DC7" s="365"/>
      <c r="DD7" s="365"/>
      <c r="DE7" s="365"/>
      <c r="DF7" s="365"/>
      <c r="DG7" s="365"/>
      <c r="DH7" s="365"/>
      <c r="DI7" s="365"/>
      <c r="DJ7" s="365"/>
      <c r="DK7" s="365"/>
      <c r="DL7" s="365"/>
      <c r="DM7" s="365"/>
      <c r="DN7" s="365"/>
      <c r="DO7" s="365"/>
      <c r="DP7" s="365"/>
      <c r="DQ7" s="365"/>
      <c r="DR7" s="365"/>
      <c r="DS7" s="365"/>
      <c r="DT7" s="365"/>
      <c r="DU7" s="365"/>
      <c r="DV7" s="365"/>
      <c r="DW7" s="365"/>
      <c r="DX7" s="365"/>
      <c r="DY7" s="365"/>
      <c r="DZ7" s="365"/>
      <c r="EA7" s="365"/>
      <c r="EB7" s="365"/>
      <c r="EC7" s="365"/>
      <c r="ED7" s="365"/>
      <c r="EE7" s="365"/>
      <c r="EF7" s="365"/>
      <c r="EG7" s="365"/>
      <c r="EH7" s="365"/>
      <c r="EI7" s="365"/>
      <c r="EJ7" s="365"/>
      <c r="EK7" s="365"/>
      <c r="EL7" s="365"/>
      <c r="EM7" s="365"/>
      <c r="EN7" s="365"/>
      <c r="EO7" s="365"/>
      <c r="EP7" s="365"/>
      <c r="EQ7" s="365"/>
      <c r="ER7" s="365"/>
      <c r="ES7" s="365"/>
      <c r="ET7" s="365"/>
      <c r="EU7" s="365"/>
      <c r="EV7" s="365"/>
      <c r="EW7" s="365"/>
      <c r="EX7" s="365"/>
      <c r="EY7" s="365"/>
      <c r="EZ7" s="365"/>
      <c r="FA7" s="365"/>
      <c r="FB7" s="365"/>
      <c r="FC7" s="365"/>
      <c r="FD7" s="365"/>
      <c r="FE7" s="365"/>
      <c r="FF7" s="365"/>
      <c r="FG7" s="365"/>
      <c r="FH7" s="365"/>
      <c r="FI7" s="365"/>
      <c r="FJ7" s="365"/>
      <c r="FK7" s="365"/>
      <c r="FL7" s="365"/>
      <c r="FM7" s="365"/>
      <c r="FN7" s="365"/>
      <c r="FO7" s="365"/>
      <c r="FP7" s="365"/>
      <c r="FQ7" s="365"/>
      <c r="FR7" s="365"/>
      <c r="FS7" s="365"/>
      <c r="FT7" s="365"/>
      <c r="FU7" s="365"/>
      <c r="FV7" s="365"/>
      <c r="FW7" s="365"/>
      <c r="FX7" s="365"/>
      <c r="FY7" s="365"/>
      <c r="FZ7" s="365"/>
      <c r="GA7" s="365"/>
      <c r="GB7" s="365"/>
      <c r="GC7" s="365"/>
      <c r="GD7" s="365"/>
      <c r="GE7" s="365"/>
      <c r="GF7" s="365"/>
      <c r="GG7" s="365"/>
      <c r="GH7" s="365"/>
      <c r="GI7" s="365"/>
      <c r="GJ7" s="365"/>
      <c r="GK7" s="365"/>
      <c r="GL7" s="365"/>
      <c r="GM7" s="365"/>
      <c r="GN7" s="365"/>
      <c r="GO7" s="365"/>
      <c r="GP7" s="365"/>
      <c r="GQ7" s="365"/>
      <c r="GR7" s="365"/>
      <c r="GS7" s="365"/>
      <c r="GT7" s="365"/>
      <c r="GU7" s="365"/>
      <c r="GV7" s="365"/>
      <c r="GW7" s="365"/>
      <c r="GX7" s="365"/>
      <c r="GY7" s="365"/>
      <c r="GZ7" s="365"/>
      <c r="HA7" s="365"/>
      <c r="HB7" s="365"/>
      <c r="HC7" s="365"/>
      <c r="HD7" s="365"/>
      <c r="HE7" s="365"/>
      <c r="HF7" s="365"/>
      <c r="HG7" s="365"/>
      <c r="HH7" s="365"/>
      <c r="HI7" s="365"/>
      <c r="HJ7" s="365"/>
      <c r="HK7" s="365"/>
      <c r="HL7" s="365"/>
      <c r="HM7" s="365"/>
      <c r="HN7" s="365"/>
      <c r="HO7" s="365"/>
      <c r="HP7" s="365"/>
      <c r="HQ7" s="365"/>
      <c r="HR7" s="365"/>
      <c r="HS7" s="365"/>
      <c r="HT7" s="365"/>
      <c r="HU7" s="365"/>
      <c r="HV7" s="365"/>
      <c r="HW7" s="365"/>
      <c r="HX7" s="365"/>
      <c r="HY7" s="365"/>
      <c r="HZ7" s="365"/>
      <c r="IA7" s="365"/>
      <c r="IB7" s="365"/>
      <c r="IC7" s="365"/>
      <c r="ID7" s="365"/>
      <c r="IE7" s="365"/>
      <c r="IF7" s="365"/>
      <c r="IG7" s="365"/>
      <c r="IH7" s="365"/>
      <c r="II7" s="365"/>
      <c r="IJ7" s="365"/>
      <c r="IK7" s="365"/>
      <c r="IL7" s="365"/>
      <c r="IM7" s="365"/>
      <c r="IN7" s="365"/>
      <c r="IO7" s="365"/>
      <c r="IP7" s="365"/>
      <c r="IQ7" s="365"/>
      <c r="IR7" s="365"/>
      <c r="IS7" s="365"/>
      <c r="IT7" s="365"/>
      <c r="IU7" s="365"/>
      <c r="IV7" s="365"/>
      <c r="IW7" s="365"/>
      <c r="IX7" s="365"/>
      <c r="IY7" s="365"/>
      <c r="IZ7" s="365"/>
      <c r="JA7" s="365"/>
      <c r="JB7" s="365"/>
      <c r="JC7" s="365"/>
      <c r="JD7" s="365"/>
      <c r="JE7" s="365"/>
      <c r="JF7" s="365"/>
      <c r="JG7" s="365"/>
      <c r="JH7" s="365"/>
      <c r="JI7" s="365"/>
      <c r="JJ7" s="365"/>
      <c r="JK7" s="365"/>
      <c r="JL7" s="365"/>
      <c r="JM7" s="365"/>
      <c r="JN7" s="365"/>
      <c r="JO7" s="365"/>
      <c r="JP7" s="365"/>
      <c r="JQ7" s="365"/>
      <c r="JR7" s="365"/>
    </row>
    <row r="8" spans="1:278" s="366" customFormat="1">
      <c r="A8" s="431"/>
      <c r="B8" s="434"/>
      <c r="C8" s="521"/>
      <c r="D8" s="521"/>
      <c r="E8" s="521"/>
      <c r="F8" s="521"/>
      <c r="G8" s="521"/>
      <c r="H8" s="521"/>
      <c r="I8" s="521"/>
      <c r="J8" s="521"/>
      <c r="K8" s="521"/>
      <c r="L8" s="521"/>
      <c r="M8" s="521"/>
      <c r="N8" s="521"/>
      <c r="O8" s="434"/>
      <c r="P8" s="434"/>
      <c r="Q8" s="434"/>
      <c r="R8" s="434"/>
      <c r="S8" s="434"/>
      <c r="T8" s="513"/>
      <c r="U8" s="431"/>
      <c r="V8" s="431"/>
      <c r="W8" s="514"/>
      <c r="X8" s="365"/>
      <c r="Y8" s="365"/>
      <c r="Z8" s="365"/>
      <c r="AA8" s="365"/>
      <c r="AB8" s="365"/>
      <c r="AC8" s="365"/>
      <c r="AD8" s="365"/>
      <c r="AE8" s="365"/>
      <c r="AF8" s="365"/>
      <c r="AG8" s="365"/>
      <c r="AH8" s="365"/>
      <c r="AI8" s="365"/>
      <c r="AJ8" s="365"/>
      <c r="AK8" s="365"/>
      <c r="AL8" s="365"/>
      <c r="AM8" s="365"/>
      <c r="AN8" s="365"/>
      <c r="AO8" s="365"/>
      <c r="AP8" s="365"/>
      <c r="AQ8" s="365"/>
      <c r="AR8" s="365"/>
      <c r="AS8" s="365"/>
      <c r="AT8" s="365"/>
      <c r="AU8" s="365"/>
      <c r="AV8" s="365"/>
      <c r="AW8" s="365"/>
      <c r="AX8" s="365"/>
      <c r="AY8" s="365"/>
      <c r="AZ8" s="365"/>
      <c r="BA8" s="365"/>
      <c r="BB8" s="365"/>
      <c r="BC8" s="365"/>
      <c r="BD8" s="365"/>
      <c r="BE8" s="365"/>
      <c r="BF8" s="365"/>
      <c r="BG8" s="365"/>
      <c r="BH8" s="365"/>
      <c r="BI8" s="365"/>
      <c r="BJ8" s="365"/>
      <c r="BK8" s="365"/>
      <c r="BL8" s="365"/>
      <c r="BM8" s="365"/>
      <c r="BN8" s="365"/>
      <c r="BO8" s="365"/>
      <c r="BP8" s="365"/>
      <c r="BQ8" s="365"/>
      <c r="BR8" s="365"/>
      <c r="BS8" s="365"/>
      <c r="BT8" s="365"/>
      <c r="BU8" s="365"/>
      <c r="BV8" s="365"/>
      <c r="BW8" s="365"/>
      <c r="BX8" s="365"/>
      <c r="BY8" s="365"/>
      <c r="BZ8" s="365"/>
      <c r="CA8" s="365"/>
      <c r="CB8" s="365"/>
      <c r="CC8" s="365"/>
      <c r="CD8" s="365"/>
      <c r="CE8" s="365"/>
      <c r="CF8" s="365"/>
      <c r="CG8" s="365"/>
      <c r="CH8" s="365"/>
      <c r="CI8" s="365"/>
      <c r="CJ8" s="365"/>
      <c r="CK8" s="365"/>
      <c r="CL8" s="365"/>
      <c r="CM8" s="365"/>
      <c r="CN8" s="365"/>
      <c r="CO8" s="365"/>
      <c r="CP8" s="365"/>
      <c r="CQ8" s="365"/>
      <c r="CR8" s="365"/>
      <c r="CS8" s="365"/>
      <c r="CT8" s="365"/>
      <c r="CU8" s="365"/>
      <c r="CV8" s="365"/>
      <c r="CW8" s="365"/>
      <c r="CX8" s="365"/>
      <c r="CY8" s="365"/>
      <c r="CZ8" s="365"/>
      <c r="DA8" s="365"/>
      <c r="DB8" s="365"/>
      <c r="DC8" s="365"/>
      <c r="DD8" s="365"/>
      <c r="DE8" s="365"/>
      <c r="DF8" s="365"/>
      <c r="DG8" s="365"/>
      <c r="DH8" s="365"/>
      <c r="DI8" s="365"/>
      <c r="DJ8" s="365"/>
      <c r="DK8" s="365"/>
      <c r="DL8" s="365"/>
      <c r="DM8" s="365"/>
      <c r="DN8" s="365"/>
      <c r="DO8" s="365"/>
      <c r="DP8" s="365"/>
      <c r="DQ8" s="365"/>
      <c r="DR8" s="365"/>
      <c r="DS8" s="365"/>
      <c r="DT8" s="365"/>
      <c r="DU8" s="365"/>
      <c r="DV8" s="365"/>
      <c r="DW8" s="365"/>
      <c r="DX8" s="365"/>
      <c r="DY8" s="365"/>
      <c r="DZ8" s="365"/>
      <c r="EA8" s="365"/>
      <c r="EB8" s="365"/>
      <c r="EC8" s="365"/>
      <c r="ED8" s="365"/>
      <c r="EE8" s="365"/>
      <c r="EF8" s="365"/>
      <c r="EG8" s="365"/>
      <c r="EH8" s="365"/>
      <c r="EI8" s="365"/>
      <c r="EJ8" s="365"/>
      <c r="EK8" s="365"/>
      <c r="EL8" s="365"/>
      <c r="EM8" s="365"/>
      <c r="EN8" s="365"/>
      <c r="EO8" s="365"/>
      <c r="EP8" s="365"/>
      <c r="EQ8" s="365"/>
      <c r="ER8" s="365"/>
      <c r="ES8" s="365"/>
      <c r="ET8" s="365"/>
      <c r="EU8" s="365"/>
      <c r="EV8" s="365"/>
      <c r="EW8" s="365"/>
      <c r="EX8" s="365"/>
      <c r="EY8" s="365"/>
      <c r="EZ8" s="365"/>
      <c r="FA8" s="365"/>
      <c r="FB8" s="365"/>
      <c r="FC8" s="365"/>
      <c r="FD8" s="365"/>
      <c r="FE8" s="365"/>
      <c r="FF8" s="365"/>
      <c r="FG8" s="365"/>
      <c r="FH8" s="365"/>
      <c r="FI8" s="365"/>
      <c r="FJ8" s="365"/>
      <c r="FK8" s="365"/>
      <c r="FL8" s="365"/>
      <c r="FM8" s="365"/>
      <c r="FN8" s="365"/>
      <c r="FO8" s="365"/>
      <c r="FP8" s="365"/>
      <c r="FQ8" s="365"/>
      <c r="FR8" s="365"/>
      <c r="FS8" s="365"/>
      <c r="FT8" s="365"/>
      <c r="FU8" s="365"/>
      <c r="FV8" s="365"/>
      <c r="FW8" s="365"/>
      <c r="FX8" s="365"/>
      <c r="FY8" s="365"/>
      <c r="FZ8" s="365"/>
      <c r="GA8" s="365"/>
      <c r="GB8" s="365"/>
      <c r="GC8" s="365"/>
      <c r="GD8" s="365"/>
      <c r="GE8" s="365"/>
      <c r="GF8" s="365"/>
      <c r="GG8" s="365"/>
      <c r="GH8" s="365"/>
      <c r="GI8" s="365"/>
      <c r="GJ8" s="365"/>
      <c r="GK8" s="365"/>
      <c r="GL8" s="365"/>
      <c r="GM8" s="365"/>
      <c r="GN8" s="365"/>
      <c r="GO8" s="365"/>
      <c r="GP8" s="365"/>
      <c r="GQ8" s="365"/>
      <c r="GR8" s="365"/>
      <c r="GS8" s="365"/>
      <c r="GT8" s="365"/>
      <c r="GU8" s="365"/>
      <c r="GV8" s="365"/>
      <c r="GW8" s="365"/>
      <c r="GX8" s="365"/>
      <c r="GY8" s="365"/>
      <c r="GZ8" s="365"/>
      <c r="HA8" s="365"/>
      <c r="HB8" s="365"/>
      <c r="HC8" s="365"/>
      <c r="HD8" s="365"/>
      <c r="HE8" s="365"/>
      <c r="HF8" s="365"/>
      <c r="HG8" s="365"/>
      <c r="HH8" s="365"/>
      <c r="HI8" s="365"/>
      <c r="HJ8" s="365"/>
      <c r="HK8" s="365"/>
      <c r="HL8" s="365"/>
      <c r="HM8" s="365"/>
      <c r="HN8" s="365"/>
      <c r="HO8" s="365"/>
      <c r="HP8" s="365"/>
      <c r="HQ8" s="365"/>
      <c r="HR8" s="365"/>
      <c r="HS8" s="365"/>
      <c r="HT8" s="365"/>
      <c r="HU8" s="365"/>
      <c r="HV8" s="365"/>
      <c r="HW8" s="365"/>
      <c r="HX8" s="365"/>
      <c r="HY8" s="365"/>
      <c r="HZ8" s="365"/>
      <c r="IA8" s="365"/>
      <c r="IB8" s="365"/>
      <c r="IC8" s="365"/>
      <c r="ID8" s="365"/>
      <c r="IE8" s="365"/>
      <c r="IF8" s="365"/>
      <c r="IG8" s="365"/>
      <c r="IH8" s="365"/>
      <c r="II8" s="365"/>
      <c r="IJ8" s="365"/>
      <c r="IK8" s="365"/>
      <c r="IL8" s="365"/>
      <c r="IM8" s="365"/>
      <c r="IN8" s="365"/>
      <c r="IO8" s="365"/>
      <c r="IP8" s="365"/>
      <c r="IQ8" s="365"/>
      <c r="IR8" s="365"/>
      <c r="IS8" s="365"/>
      <c r="IT8" s="365"/>
      <c r="IU8" s="365"/>
      <c r="IV8" s="365"/>
      <c r="IW8" s="365"/>
      <c r="IX8" s="365"/>
      <c r="IY8" s="365"/>
      <c r="IZ8" s="365"/>
      <c r="JA8" s="365"/>
      <c r="JB8" s="365"/>
      <c r="JC8" s="365"/>
      <c r="JD8" s="365"/>
      <c r="JE8" s="365"/>
      <c r="JF8" s="365"/>
      <c r="JG8" s="365"/>
      <c r="JH8" s="365"/>
      <c r="JI8" s="365"/>
      <c r="JJ8" s="365"/>
      <c r="JK8" s="365"/>
      <c r="JL8" s="365"/>
      <c r="JM8" s="365"/>
      <c r="JN8" s="365"/>
      <c r="JO8" s="365"/>
      <c r="JP8" s="365"/>
      <c r="JQ8" s="365"/>
      <c r="JR8" s="365"/>
    </row>
    <row r="9" spans="1:278" s="366" customFormat="1">
      <c r="A9" s="431"/>
      <c r="B9" s="434"/>
      <c r="C9" s="434"/>
      <c r="D9" s="434"/>
      <c r="E9" s="434"/>
      <c r="F9" s="434"/>
      <c r="G9" s="434"/>
      <c r="H9" s="521"/>
      <c r="I9" s="521"/>
      <c r="J9" s="521"/>
      <c r="K9" s="521"/>
      <c r="L9" s="434"/>
      <c r="M9" s="434"/>
      <c r="N9" s="434"/>
      <c r="O9" s="434"/>
      <c r="P9" s="434"/>
      <c r="Q9" s="434"/>
      <c r="R9" s="434"/>
      <c r="S9" s="434"/>
      <c r="T9" s="513"/>
      <c r="U9" s="431"/>
      <c r="V9" s="431"/>
      <c r="W9" s="514"/>
      <c r="X9" s="365"/>
      <c r="Y9" s="365"/>
      <c r="Z9" s="365"/>
      <c r="AA9" s="365"/>
      <c r="AB9" s="365"/>
      <c r="AC9" s="365"/>
      <c r="AD9" s="365"/>
      <c r="AE9" s="365"/>
      <c r="AF9" s="365"/>
      <c r="AG9" s="365"/>
      <c r="AH9" s="365"/>
      <c r="AI9" s="365"/>
      <c r="AJ9" s="365"/>
      <c r="AK9" s="365"/>
      <c r="AL9" s="365"/>
      <c r="AM9" s="365"/>
      <c r="AN9" s="365"/>
      <c r="AO9" s="365"/>
      <c r="AP9" s="365"/>
      <c r="AQ9" s="365"/>
      <c r="AR9" s="365"/>
      <c r="AS9" s="365"/>
      <c r="AT9" s="365"/>
      <c r="AU9" s="365"/>
      <c r="AV9" s="365"/>
      <c r="AW9" s="365"/>
      <c r="AX9" s="365"/>
      <c r="AY9" s="365"/>
      <c r="AZ9" s="365"/>
      <c r="BA9" s="365"/>
      <c r="BB9" s="365"/>
      <c r="BC9" s="365"/>
      <c r="BD9" s="365"/>
      <c r="BE9" s="365"/>
      <c r="BF9" s="365"/>
      <c r="BG9" s="365"/>
      <c r="BH9" s="365"/>
      <c r="BI9" s="365"/>
      <c r="BJ9" s="365"/>
      <c r="BK9" s="365"/>
      <c r="BL9" s="365"/>
      <c r="BM9" s="365"/>
      <c r="BN9" s="365"/>
      <c r="BO9" s="365"/>
      <c r="BP9" s="365"/>
      <c r="BQ9" s="365"/>
      <c r="BR9" s="365"/>
      <c r="BS9" s="365"/>
      <c r="BT9" s="365"/>
      <c r="BU9" s="365"/>
      <c r="BV9" s="365"/>
      <c r="BW9" s="365"/>
      <c r="BX9" s="365"/>
      <c r="BY9" s="365"/>
      <c r="BZ9" s="365"/>
      <c r="CA9" s="365"/>
      <c r="CB9" s="365"/>
      <c r="CC9" s="365"/>
      <c r="CD9" s="365"/>
      <c r="CE9" s="365"/>
      <c r="CF9" s="365"/>
      <c r="CG9" s="365"/>
      <c r="CH9" s="365"/>
      <c r="CI9" s="365"/>
      <c r="CJ9" s="365"/>
      <c r="CK9" s="365"/>
      <c r="CL9" s="365"/>
      <c r="CM9" s="365"/>
      <c r="CN9" s="365"/>
      <c r="CO9" s="365"/>
      <c r="CP9" s="365"/>
      <c r="CQ9" s="365"/>
      <c r="CR9" s="365"/>
      <c r="CS9" s="365"/>
      <c r="CT9" s="365"/>
      <c r="CU9" s="365"/>
      <c r="CV9" s="365"/>
      <c r="CW9" s="365"/>
      <c r="CX9" s="365"/>
      <c r="CY9" s="365"/>
      <c r="CZ9" s="365"/>
      <c r="DA9" s="365"/>
      <c r="DB9" s="365"/>
      <c r="DC9" s="365"/>
      <c r="DD9" s="365"/>
      <c r="DE9" s="365"/>
      <c r="DF9" s="365"/>
      <c r="DG9" s="365"/>
      <c r="DH9" s="365"/>
      <c r="DI9" s="365"/>
      <c r="DJ9" s="365"/>
      <c r="DK9" s="365"/>
      <c r="DL9" s="365"/>
      <c r="DM9" s="365"/>
      <c r="DN9" s="365"/>
      <c r="DO9" s="365"/>
      <c r="DP9" s="365"/>
      <c r="DQ9" s="365"/>
      <c r="DR9" s="365"/>
      <c r="DS9" s="365"/>
      <c r="DT9" s="365"/>
      <c r="DU9" s="365"/>
      <c r="DV9" s="365"/>
      <c r="DW9" s="365"/>
      <c r="DX9" s="365"/>
      <c r="DY9" s="365"/>
      <c r="DZ9" s="365"/>
      <c r="EA9" s="365"/>
      <c r="EB9" s="365"/>
      <c r="EC9" s="365"/>
      <c r="ED9" s="365"/>
      <c r="EE9" s="365"/>
      <c r="EF9" s="365"/>
      <c r="EG9" s="365"/>
      <c r="EH9" s="365"/>
      <c r="EI9" s="365"/>
      <c r="EJ9" s="365"/>
      <c r="EK9" s="365"/>
      <c r="EL9" s="365"/>
      <c r="EM9" s="365"/>
      <c r="EN9" s="365"/>
      <c r="EO9" s="365"/>
      <c r="EP9" s="365"/>
      <c r="EQ9" s="365"/>
      <c r="ER9" s="365"/>
      <c r="ES9" s="365"/>
      <c r="ET9" s="365"/>
      <c r="EU9" s="365"/>
      <c r="EV9" s="365"/>
      <c r="EW9" s="365"/>
      <c r="EX9" s="365"/>
      <c r="EY9" s="365"/>
      <c r="EZ9" s="365"/>
      <c r="FA9" s="365"/>
      <c r="FB9" s="365"/>
      <c r="FC9" s="365"/>
      <c r="FD9" s="365"/>
      <c r="FE9" s="365"/>
      <c r="FF9" s="365"/>
      <c r="FG9" s="365"/>
      <c r="FH9" s="365"/>
      <c r="FI9" s="365"/>
      <c r="FJ9" s="365"/>
      <c r="FK9" s="365"/>
      <c r="FL9" s="365"/>
      <c r="FM9" s="365"/>
      <c r="FN9" s="365"/>
      <c r="FO9" s="365"/>
      <c r="FP9" s="365"/>
      <c r="FQ9" s="365"/>
      <c r="FR9" s="365"/>
      <c r="FS9" s="365"/>
      <c r="FT9" s="365"/>
      <c r="FU9" s="365"/>
      <c r="FV9" s="365"/>
      <c r="FW9" s="365"/>
      <c r="FX9" s="365"/>
      <c r="FY9" s="365"/>
      <c r="FZ9" s="365"/>
      <c r="GA9" s="365"/>
      <c r="GB9" s="365"/>
      <c r="GC9" s="365"/>
      <c r="GD9" s="365"/>
      <c r="GE9" s="365"/>
      <c r="GF9" s="365"/>
      <c r="GG9" s="365"/>
      <c r="GH9" s="365"/>
      <c r="GI9" s="365"/>
      <c r="GJ9" s="365"/>
      <c r="GK9" s="365"/>
      <c r="GL9" s="365"/>
      <c r="GM9" s="365"/>
      <c r="GN9" s="365"/>
      <c r="GO9" s="365"/>
      <c r="GP9" s="365"/>
      <c r="GQ9" s="365"/>
      <c r="GR9" s="365"/>
      <c r="GS9" s="365"/>
      <c r="GT9" s="365"/>
      <c r="GU9" s="365"/>
      <c r="GV9" s="365"/>
      <c r="GW9" s="365"/>
      <c r="GX9" s="365"/>
      <c r="GY9" s="365"/>
      <c r="GZ9" s="365"/>
      <c r="HA9" s="365"/>
      <c r="HB9" s="365"/>
      <c r="HC9" s="365"/>
      <c r="HD9" s="365"/>
      <c r="HE9" s="365"/>
      <c r="HF9" s="365"/>
      <c r="HG9" s="365"/>
      <c r="HH9" s="365"/>
      <c r="HI9" s="365"/>
      <c r="HJ9" s="365"/>
      <c r="HK9" s="365"/>
      <c r="HL9" s="365"/>
      <c r="HM9" s="365"/>
      <c r="HN9" s="365"/>
      <c r="HO9" s="365"/>
      <c r="HP9" s="365"/>
      <c r="HQ9" s="365"/>
      <c r="HR9" s="365"/>
      <c r="HS9" s="365"/>
      <c r="HT9" s="365"/>
      <c r="HU9" s="365"/>
      <c r="HV9" s="365"/>
      <c r="HW9" s="365"/>
      <c r="HX9" s="365"/>
      <c r="HY9" s="365"/>
      <c r="HZ9" s="365"/>
      <c r="IA9" s="365"/>
      <c r="IB9" s="365"/>
      <c r="IC9" s="365"/>
      <c r="ID9" s="365"/>
      <c r="IE9" s="365"/>
      <c r="IF9" s="365"/>
      <c r="IG9" s="365"/>
      <c r="IH9" s="365"/>
      <c r="II9" s="365"/>
      <c r="IJ9" s="365"/>
      <c r="IK9" s="365"/>
      <c r="IL9" s="365"/>
      <c r="IM9" s="365"/>
      <c r="IN9" s="365"/>
      <c r="IO9" s="365"/>
      <c r="IP9" s="365"/>
      <c r="IQ9" s="365"/>
      <c r="IR9" s="365"/>
      <c r="IS9" s="365"/>
      <c r="IT9" s="365"/>
      <c r="IU9" s="365"/>
      <c r="IV9" s="365"/>
      <c r="IW9" s="365"/>
      <c r="IX9" s="365"/>
      <c r="IY9" s="365"/>
      <c r="IZ9" s="365"/>
      <c r="JA9" s="365"/>
      <c r="JB9" s="365"/>
      <c r="JC9" s="365"/>
      <c r="JD9" s="365"/>
      <c r="JE9" s="365"/>
      <c r="JF9" s="365"/>
      <c r="JG9" s="365"/>
      <c r="JH9" s="365"/>
      <c r="JI9" s="365"/>
      <c r="JJ9" s="365"/>
      <c r="JK9" s="365"/>
      <c r="JL9" s="365"/>
      <c r="JM9" s="365"/>
      <c r="JN9" s="365"/>
      <c r="JO9" s="365"/>
      <c r="JP9" s="365"/>
      <c r="JQ9" s="365"/>
      <c r="JR9" s="365"/>
    </row>
    <row r="10" spans="1:278" s="366" customFormat="1">
      <c r="A10" s="431"/>
      <c r="B10" s="434"/>
      <c r="C10" s="1058" t="s">
        <v>14</v>
      </c>
      <c r="D10" s="1058"/>
      <c r="E10" s="1058"/>
      <c r="F10" s="434"/>
      <c r="G10" s="434"/>
      <c r="H10" s="521"/>
      <c r="I10" s="521"/>
      <c r="J10" s="521"/>
      <c r="K10" s="521"/>
      <c r="L10" s="434"/>
      <c r="M10" s="434"/>
      <c r="N10" s="434"/>
      <c r="O10" s="434"/>
      <c r="P10" s="434"/>
      <c r="Q10" s="434"/>
      <c r="R10" s="434"/>
      <c r="S10" s="434"/>
      <c r="T10" s="513"/>
      <c r="U10" s="431"/>
      <c r="V10" s="431"/>
      <c r="W10" s="514"/>
      <c r="X10" s="365"/>
      <c r="Y10" s="365"/>
      <c r="Z10" s="365"/>
      <c r="AA10" s="365"/>
      <c r="AB10" s="365"/>
      <c r="AC10" s="365"/>
      <c r="AD10" s="365"/>
      <c r="AE10" s="365"/>
      <c r="AF10" s="365"/>
      <c r="AG10" s="365"/>
      <c r="AH10" s="365"/>
      <c r="AI10" s="365"/>
      <c r="AJ10" s="365"/>
      <c r="AK10" s="365"/>
      <c r="AL10" s="365"/>
      <c r="AM10" s="365"/>
      <c r="AN10" s="365"/>
      <c r="AO10" s="365"/>
      <c r="AP10" s="365"/>
      <c r="AQ10" s="365"/>
      <c r="AR10" s="365"/>
      <c r="AS10" s="365"/>
      <c r="AT10" s="365"/>
      <c r="AU10" s="365"/>
      <c r="AV10" s="365"/>
      <c r="AW10" s="365"/>
      <c r="AX10" s="365"/>
      <c r="AY10" s="365"/>
      <c r="AZ10" s="365"/>
      <c r="BA10" s="365"/>
      <c r="BB10" s="365"/>
      <c r="BC10" s="365"/>
      <c r="BD10" s="365"/>
      <c r="BE10" s="365"/>
      <c r="BF10" s="365"/>
      <c r="BG10" s="365"/>
      <c r="BH10" s="365"/>
      <c r="BI10" s="365"/>
      <c r="BJ10" s="365"/>
      <c r="BK10" s="365"/>
      <c r="BL10" s="365"/>
      <c r="BM10" s="365"/>
      <c r="BN10" s="365"/>
      <c r="BO10" s="365"/>
      <c r="BP10" s="365"/>
      <c r="BQ10" s="365"/>
      <c r="BR10" s="365"/>
      <c r="BS10" s="365"/>
      <c r="BT10" s="365"/>
      <c r="BU10" s="365"/>
      <c r="BV10" s="365"/>
      <c r="BW10" s="365"/>
      <c r="BX10" s="365"/>
      <c r="BY10" s="365"/>
      <c r="BZ10" s="365"/>
      <c r="CA10" s="365"/>
      <c r="CB10" s="365"/>
      <c r="CC10" s="365"/>
      <c r="CD10" s="365"/>
      <c r="CE10" s="365"/>
      <c r="CF10" s="365"/>
      <c r="CG10" s="365"/>
      <c r="CH10" s="365"/>
      <c r="CI10" s="365"/>
      <c r="CJ10" s="365"/>
      <c r="CK10" s="365"/>
      <c r="CL10" s="365"/>
      <c r="CM10" s="365"/>
      <c r="CN10" s="365"/>
      <c r="CO10" s="365"/>
      <c r="CP10" s="365"/>
      <c r="CQ10" s="365"/>
      <c r="CR10" s="365"/>
      <c r="CS10" s="365"/>
      <c r="CT10" s="365"/>
      <c r="CU10" s="365"/>
      <c r="CV10" s="365"/>
      <c r="CW10" s="365"/>
      <c r="CX10" s="365"/>
      <c r="CY10" s="365"/>
      <c r="CZ10" s="365"/>
      <c r="DA10" s="365"/>
      <c r="DB10" s="365"/>
      <c r="DC10" s="365"/>
      <c r="DD10" s="365"/>
      <c r="DE10" s="365"/>
      <c r="DF10" s="365"/>
      <c r="DG10" s="365"/>
      <c r="DH10" s="365"/>
      <c r="DI10" s="365"/>
      <c r="DJ10" s="365"/>
      <c r="DK10" s="365"/>
      <c r="DL10" s="365"/>
      <c r="DM10" s="365"/>
      <c r="DN10" s="365"/>
      <c r="DO10" s="365"/>
      <c r="DP10" s="365"/>
      <c r="DQ10" s="365"/>
      <c r="DR10" s="365"/>
      <c r="DS10" s="365"/>
      <c r="DT10" s="365"/>
      <c r="DU10" s="365"/>
      <c r="DV10" s="365"/>
      <c r="DW10" s="365"/>
      <c r="DX10" s="365"/>
      <c r="DY10" s="365"/>
      <c r="DZ10" s="365"/>
      <c r="EA10" s="365"/>
      <c r="EB10" s="365"/>
      <c r="EC10" s="365"/>
      <c r="ED10" s="365"/>
      <c r="EE10" s="365"/>
      <c r="EF10" s="365"/>
      <c r="EG10" s="365"/>
      <c r="EH10" s="365"/>
      <c r="EI10" s="365"/>
      <c r="EJ10" s="365"/>
      <c r="EK10" s="365"/>
      <c r="EL10" s="365"/>
      <c r="EM10" s="365"/>
      <c r="EN10" s="365"/>
      <c r="EO10" s="365"/>
      <c r="EP10" s="365"/>
      <c r="EQ10" s="365"/>
      <c r="ER10" s="365"/>
      <c r="ES10" s="365"/>
      <c r="ET10" s="365"/>
      <c r="EU10" s="365"/>
      <c r="EV10" s="365"/>
      <c r="EW10" s="365"/>
      <c r="EX10" s="365"/>
      <c r="EY10" s="365"/>
      <c r="EZ10" s="365"/>
      <c r="FA10" s="365"/>
      <c r="FB10" s="365"/>
      <c r="FC10" s="365"/>
      <c r="FD10" s="365"/>
      <c r="FE10" s="365"/>
      <c r="FF10" s="365"/>
      <c r="FG10" s="365"/>
      <c r="FH10" s="365"/>
      <c r="FI10" s="365"/>
      <c r="FJ10" s="365"/>
      <c r="FK10" s="365"/>
      <c r="FL10" s="365"/>
      <c r="FM10" s="365"/>
      <c r="FN10" s="365"/>
      <c r="FO10" s="365"/>
      <c r="FP10" s="365"/>
      <c r="FQ10" s="365"/>
      <c r="FR10" s="365"/>
      <c r="FS10" s="365"/>
      <c r="FT10" s="365"/>
      <c r="FU10" s="365"/>
      <c r="FV10" s="365"/>
      <c r="FW10" s="365"/>
      <c r="FX10" s="365"/>
      <c r="FY10" s="365"/>
      <c r="FZ10" s="365"/>
      <c r="GA10" s="365"/>
      <c r="GB10" s="365"/>
      <c r="GC10" s="365"/>
      <c r="GD10" s="365"/>
      <c r="GE10" s="365"/>
      <c r="GF10" s="365"/>
      <c r="GG10" s="365"/>
      <c r="GH10" s="365"/>
      <c r="GI10" s="365"/>
      <c r="GJ10" s="365"/>
      <c r="GK10" s="365"/>
      <c r="GL10" s="365"/>
      <c r="GM10" s="365"/>
      <c r="GN10" s="365"/>
      <c r="GO10" s="365"/>
      <c r="GP10" s="365"/>
      <c r="GQ10" s="365"/>
      <c r="GR10" s="365"/>
      <c r="GS10" s="365"/>
      <c r="GT10" s="365"/>
      <c r="GU10" s="365"/>
      <c r="GV10" s="365"/>
      <c r="GW10" s="365"/>
      <c r="GX10" s="365"/>
      <c r="GY10" s="365"/>
      <c r="GZ10" s="365"/>
      <c r="HA10" s="365"/>
      <c r="HB10" s="365"/>
      <c r="HC10" s="365"/>
      <c r="HD10" s="365"/>
      <c r="HE10" s="365"/>
      <c r="HF10" s="365"/>
      <c r="HG10" s="365"/>
      <c r="HH10" s="365"/>
      <c r="HI10" s="365"/>
      <c r="HJ10" s="365"/>
      <c r="HK10" s="365"/>
      <c r="HL10" s="365"/>
      <c r="HM10" s="365"/>
      <c r="HN10" s="365"/>
      <c r="HO10" s="365"/>
      <c r="HP10" s="365"/>
      <c r="HQ10" s="365"/>
      <c r="HR10" s="365"/>
      <c r="HS10" s="365"/>
      <c r="HT10" s="365"/>
      <c r="HU10" s="365"/>
      <c r="HV10" s="365"/>
      <c r="HW10" s="365"/>
      <c r="HX10" s="365"/>
      <c r="HY10" s="365"/>
      <c r="HZ10" s="365"/>
      <c r="IA10" s="365"/>
      <c r="IB10" s="365"/>
      <c r="IC10" s="365"/>
      <c r="ID10" s="365"/>
      <c r="IE10" s="365"/>
      <c r="IF10" s="365"/>
      <c r="IG10" s="365"/>
      <c r="IH10" s="365"/>
      <c r="II10" s="365"/>
      <c r="IJ10" s="365"/>
      <c r="IK10" s="365"/>
      <c r="IL10" s="365"/>
      <c r="IM10" s="365"/>
      <c r="IN10" s="365"/>
      <c r="IO10" s="365"/>
      <c r="IP10" s="365"/>
      <c r="IQ10" s="365"/>
      <c r="IR10" s="365"/>
      <c r="IS10" s="365"/>
      <c r="IT10" s="365"/>
      <c r="IU10" s="365"/>
      <c r="IV10" s="365"/>
      <c r="IW10" s="365"/>
      <c r="IX10" s="365"/>
      <c r="IY10" s="365"/>
      <c r="IZ10" s="365"/>
      <c r="JA10" s="365"/>
      <c r="JB10" s="365"/>
      <c r="JC10" s="365"/>
      <c r="JD10" s="365"/>
      <c r="JE10" s="365"/>
      <c r="JF10" s="365"/>
      <c r="JG10" s="365"/>
      <c r="JH10" s="365"/>
      <c r="JI10" s="365"/>
      <c r="JJ10" s="365"/>
      <c r="JK10" s="365"/>
      <c r="JL10" s="365"/>
      <c r="JM10" s="365"/>
      <c r="JN10" s="365"/>
      <c r="JO10" s="365"/>
      <c r="JP10" s="365"/>
      <c r="JQ10" s="365"/>
      <c r="JR10" s="365"/>
    </row>
    <row r="11" spans="1:278" s="366" customFormat="1" ht="30.75" customHeight="1" thickBot="1">
      <c r="A11" s="431"/>
      <c r="B11" s="434"/>
      <c r="C11" s="522" t="s">
        <v>28</v>
      </c>
      <c r="D11" s="522" t="s">
        <v>29</v>
      </c>
      <c r="E11" s="523" t="s">
        <v>30</v>
      </c>
      <c r="F11" s="434"/>
      <c r="G11" s="434"/>
      <c r="H11" s="434"/>
      <c r="I11" s="434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513"/>
      <c r="U11" s="431"/>
      <c r="V11" s="431"/>
      <c r="W11" s="515"/>
      <c r="X11" s="365"/>
      <c r="Y11" s="365"/>
      <c r="Z11" s="365"/>
      <c r="AA11" s="365"/>
      <c r="AB11" s="365"/>
      <c r="AC11" s="365"/>
      <c r="AD11" s="365"/>
      <c r="AE11" s="365"/>
      <c r="AF11" s="365"/>
      <c r="AG11" s="365"/>
      <c r="AH11" s="365"/>
      <c r="AI11" s="365"/>
      <c r="AJ11" s="365"/>
      <c r="AK11" s="365"/>
      <c r="AL11" s="365"/>
      <c r="AM11" s="365"/>
      <c r="AN11" s="365"/>
      <c r="AO11" s="365"/>
      <c r="AP11" s="365"/>
      <c r="AQ11" s="365"/>
      <c r="AR11" s="365"/>
      <c r="AS11" s="365"/>
      <c r="AT11" s="365"/>
      <c r="AU11" s="365"/>
      <c r="AV11" s="365"/>
      <c r="AW11" s="365"/>
      <c r="AX11" s="365"/>
      <c r="AY11" s="365"/>
      <c r="AZ11" s="365"/>
      <c r="BA11" s="365"/>
      <c r="BB11" s="365"/>
      <c r="BC11" s="365"/>
      <c r="BD11" s="365"/>
      <c r="BE11" s="365"/>
      <c r="BF11" s="365"/>
      <c r="BG11" s="365"/>
      <c r="BH11" s="365"/>
      <c r="BI11" s="365"/>
      <c r="BJ11" s="365"/>
      <c r="BK11" s="365"/>
      <c r="BL11" s="365"/>
      <c r="BM11" s="365"/>
      <c r="BN11" s="365"/>
      <c r="BO11" s="365"/>
      <c r="BP11" s="365"/>
      <c r="BQ11" s="365"/>
      <c r="BR11" s="365"/>
      <c r="BS11" s="365"/>
      <c r="BT11" s="365"/>
      <c r="BU11" s="365"/>
      <c r="BV11" s="365"/>
      <c r="BW11" s="365"/>
      <c r="BX11" s="365"/>
      <c r="BY11" s="365"/>
      <c r="BZ11" s="365"/>
      <c r="CA11" s="365"/>
      <c r="CB11" s="365"/>
      <c r="CC11" s="365"/>
      <c r="CD11" s="365"/>
      <c r="CE11" s="365"/>
      <c r="CF11" s="365"/>
      <c r="CG11" s="365"/>
      <c r="CH11" s="365"/>
      <c r="CI11" s="365"/>
      <c r="CJ11" s="365"/>
      <c r="CK11" s="365"/>
      <c r="CL11" s="365"/>
      <c r="CM11" s="365"/>
      <c r="CN11" s="365"/>
      <c r="CO11" s="365"/>
      <c r="CP11" s="365"/>
      <c r="CQ11" s="365"/>
      <c r="CR11" s="365"/>
      <c r="CS11" s="365"/>
      <c r="CT11" s="365"/>
      <c r="CU11" s="365"/>
      <c r="CV11" s="365"/>
      <c r="CW11" s="365"/>
      <c r="CX11" s="365"/>
      <c r="CY11" s="365"/>
      <c r="CZ11" s="365"/>
      <c r="DA11" s="365"/>
      <c r="DB11" s="365"/>
      <c r="DC11" s="365"/>
      <c r="DD11" s="365"/>
      <c r="DE11" s="365"/>
      <c r="DF11" s="365"/>
      <c r="DG11" s="365"/>
      <c r="DH11" s="365"/>
      <c r="DI11" s="365"/>
      <c r="DJ11" s="365"/>
      <c r="DK11" s="365"/>
      <c r="DL11" s="365"/>
      <c r="DM11" s="365"/>
      <c r="DN11" s="365"/>
      <c r="DO11" s="365"/>
      <c r="DP11" s="365"/>
      <c r="DQ11" s="365"/>
      <c r="DR11" s="365"/>
      <c r="DS11" s="365"/>
      <c r="DT11" s="365"/>
      <c r="DU11" s="365"/>
      <c r="DV11" s="365"/>
      <c r="DW11" s="365"/>
      <c r="DX11" s="365"/>
      <c r="DY11" s="365"/>
      <c r="DZ11" s="365"/>
      <c r="EA11" s="365"/>
      <c r="EB11" s="365"/>
      <c r="EC11" s="365"/>
      <c r="ED11" s="365"/>
      <c r="EE11" s="365"/>
      <c r="EF11" s="365"/>
      <c r="EG11" s="365"/>
      <c r="EH11" s="365"/>
      <c r="EI11" s="365"/>
      <c r="EJ11" s="365"/>
      <c r="EK11" s="365"/>
      <c r="EL11" s="365"/>
      <c r="EM11" s="365"/>
      <c r="EN11" s="365"/>
      <c r="EO11" s="365"/>
      <c r="EP11" s="365"/>
      <c r="EQ11" s="365"/>
      <c r="ER11" s="365"/>
      <c r="ES11" s="365"/>
      <c r="ET11" s="365"/>
      <c r="EU11" s="365"/>
      <c r="EV11" s="365"/>
      <c r="EW11" s="365"/>
      <c r="EX11" s="365"/>
      <c r="EY11" s="365"/>
      <c r="EZ11" s="365"/>
      <c r="FA11" s="365"/>
      <c r="FB11" s="365"/>
      <c r="FC11" s="365"/>
      <c r="FD11" s="365"/>
      <c r="FE11" s="365"/>
      <c r="FF11" s="365"/>
      <c r="FG11" s="365"/>
      <c r="FH11" s="365"/>
      <c r="FI11" s="365"/>
      <c r="FJ11" s="365"/>
      <c r="FK11" s="365"/>
      <c r="FL11" s="365"/>
      <c r="FM11" s="365"/>
      <c r="FN11" s="365"/>
      <c r="FO11" s="365"/>
      <c r="FP11" s="365"/>
      <c r="FQ11" s="365"/>
      <c r="FR11" s="365"/>
      <c r="FS11" s="365"/>
      <c r="FT11" s="365"/>
      <c r="FU11" s="365"/>
      <c r="FV11" s="365"/>
      <c r="FW11" s="365"/>
      <c r="FX11" s="365"/>
      <c r="FY11" s="365"/>
      <c r="FZ11" s="365"/>
      <c r="GA11" s="365"/>
      <c r="GB11" s="365"/>
      <c r="GC11" s="365"/>
      <c r="GD11" s="365"/>
      <c r="GE11" s="365"/>
      <c r="GF11" s="365"/>
      <c r="GG11" s="365"/>
      <c r="GH11" s="365"/>
      <c r="GI11" s="365"/>
      <c r="GJ11" s="365"/>
      <c r="GK11" s="365"/>
      <c r="GL11" s="365"/>
      <c r="GM11" s="365"/>
      <c r="GN11" s="365"/>
      <c r="GO11" s="365"/>
      <c r="GP11" s="365"/>
      <c r="GQ11" s="365"/>
      <c r="GR11" s="365"/>
      <c r="GS11" s="365"/>
      <c r="GT11" s="365"/>
      <c r="GU11" s="365"/>
      <c r="GV11" s="365"/>
      <c r="GW11" s="365"/>
      <c r="GX11" s="365"/>
      <c r="GY11" s="365"/>
      <c r="GZ11" s="365"/>
      <c r="HA11" s="365"/>
      <c r="HB11" s="365"/>
      <c r="HC11" s="365"/>
      <c r="HD11" s="365"/>
      <c r="HE11" s="365"/>
      <c r="HF11" s="365"/>
      <c r="HG11" s="365"/>
      <c r="HH11" s="365"/>
      <c r="HI11" s="365"/>
      <c r="HJ11" s="365"/>
      <c r="HK11" s="365"/>
      <c r="HL11" s="365"/>
      <c r="HM11" s="365"/>
      <c r="HN11" s="365"/>
      <c r="HO11" s="365"/>
      <c r="HP11" s="365"/>
      <c r="HQ11" s="365"/>
      <c r="HR11" s="365"/>
      <c r="HS11" s="365"/>
      <c r="HT11" s="365"/>
      <c r="HU11" s="365"/>
      <c r="HV11" s="365"/>
      <c r="HW11" s="365"/>
      <c r="HX11" s="365"/>
      <c r="HY11" s="365"/>
      <c r="HZ11" s="365"/>
      <c r="IA11" s="365"/>
      <c r="IB11" s="365"/>
      <c r="IC11" s="365"/>
      <c r="ID11" s="365"/>
      <c r="IE11" s="365"/>
      <c r="IF11" s="365"/>
      <c r="IG11" s="365"/>
      <c r="IH11" s="365"/>
      <c r="II11" s="365"/>
      <c r="IJ11" s="365"/>
      <c r="IK11" s="365"/>
      <c r="IL11" s="365"/>
      <c r="IM11" s="365"/>
      <c r="IN11" s="365"/>
      <c r="IO11" s="365"/>
      <c r="IP11" s="365"/>
      <c r="IQ11" s="365"/>
      <c r="IR11" s="365"/>
      <c r="IS11" s="365"/>
      <c r="IT11" s="365"/>
      <c r="IU11" s="365"/>
      <c r="IV11" s="365"/>
      <c r="IW11" s="365"/>
      <c r="IX11" s="365"/>
      <c r="IY11" s="365"/>
      <c r="IZ11" s="365"/>
      <c r="JA11" s="365"/>
      <c r="JB11" s="365"/>
      <c r="JC11" s="365"/>
      <c r="JD11" s="365"/>
      <c r="JE11" s="365"/>
      <c r="JF11" s="365"/>
      <c r="JG11" s="365"/>
      <c r="JH11" s="365"/>
      <c r="JI11" s="365"/>
      <c r="JJ11" s="365"/>
      <c r="JK11" s="365"/>
      <c r="JL11" s="365"/>
      <c r="JM11" s="365"/>
      <c r="JN11" s="365"/>
      <c r="JO11" s="365"/>
      <c r="JP11" s="365"/>
      <c r="JQ11" s="365"/>
      <c r="JR11" s="365"/>
    </row>
    <row r="12" spans="1:278" s="366" customFormat="1">
      <c r="A12" s="431"/>
      <c r="B12" s="434"/>
      <c r="C12" s="1059" t="s">
        <v>0</v>
      </c>
      <c r="D12" s="1059"/>
      <c r="E12" s="1059"/>
      <c r="F12" s="434"/>
      <c r="G12" s="434"/>
      <c r="H12" s="434"/>
      <c r="I12" s="434"/>
      <c r="J12" s="434"/>
      <c r="K12" s="434"/>
      <c r="L12" s="434"/>
      <c r="M12" s="434"/>
      <c r="N12" s="434"/>
      <c r="O12" s="434"/>
      <c r="P12" s="434"/>
      <c r="Q12" s="434"/>
      <c r="R12" s="434"/>
      <c r="S12" s="434"/>
      <c r="T12" s="513"/>
      <c r="U12" s="431"/>
      <c r="V12" s="431"/>
      <c r="W12" s="431"/>
      <c r="X12" s="365"/>
      <c r="Y12" s="365"/>
      <c r="Z12" s="365"/>
      <c r="AA12" s="365"/>
      <c r="AB12" s="365"/>
      <c r="AC12" s="365"/>
      <c r="AD12" s="365"/>
      <c r="AE12" s="365"/>
      <c r="AF12" s="365"/>
      <c r="AG12" s="365"/>
      <c r="AH12" s="365"/>
      <c r="AI12" s="365"/>
      <c r="AJ12" s="365"/>
      <c r="AK12" s="365"/>
      <c r="AL12" s="365"/>
      <c r="AM12" s="365"/>
      <c r="AN12" s="365"/>
      <c r="AO12" s="365"/>
      <c r="AP12" s="365"/>
      <c r="AQ12" s="365"/>
      <c r="AR12" s="365"/>
      <c r="AS12" s="365"/>
      <c r="AT12" s="365"/>
      <c r="AU12" s="365"/>
      <c r="AV12" s="365"/>
      <c r="AW12" s="365"/>
      <c r="AX12" s="365"/>
      <c r="AY12" s="365"/>
      <c r="AZ12" s="365"/>
      <c r="BA12" s="365"/>
      <c r="BB12" s="365"/>
      <c r="BC12" s="365"/>
      <c r="BD12" s="365"/>
      <c r="BE12" s="365"/>
      <c r="BF12" s="365"/>
      <c r="BG12" s="365"/>
      <c r="BH12" s="365"/>
      <c r="BI12" s="365"/>
      <c r="BJ12" s="365"/>
      <c r="BK12" s="365"/>
      <c r="BL12" s="365"/>
      <c r="BM12" s="365"/>
      <c r="BN12" s="365"/>
      <c r="BO12" s="365"/>
      <c r="BP12" s="365"/>
      <c r="BQ12" s="365"/>
      <c r="BR12" s="365"/>
      <c r="BS12" s="365"/>
      <c r="BT12" s="365"/>
      <c r="BU12" s="365"/>
      <c r="BV12" s="365"/>
      <c r="BW12" s="365"/>
      <c r="BX12" s="365"/>
      <c r="BY12" s="365"/>
      <c r="BZ12" s="365"/>
      <c r="CA12" s="365"/>
      <c r="CB12" s="365"/>
      <c r="CC12" s="365"/>
      <c r="CD12" s="365"/>
      <c r="CE12" s="365"/>
      <c r="CF12" s="365"/>
      <c r="CG12" s="365"/>
      <c r="CH12" s="365"/>
      <c r="CI12" s="365"/>
      <c r="CJ12" s="365"/>
      <c r="CK12" s="365"/>
      <c r="CL12" s="365"/>
      <c r="CM12" s="365"/>
      <c r="CN12" s="365"/>
      <c r="CO12" s="365"/>
      <c r="CP12" s="365"/>
      <c r="CQ12" s="365"/>
      <c r="CR12" s="365"/>
      <c r="CS12" s="365"/>
      <c r="CT12" s="365"/>
      <c r="CU12" s="365"/>
      <c r="CV12" s="365"/>
      <c r="CW12" s="365"/>
      <c r="CX12" s="365"/>
      <c r="CY12" s="365"/>
      <c r="CZ12" s="365"/>
      <c r="DA12" s="365"/>
      <c r="DB12" s="365"/>
      <c r="DC12" s="365"/>
      <c r="DD12" s="365"/>
      <c r="DE12" s="365"/>
      <c r="DF12" s="365"/>
      <c r="DG12" s="365"/>
      <c r="DH12" s="365"/>
      <c r="DI12" s="365"/>
      <c r="DJ12" s="365"/>
      <c r="DK12" s="365"/>
      <c r="DL12" s="365"/>
      <c r="DM12" s="365"/>
      <c r="DN12" s="365"/>
      <c r="DO12" s="365"/>
      <c r="DP12" s="365"/>
      <c r="DQ12" s="365"/>
      <c r="DR12" s="365"/>
      <c r="DS12" s="365"/>
      <c r="DT12" s="365"/>
      <c r="DU12" s="365"/>
      <c r="DV12" s="365"/>
      <c r="DW12" s="365"/>
      <c r="DX12" s="365"/>
      <c r="DY12" s="365"/>
      <c r="DZ12" s="365"/>
      <c r="EA12" s="365"/>
      <c r="EB12" s="365"/>
      <c r="EC12" s="365"/>
      <c r="ED12" s="365"/>
      <c r="EE12" s="365"/>
      <c r="EF12" s="365"/>
      <c r="EG12" s="365"/>
      <c r="EH12" s="365"/>
      <c r="EI12" s="365"/>
      <c r="EJ12" s="365"/>
      <c r="EK12" s="365"/>
      <c r="EL12" s="365"/>
      <c r="EM12" s="365"/>
      <c r="EN12" s="365"/>
      <c r="EO12" s="365"/>
      <c r="EP12" s="365"/>
      <c r="EQ12" s="365"/>
      <c r="ER12" s="365"/>
      <c r="ES12" s="365"/>
      <c r="ET12" s="365"/>
      <c r="EU12" s="365"/>
      <c r="EV12" s="365"/>
      <c r="EW12" s="365"/>
      <c r="EX12" s="365"/>
      <c r="EY12" s="365"/>
      <c r="EZ12" s="365"/>
      <c r="FA12" s="365"/>
      <c r="FB12" s="365"/>
      <c r="FC12" s="365"/>
      <c r="FD12" s="365"/>
      <c r="FE12" s="365"/>
      <c r="FF12" s="365"/>
      <c r="FG12" s="365"/>
      <c r="FH12" s="365"/>
      <c r="FI12" s="365"/>
      <c r="FJ12" s="365"/>
      <c r="FK12" s="365"/>
      <c r="FL12" s="365"/>
      <c r="FM12" s="365"/>
      <c r="FN12" s="365"/>
      <c r="FO12" s="365"/>
      <c r="FP12" s="365"/>
      <c r="FQ12" s="365"/>
      <c r="FR12" s="365"/>
      <c r="FS12" s="365"/>
      <c r="FT12" s="365"/>
      <c r="FU12" s="365"/>
      <c r="FV12" s="365"/>
      <c r="FW12" s="365"/>
      <c r="FX12" s="365"/>
      <c r="FY12" s="365"/>
      <c r="FZ12" s="365"/>
      <c r="GA12" s="365"/>
      <c r="GB12" s="365"/>
      <c r="GC12" s="365"/>
      <c r="GD12" s="365"/>
      <c r="GE12" s="365"/>
      <c r="GF12" s="365"/>
      <c r="GG12" s="365"/>
      <c r="GH12" s="365"/>
      <c r="GI12" s="365"/>
      <c r="GJ12" s="365"/>
      <c r="GK12" s="365"/>
      <c r="GL12" s="365"/>
      <c r="GM12" s="365"/>
      <c r="GN12" s="365"/>
      <c r="GO12" s="365"/>
      <c r="GP12" s="365"/>
      <c r="GQ12" s="365"/>
      <c r="GR12" s="365"/>
      <c r="GS12" s="365"/>
      <c r="GT12" s="365"/>
      <c r="GU12" s="365"/>
      <c r="GV12" s="365"/>
      <c r="GW12" s="365"/>
      <c r="GX12" s="365"/>
      <c r="GY12" s="365"/>
      <c r="GZ12" s="365"/>
      <c r="HA12" s="365"/>
      <c r="HB12" s="365"/>
      <c r="HC12" s="365"/>
      <c r="HD12" s="365"/>
      <c r="HE12" s="365"/>
      <c r="HF12" s="365"/>
      <c r="HG12" s="365"/>
      <c r="HH12" s="365"/>
      <c r="HI12" s="365"/>
      <c r="HJ12" s="365"/>
      <c r="HK12" s="365"/>
      <c r="HL12" s="365"/>
      <c r="HM12" s="365"/>
      <c r="HN12" s="365"/>
      <c r="HO12" s="365"/>
      <c r="HP12" s="365"/>
      <c r="HQ12" s="365"/>
      <c r="HR12" s="365"/>
      <c r="HS12" s="365"/>
      <c r="HT12" s="365"/>
      <c r="HU12" s="365"/>
      <c r="HV12" s="365"/>
      <c r="HW12" s="365"/>
      <c r="HX12" s="365"/>
      <c r="HY12" s="365"/>
      <c r="HZ12" s="365"/>
      <c r="IA12" s="365"/>
      <c r="IB12" s="365"/>
      <c r="IC12" s="365"/>
      <c r="ID12" s="365"/>
      <c r="IE12" s="365"/>
      <c r="IF12" s="365"/>
      <c r="IG12" s="365"/>
      <c r="IH12" s="365"/>
      <c r="II12" s="365"/>
      <c r="IJ12" s="365"/>
      <c r="IK12" s="365"/>
      <c r="IL12" s="365"/>
      <c r="IM12" s="365"/>
      <c r="IN12" s="365"/>
      <c r="IO12" s="365"/>
      <c r="IP12" s="365"/>
      <c r="IQ12" s="365"/>
      <c r="IR12" s="365"/>
      <c r="IS12" s="365"/>
      <c r="IT12" s="365"/>
      <c r="IU12" s="365"/>
      <c r="IV12" s="365"/>
      <c r="IW12" s="365"/>
      <c r="IX12" s="365"/>
      <c r="IY12" s="365"/>
      <c r="IZ12" s="365"/>
      <c r="JA12" s="365"/>
      <c r="JB12" s="365"/>
      <c r="JC12" s="365"/>
      <c r="JD12" s="365"/>
      <c r="JE12" s="365"/>
      <c r="JF12" s="365"/>
      <c r="JG12" s="365"/>
      <c r="JH12" s="365"/>
      <c r="JI12" s="365"/>
      <c r="JJ12" s="365"/>
      <c r="JK12" s="365"/>
      <c r="JL12" s="365"/>
      <c r="JM12" s="365"/>
      <c r="JN12" s="365"/>
      <c r="JO12" s="365"/>
      <c r="JP12" s="365"/>
      <c r="JQ12" s="365"/>
      <c r="JR12" s="365"/>
    </row>
    <row r="13" spans="1:278" s="366" customFormat="1">
      <c r="A13" s="431"/>
      <c r="B13" s="434"/>
      <c r="C13" s="524" t="s">
        <v>31</v>
      </c>
      <c r="D13" s="525">
        <f>'3'!Q16</f>
        <v>48942.22</v>
      </c>
      <c r="E13" s="526">
        <f t="shared" ref="E13:E21" si="0">(D13*$E$22)/$D$22</f>
        <v>0.10384774955435444</v>
      </c>
      <c r="F13" s="434"/>
      <c r="G13" s="434"/>
      <c r="H13" s="434"/>
      <c r="I13" s="434"/>
      <c r="J13" s="434"/>
      <c r="K13" s="434"/>
      <c r="L13" s="434"/>
      <c r="M13" s="434"/>
      <c r="N13" s="434"/>
      <c r="O13" s="434"/>
      <c r="P13" s="434"/>
      <c r="Q13" s="434"/>
      <c r="R13" s="434"/>
      <c r="S13" s="434"/>
      <c r="T13" s="513"/>
      <c r="U13" s="431"/>
      <c r="V13" s="431"/>
      <c r="W13" s="431"/>
      <c r="X13" s="365"/>
      <c r="Y13" s="365"/>
      <c r="Z13" s="365"/>
      <c r="AA13" s="365"/>
      <c r="AB13" s="365"/>
      <c r="AC13" s="365"/>
      <c r="AD13" s="365"/>
      <c r="AE13" s="365"/>
      <c r="AF13" s="365"/>
      <c r="AG13" s="365"/>
      <c r="AH13" s="365"/>
      <c r="AI13" s="365"/>
      <c r="AJ13" s="365"/>
      <c r="AK13" s="365"/>
      <c r="AL13" s="365"/>
      <c r="AM13" s="365"/>
      <c r="AN13" s="365"/>
      <c r="AO13" s="365"/>
      <c r="AP13" s="365"/>
      <c r="AQ13" s="365"/>
      <c r="AR13" s="365"/>
      <c r="AS13" s="365"/>
      <c r="AT13" s="365"/>
      <c r="AU13" s="365"/>
      <c r="AV13" s="365"/>
      <c r="AW13" s="365"/>
      <c r="AX13" s="365"/>
      <c r="AY13" s="365"/>
      <c r="AZ13" s="365"/>
      <c r="BA13" s="365"/>
      <c r="BB13" s="365"/>
      <c r="BC13" s="365"/>
      <c r="BD13" s="365"/>
      <c r="BE13" s="365"/>
      <c r="BF13" s="365"/>
      <c r="BG13" s="365"/>
      <c r="BH13" s="365"/>
      <c r="BI13" s="365"/>
      <c r="BJ13" s="365"/>
      <c r="BK13" s="365"/>
      <c r="BL13" s="365"/>
      <c r="BM13" s="365"/>
      <c r="BN13" s="365"/>
      <c r="BO13" s="365"/>
      <c r="BP13" s="365"/>
      <c r="BQ13" s="365"/>
      <c r="BR13" s="365"/>
      <c r="BS13" s="365"/>
      <c r="BT13" s="365"/>
      <c r="BU13" s="365"/>
      <c r="BV13" s="365"/>
      <c r="BW13" s="365"/>
      <c r="BX13" s="365"/>
      <c r="BY13" s="365"/>
      <c r="BZ13" s="365"/>
      <c r="CA13" s="365"/>
      <c r="CB13" s="365"/>
      <c r="CC13" s="365"/>
      <c r="CD13" s="365"/>
      <c r="CE13" s="365"/>
      <c r="CF13" s="365"/>
      <c r="CG13" s="365"/>
      <c r="CH13" s="365"/>
      <c r="CI13" s="365"/>
      <c r="CJ13" s="365"/>
      <c r="CK13" s="365"/>
      <c r="CL13" s="365"/>
      <c r="CM13" s="365"/>
      <c r="CN13" s="365"/>
      <c r="CO13" s="365"/>
      <c r="CP13" s="365"/>
      <c r="CQ13" s="365"/>
      <c r="CR13" s="365"/>
      <c r="CS13" s="365"/>
      <c r="CT13" s="365"/>
      <c r="CU13" s="365"/>
      <c r="CV13" s="365"/>
      <c r="CW13" s="365"/>
      <c r="CX13" s="365"/>
      <c r="CY13" s="365"/>
      <c r="CZ13" s="365"/>
      <c r="DA13" s="365"/>
      <c r="DB13" s="365"/>
      <c r="DC13" s="365"/>
      <c r="DD13" s="365"/>
      <c r="DE13" s="365"/>
      <c r="DF13" s="365"/>
      <c r="DG13" s="365"/>
      <c r="DH13" s="365"/>
      <c r="DI13" s="365"/>
      <c r="DJ13" s="365"/>
      <c r="DK13" s="365"/>
      <c r="DL13" s="365"/>
      <c r="DM13" s="365"/>
      <c r="DN13" s="365"/>
      <c r="DO13" s="365"/>
      <c r="DP13" s="365"/>
      <c r="DQ13" s="365"/>
      <c r="DR13" s="365"/>
      <c r="DS13" s="365"/>
      <c r="DT13" s="365"/>
      <c r="DU13" s="365"/>
      <c r="DV13" s="365"/>
      <c r="DW13" s="365"/>
      <c r="DX13" s="365"/>
      <c r="DY13" s="365"/>
      <c r="DZ13" s="365"/>
      <c r="EA13" s="365"/>
      <c r="EB13" s="365"/>
      <c r="EC13" s="365"/>
      <c r="ED13" s="365"/>
      <c r="EE13" s="365"/>
      <c r="EF13" s="365"/>
      <c r="EG13" s="365"/>
      <c r="EH13" s="365"/>
      <c r="EI13" s="365"/>
      <c r="EJ13" s="365"/>
      <c r="EK13" s="365"/>
      <c r="EL13" s="365"/>
      <c r="EM13" s="365"/>
      <c r="EN13" s="365"/>
      <c r="EO13" s="365"/>
      <c r="EP13" s="365"/>
      <c r="EQ13" s="365"/>
      <c r="ER13" s="365"/>
      <c r="ES13" s="365"/>
      <c r="ET13" s="365"/>
      <c r="EU13" s="365"/>
      <c r="EV13" s="365"/>
      <c r="EW13" s="365"/>
      <c r="EX13" s="365"/>
      <c r="EY13" s="365"/>
      <c r="EZ13" s="365"/>
      <c r="FA13" s="365"/>
      <c r="FB13" s="365"/>
      <c r="FC13" s="365"/>
      <c r="FD13" s="365"/>
      <c r="FE13" s="365"/>
      <c r="FF13" s="365"/>
      <c r="FG13" s="365"/>
      <c r="FH13" s="365"/>
      <c r="FI13" s="365"/>
      <c r="FJ13" s="365"/>
      <c r="FK13" s="365"/>
      <c r="FL13" s="365"/>
      <c r="FM13" s="365"/>
      <c r="FN13" s="365"/>
      <c r="FO13" s="365"/>
      <c r="FP13" s="365"/>
      <c r="FQ13" s="365"/>
      <c r="FR13" s="365"/>
      <c r="FS13" s="365"/>
      <c r="FT13" s="365"/>
      <c r="FU13" s="365"/>
      <c r="FV13" s="365"/>
      <c r="FW13" s="365"/>
      <c r="FX13" s="365"/>
      <c r="FY13" s="365"/>
      <c r="FZ13" s="365"/>
      <c r="GA13" s="365"/>
      <c r="GB13" s="365"/>
      <c r="GC13" s="365"/>
      <c r="GD13" s="365"/>
      <c r="GE13" s="365"/>
      <c r="GF13" s="365"/>
      <c r="GG13" s="365"/>
      <c r="GH13" s="365"/>
      <c r="GI13" s="365"/>
      <c r="GJ13" s="365"/>
      <c r="GK13" s="365"/>
      <c r="GL13" s="365"/>
      <c r="GM13" s="365"/>
      <c r="GN13" s="365"/>
      <c r="GO13" s="365"/>
      <c r="GP13" s="365"/>
      <c r="GQ13" s="365"/>
      <c r="GR13" s="365"/>
      <c r="GS13" s="365"/>
      <c r="GT13" s="365"/>
      <c r="GU13" s="365"/>
      <c r="GV13" s="365"/>
      <c r="GW13" s="365"/>
      <c r="GX13" s="365"/>
      <c r="GY13" s="365"/>
      <c r="GZ13" s="365"/>
      <c r="HA13" s="365"/>
      <c r="HB13" s="365"/>
      <c r="HC13" s="365"/>
      <c r="HD13" s="365"/>
      <c r="HE13" s="365"/>
      <c r="HF13" s="365"/>
      <c r="HG13" s="365"/>
      <c r="HH13" s="365"/>
      <c r="HI13" s="365"/>
      <c r="HJ13" s="365"/>
      <c r="HK13" s="365"/>
      <c r="HL13" s="365"/>
      <c r="HM13" s="365"/>
      <c r="HN13" s="365"/>
      <c r="HO13" s="365"/>
      <c r="HP13" s="365"/>
      <c r="HQ13" s="365"/>
      <c r="HR13" s="365"/>
      <c r="HS13" s="365"/>
      <c r="HT13" s="365"/>
      <c r="HU13" s="365"/>
      <c r="HV13" s="365"/>
      <c r="HW13" s="365"/>
      <c r="HX13" s="365"/>
      <c r="HY13" s="365"/>
      <c r="HZ13" s="365"/>
      <c r="IA13" s="365"/>
      <c r="IB13" s="365"/>
      <c r="IC13" s="365"/>
      <c r="ID13" s="365"/>
      <c r="IE13" s="365"/>
      <c r="IF13" s="365"/>
      <c r="IG13" s="365"/>
      <c r="IH13" s="365"/>
      <c r="II13" s="365"/>
      <c r="IJ13" s="365"/>
      <c r="IK13" s="365"/>
      <c r="IL13" s="365"/>
      <c r="IM13" s="365"/>
      <c r="IN13" s="365"/>
      <c r="IO13" s="365"/>
      <c r="IP13" s="365"/>
      <c r="IQ13" s="365"/>
      <c r="IR13" s="365"/>
      <c r="IS13" s="365"/>
      <c r="IT13" s="365"/>
      <c r="IU13" s="365"/>
      <c r="IV13" s="365"/>
      <c r="IW13" s="365"/>
      <c r="IX13" s="365"/>
      <c r="IY13" s="365"/>
      <c r="IZ13" s="365"/>
      <c r="JA13" s="365"/>
      <c r="JB13" s="365"/>
      <c r="JC13" s="365"/>
      <c r="JD13" s="365"/>
      <c r="JE13" s="365"/>
      <c r="JF13" s="365"/>
      <c r="JG13" s="365"/>
      <c r="JH13" s="365"/>
      <c r="JI13" s="365"/>
      <c r="JJ13" s="365"/>
      <c r="JK13" s="365"/>
      <c r="JL13" s="365"/>
      <c r="JM13" s="365"/>
      <c r="JN13" s="365"/>
      <c r="JO13" s="365"/>
      <c r="JP13" s="365"/>
      <c r="JQ13" s="365"/>
      <c r="JR13" s="365"/>
    </row>
    <row r="14" spans="1:278" s="366" customFormat="1">
      <c r="A14" s="431"/>
      <c r="B14" s="434"/>
      <c r="C14" s="524" t="s">
        <v>49</v>
      </c>
      <c r="D14" s="525">
        <f>'3'!Q19+'3'!Q20+'3'!Q21+'3'!Q22</f>
        <v>26076.63</v>
      </c>
      <c r="E14" s="526">
        <f t="shared" si="0"/>
        <v>5.5330537549411647E-2</v>
      </c>
      <c r="F14" s="434"/>
      <c r="G14" s="434"/>
      <c r="H14" s="434"/>
      <c r="I14" s="434"/>
      <c r="J14" s="434"/>
      <c r="K14" s="434"/>
      <c r="L14" s="434"/>
      <c r="M14" s="434"/>
      <c r="N14" s="434"/>
      <c r="O14" s="434"/>
      <c r="P14" s="434"/>
      <c r="Q14" s="434"/>
      <c r="R14" s="434"/>
      <c r="S14" s="434"/>
      <c r="T14" s="513"/>
      <c r="U14" s="431"/>
      <c r="V14" s="431"/>
      <c r="W14" s="431"/>
      <c r="X14" s="365"/>
      <c r="Y14" s="365"/>
      <c r="Z14" s="365"/>
      <c r="AA14" s="365"/>
      <c r="AB14" s="365"/>
      <c r="AC14" s="365"/>
      <c r="AD14" s="365"/>
      <c r="AE14" s="365"/>
      <c r="AF14" s="365"/>
      <c r="AG14" s="365"/>
      <c r="AH14" s="365"/>
      <c r="AI14" s="365"/>
      <c r="AJ14" s="365"/>
      <c r="AK14" s="365"/>
      <c r="AL14" s="365"/>
      <c r="AM14" s="365"/>
      <c r="AN14" s="365"/>
      <c r="AO14" s="365"/>
      <c r="AP14" s="365"/>
      <c r="AQ14" s="365"/>
      <c r="AR14" s="365"/>
      <c r="AS14" s="365"/>
      <c r="AT14" s="365"/>
      <c r="AU14" s="365"/>
      <c r="AV14" s="365"/>
      <c r="AW14" s="365"/>
      <c r="AX14" s="365"/>
      <c r="AY14" s="365"/>
      <c r="AZ14" s="365"/>
      <c r="BA14" s="365"/>
      <c r="BB14" s="365"/>
      <c r="BC14" s="365"/>
      <c r="BD14" s="365"/>
      <c r="BE14" s="365"/>
      <c r="BF14" s="365"/>
      <c r="BG14" s="365"/>
      <c r="BH14" s="365"/>
      <c r="BI14" s="365"/>
      <c r="BJ14" s="365"/>
      <c r="BK14" s="365"/>
      <c r="BL14" s="365"/>
      <c r="BM14" s="365"/>
      <c r="BN14" s="365"/>
      <c r="BO14" s="365"/>
      <c r="BP14" s="365"/>
      <c r="BQ14" s="365"/>
      <c r="BR14" s="365"/>
      <c r="BS14" s="365"/>
      <c r="BT14" s="365"/>
      <c r="BU14" s="365"/>
      <c r="BV14" s="365"/>
      <c r="BW14" s="365"/>
      <c r="BX14" s="365"/>
      <c r="BY14" s="365"/>
      <c r="BZ14" s="365"/>
      <c r="CA14" s="365"/>
      <c r="CB14" s="365"/>
      <c r="CC14" s="365"/>
      <c r="CD14" s="365"/>
      <c r="CE14" s="365"/>
      <c r="CF14" s="365"/>
      <c r="CG14" s="365"/>
      <c r="CH14" s="365"/>
      <c r="CI14" s="365"/>
      <c r="CJ14" s="365"/>
      <c r="CK14" s="365"/>
      <c r="CL14" s="365"/>
      <c r="CM14" s="365"/>
      <c r="CN14" s="365"/>
      <c r="CO14" s="365"/>
      <c r="CP14" s="365"/>
      <c r="CQ14" s="365"/>
      <c r="CR14" s="365"/>
      <c r="CS14" s="365"/>
      <c r="CT14" s="365"/>
      <c r="CU14" s="365"/>
      <c r="CV14" s="365"/>
      <c r="CW14" s="365"/>
      <c r="CX14" s="365"/>
      <c r="CY14" s="365"/>
      <c r="CZ14" s="365"/>
      <c r="DA14" s="365"/>
      <c r="DB14" s="365"/>
      <c r="DC14" s="365"/>
      <c r="DD14" s="365"/>
      <c r="DE14" s="365"/>
      <c r="DF14" s="365"/>
      <c r="DG14" s="365"/>
      <c r="DH14" s="365"/>
      <c r="DI14" s="365"/>
      <c r="DJ14" s="365"/>
      <c r="DK14" s="365"/>
      <c r="DL14" s="365"/>
      <c r="DM14" s="365"/>
      <c r="DN14" s="365"/>
      <c r="DO14" s="365"/>
      <c r="DP14" s="365"/>
      <c r="DQ14" s="365"/>
      <c r="DR14" s="365"/>
      <c r="DS14" s="365"/>
      <c r="DT14" s="365"/>
      <c r="DU14" s="365"/>
      <c r="DV14" s="365"/>
      <c r="DW14" s="365"/>
      <c r="DX14" s="365"/>
      <c r="DY14" s="365"/>
      <c r="DZ14" s="365"/>
      <c r="EA14" s="365"/>
      <c r="EB14" s="365"/>
      <c r="EC14" s="365"/>
      <c r="ED14" s="365"/>
      <c r="EE14" s="365"/>
      <c r="EF14" s="365"/>
      <c r="EG14" s="365"/>
      <c r="EH14" s="365"/>
      <c r="EI14" s="365"/>
      <c r="EJ14" s="365"/>
      <c r="EK14" s="365"/>
      <c r="EL14" s="365"/>
      <c r="EM14" s="365"/>
      <c r="EN14" s="365"/>
      <c r="EO14" s="365"/>
      <c r="EP14" s="365"/>
      <c r="EQ14" s="365"/>
      <c r="ER14" s="365"/>
      <c r="ES14" s="365"/>
      <c r="ET14" s="365"/>
      <c r="EU14" s="365"/>
      <c r="EV14" s="365"/>
      <c r="EW14" s="365"/>
      <c r="EX14" s="365"/>
      <c r="EY14" s="365"/>
      <c r="EZ14" s="365"/>
      <c r="FA14" s="365"/>
      <c r="FB14" s="365"/>
      <c r="FC14" s="365"/>
      <c r="FD14" s="365"/>
      <c r="FE14" s="365"/>
      <c r="FF14" s="365"/>
      <c r="FG14" s="365"/>
      <c r="FH14" s="365"/>
      <c r="FI14" s="365"/>
      <c r="FJ14" s="365"/>
      <c r="FK14" s="365"/>
      <c r="FL14" s="365"/>
      <c r="FM14" s="365"/>
      <c r="FN14" s="365"/>
      <c r="FO14" s="365"/>
      <c r="FP14" s="365"/>
      <c r="FQ14" s="365"/>
      <c r="FR14" s="365"/>
      <c r="FS14" s="365"/>
      <c r="FT14" s="365"/>
      <c r="FU14" s="365"/>
      <c r="FV14" s="365"/>
      <c r="FW14" s="365"/>
      <c r="FX14" s="365"/>
      <c r="FY14" s="365"/>
      <c r="FZ14" s="365"/>
      <c r="GA14" s="365"/>
      <c r="GB14" s="365"/>
      <c r="GC14" s="365"/>
      <c r="GD14" s="365"/>
      <c r="GE14" s="365"/>
      <c r="GF14" s="365"/>
      <c r="GG14" s="365"/>
      <c r="GH14" s="365"/>
      <c r="GI14" s="365"/>
      <c r="GJ14" s="365"/>
      <c r="GK14" s="365"/>
      <c r="GL14" s="365"/>
      <c r="GM14" s="365"/>
      <c r="GN14" s="365"/>
      <c r="GO14" s="365"/>
      <c r="GP14" s="365"/>
      <c r="GQ14" s="365"/>
      <c r="GR14" s="365"/>
      <c r="GS14" s="365"/>
      <c r="GT14" s="365"/>
      <c r="GU14" s="365"/>
      <c r="GV14" s="365"/>
      <c r="GW14" s="365"/>
      <c r="GX14" s="365"/>
      <c r="GY14" s="365"/>
      <c r="GZ14" s="365"/>
      <c r="HA14" s="365"/>
      <c r="HB14" s="365"/>
      <c r="HC14" s="365"/>
      <c r="HD14" s="365"/>
      <c r="HE14" s="365"/>
      <c r="HF14" s="365"/>
      <c r="HG14" s="365"/>
      <c r="HH14" s="365"/>
      <c r="HI14" s="365"/>
      <c r="HJ14" s="365"/>
      <c r="HK14" s="365"/>
      <c r="HL14" s="365"/>
      <c r="HM14" s="365"/>
      <c r="HN14" s="365"/>
      <c r="HO14" s="365"/>
      <c r="HP14" s="365"/>
      <c r="HQ14" s="365"/>
      <c r="HR14" s="365"/>
      <c r="HS14" s="365"/>
      <c r="HT14" s="365"/>
      <c r="HU14" s="365"/>
      <c r="HV14" s="365"/>
      <c r="HW14" s="365"/>
      <c r="HX14" s="365"/>
      <c r="HY14" s="365"/>
      <c r="HZ14" s="365"/>
      <c r="IA14" s="365"/>
      <c r="IB14" s="365"/>
      <c r="IC14" s="365"/>
      <c r="ID14" s="365"/>
      <c r="IE14" s="365"/>
      <c r="IF14" s="365"/>
      <c r="IG14" s="365"/>
      <c r="IH14" s="365"/>
      <c r="II14" s="365"/>
      <c r="IJ14" s="365"/>
      <c r="IK14" s="365"/>
      <c r="IL14" s="365"/>
      <c r="IM14" s="365"/>
      <c r="IN14" s="365"/>
      <c r="IO14" s="365"/>
      <c r="IP14" s="365"/>
      <c r="IQ14" s="365"/>
      <c r="IR14" s="365"/>
      <c r="IS14" s="365"/>
      <c r="IT14" s="365"/>
      <c r="IU14" s="365"/>
      <c r="IV14" s="365"/>
      <c r="IW14" s="365"/>
      <c r="IX14" s="365"/>
      <c r="IY14" s="365"/>
      <c r="IZ14" s="365"/>
      <c r="JA14" s="365"/>
      <c r="JB14" s="365"/>
      <c r="JC14" s="365"/>
      <c r="JD14" s="365"/>
      <c r="JE14" s="365"/>
      <c r="JF14" s="365"/>
      <c r="JG14" s="365"/>
      <c r="JH14" s="365"/>
      <c r="JI14" s="365"/>
      <c r="JJ14" s="365"/>
      <c r="JK14" s="365"/>
      <c r="JL14" s="365"/>
      <c r="JM14" s="365"/>
      <c r="JN14" s="365"/>
      <c r="JO14" s="365"/>
      <c r="JP14" s="365"/>
      <c r="JQ14" s="365"/>
      <c r="JR14" s="365"/>
    </row>
    <row r="15" spans="1:278" s="366" customFormat="1">
      <c r="A15" s="431"/>
      <c r="B15" s="434"/>
      <c r="C15" s="527" t="s">
        <v>50</v>
      </c>
      <c r="D15" s="528">
        <f>'3'!Q23+'3'!Q24+'3'!Q25+'3'!Q26</f>
        <v>0</v>
      </c>
      <c r="E15" s="526">
        <f t="shared" si="0"/>
        <v>0</v>
      </c>
      <c r="F15" s="434"/>
      <c r="G15" s="434"/>
      <c r="H15" s="434"/>
      <c r="I15" s="434"/>
      <c r="J15" s="434"/>
      <c r="K15" s="434"/>
      <c r="L15" s="434"/>
      <c r="M15" s="434"/>
      <c r="N15" s="434"/>
      <c r="O15" s="434"/>
      <c r="P15" s="434"/>
      <c r="Q15" s="434"/>
      <c r="R15" s="434"/>
      <c r="S15" s="434"/>
      <c r="T15" s="513"/>
      <c r="U15" s="431"/>
      <c r="V15" s="431"/>
      <c r="W15" s="431"/>
      <c r="X15" s="365"/>
      <c r="Y15" s="365"/>
      <c r="Z15" s="365"/>
      <c r="AA15" s="365"/>
      <c r="AB15" s="365"/>
      <c r="AC15" s="365"/>
      <c r="AD15" s="365"/>
      <c r="AE15" s="365"/>
      <c r="AF15" s="365"/>
      <c r="AG15" s="365"/>
      <c r="AH15" s="365"/>
      <c r="AI15" s="365"/>
      <c r="AJ15" s="365"/>
      <c r="AK15" s="365"/>
      <c r="AL15" s="365"/>
      <c r="AM15" s="365"/>
      <c r="AN15" s="365"/>
      <c r="AO15" s="365"/>
      <c r="AP15" s="365"/>
      <c r="AQ15" s="365"/>
      <c r="AR15" s="365"/>
      <c r="AS15" s="365"/>
      <c r="AT15" s="365"/>
      <c r="AU15" s="365"/>
      <c r="AV15" s="365"/>
      <c r="AW15" s="365"/>
      <c r="AX15" s="365"/>
      <c r="AY15" s="365"/>
      <c r="AZ15" s="365"/>
      <c r="BA15" s="365"/>
      <c r="BB15" s="365"/>
      <c r="BC15" s="365"/>
      <c r="BD15" s="365"/>
      <c r="BE15" s="365"/>
      <c r="BF15" s="365"/>
      <c r="BG15" s="365"/>
      <c r="BH15" s="365"/>
      <c r="BI15" s="365"/>
      <c r="BJ15" s="365"/>
      <c r="BK15" s="365"/>
      <c r="BL15" s="365"/>
      <c r="BM15" s="365"/>
      <c r="BN15" s="365"/>
      <c r="BO15" s="365"/>
      <c r="BP15" s="365"/>
      <c r="BQ15" s="365"/>
      <c r="BR15" s="365"/>
      <c r="BS15" s="365"/>
      <c r="BT15" s="365"/>
      <c r="BU15" s="365"/>
      <c r="BV15" s="365"/>
      <c r="BW15" s="365"/>
      <c r="BX15" s="365"/>
      <c r="BY15" s="365"/>
      <c r="BZ15" s="365"/>
      <c r="CA15" s="365"/>
      <c r="CB15" s="365"/>
      <c r="CC15" s="365"/>
      <c r="CD15" s="365"/>
      <c r="CE15" s="365"/>
      <c r="CF15" s="365"/>
      <c r="CG15" s="365"/>
      <c r="CH15" s="365"/>
      <c r="CI15" s="365"/>
      <c r="CJ15" s="365"/>
      <c r="CK15" s="365"/>
      <c r="CL15" s="365"/>
      <c r="CM15" s="365"/>
      <c r="CN15" s="365"/>
      <c r="CO15" s="365"/>
      <c r="CP15" s="365"/>
      <c r="CQ15" s="365"/>
      <c r="CR15" s="365"/>
      <c r="CS15" s="365"/>
      <c r="CT15" s="365"/>
      <c r="CU15" s="365"/>
      <c r="CV15" s="365"/>
      <c r="CW15" s="365"/>
      <c r="CX15" s="365"/>
      <c r="CY15" s="365"/>
      <c r="CZ15" s="365"/>
      <c r="DA15" s="365"/>
      <c r="DB15" s="365"/>
      <c r="DC15" s="365"/>
      <c r="DD15" s="365"/>
      <c r="DE15" s="365"/>
      <c r="DF15" s="365"/>
      <c r="DG15" s="365"/>
      <c r="DH15" s="365"/>
      <c r="DI15" s="365"/>
      <c r="DJ15" s="365"/>
      <c r="DK15" s="365"/>
      <c r="DL15" s="365"/>
      <c r="DM15" s="365"/>
      <c r="DN15" s="365"/>
      <c r="DO15" s="365"/>
      <c r="DP15" s="365"/>
      <c r="DQ15" s="365"/>
      <c r="DR15" s="365"/>
      <c r="DS15" s="365"/>
      <c r="DT15" s="365"/>
      <c r="DU15" s="365"/>
      <c r="DV15" s="365"/>
      <c r="DW15" s="365"/>
      <c r="DX15" s="365"/>
      <c r="DY15" s="365"/>
      <c r="DZ15" s="365"/>
      <c r="EA15" s="365"/>
      <c r="EB15" s="365"/>
      <c r="EC15" s="365"/>
      <c r="ED15" s="365"/>
      <c r="EE15" s="365"/>
      <c r="EF15" s="365"/>
      <c r="EG15" s="365"/>
      <c r="EH15" s="365"/>
      <c r="EI15" s="365"/>
      <c r="EJ15" s="365"/>
      <c r="EK15" s="365"/>
      <c r="EL15" s="365"/>
      <c r="EM15" s="365"/>
      <c r="EN15" s="365"/>
      <c r="EO15" s="365"/>
      <c r="EP15" s="365"/>
      <c r="EQ15" s="365"/>
      <c r="ER15" s="365"/>
      <c r="ES15" s="365"/>
      <c r="ET15" s="365"/>
      <c r="EU15" s="365"/>
      <c r="EV15" s="365"/>
      <c r="EW15" s="365"/>
      <c r="EX15" s="365"/>
      <c r="EY15" s="365"/>
      <c r="EZ15" s="365"/>
      <c r="FA15" s="365"/>
      <c r="FB15" s="365"/>
      <c r="FC15" s="365"/>
      <c r="FD15" s="365"/>
      <c r="FE15" s="365"/>
      <c r="FF15" s="365"/>
      <c r="FG15" s="365"/>
      <c r="FH15" s="365"/>
      <c r="FI15" s="365"/>
      <c r="FJ15" s="365"/>
      <c r="FK15" s="365"/>
      <c r="FL15" s="365"/>
      <c r="FM15" s="365"/>
      <c r="FN15" s="365"/>
      <c r="FO15" s="365"/>
      <c r="FP15" s="365"/>
      <c r="FQ15" s="365"/>
      <c r="FR15" s="365"/>
      <c r="FS15" s="365"/>
      <c r="FT15" s="365"/>
      <c r="FU15" s="365"/>
      <c r="FV15" s="365"/>
      <c r="FW15" s="365"/>
      <c r="FX15" s="365"/>
      <c r="FY15" s="365"/>
      <c r="FZ15" s="365"/>
      <c r="GA15" s="365"/>
      <c r="GB15" s="365"/>
      <c r="GC15" s="365"/>
      <c r="GD15" s="365"/>
      <c r="GE15" s="365"/>
      <c r="GF15" s="365"/>
      <c r="GG15" s="365"/>
      <c r="GH15" s="365"/>
      <c r="GI15" s="365"/>
      <c r="GJ15" s="365"/>
      <c r="GK15" s="365"/>
      <c r="GL15" s="365"/>
      <c r="GM15" s="365"/>
      <c r="GN15" s="365"/>
      <c r="GO15" s="365"/>
      <c r="GP15" s="365"/>
      <c r="GQ15" s="365"/>
      <c r="GR15" s="365"/>
      <c r="GS15" s="365"/>
      <c r="GT15" s="365"/>
      <c r="GU15" s="365"/>
      <c r="GV15" s="365"/>
      <c r="GW15" s="365"/>
      <c r="GX15" s="365"/>
      <c r="GY15" s="365"/>
      <c r="GZ15" s="365"/>
      <c r="HA15" s="365"/>
      <c r="HB15" s="365"/>
      <c r="HC15" s="365"/>
      <c r="HD15" s="365"/>
      <c r="HE15" s="365"/>
      <c r="HF15" s="365"/>
      <c r="HG15" s="365"/>
      <c r="HH15" s="365"/>
      <c r="HI15" s="365"/>
      <c r="HJ15" s="365"/>
      <c r="HK15" s="365"/>
      <c r="HL15" s="365"/>
      <c r="HM15" s="365"/>
      <c r="HN15" s="365"/>
      <c r="HO15" s="365"/>
      <c r="HP15" s="365"/>
      <c r="HQ15" s="365"/>
      <c r="HR15" s="365"/>
      <c r="HS15" s="365"/>
      <c r="HT15" s="365"/>
      <c r="HU15" s="365"/>
      <c r="HV15" s="365"/>
      <c r="HW15" s="365"/>
      <c r="HX15" s="365"/>
      <c r="HY15" s="365"/>
      <c r="HZ15" s="365"/>
      <c r="IA15" s="365"/>
      <c r="IB15" s="365"/>
      <c r="IC15" s="365"/>
      <c r="ID15" s="365"/>
      <c r="IE15" s="365"/>
      <c r="IF15" s="365"/>
      <c r="IG15" s="365"/>
      <c r="IH15" s="365"/>
      <c r="II15" s="365"/>
      <c r="IJ15" s="365"/>
      <c r="IK15" s="365"/>
      <c r="IL15" s="365"/>
      <c r="IM15" s="365"/>
      <c r="IN15" s="365"/>
      <c r="IO15" s="365"/>
      <c r="IP15" s="365"/>
      <c r="IQ15" s="365"/>
      <c r="IR15" s="365"/>
      <c r="IS15" s="365"/>
      <c r="IT15" s="365"/>
      <c r="IU15" s="365"/>
      <c r="IV15" s="365"/>
      <c r="IW15" s="365"/>
      <c r="IX15" s="365"/>
      <c r="IY15" s="365"/>
      <c r="IZ15" s="365"/>
      <c r="JA15" s="365"/>
      <c r="JB15" s="365"/>
      <c r="JC15" s="365"/>
      <c r="JD15" s="365"/>
      <c r="JE15" s="365"/>
      <c r="JF15" s="365"/>
      <c r="JG15" s="365"/>
      <c r="JH15" s="365"/>
      <c r="JI15" s="365"/>
      <c r="JJ15" s="365"/>
      <c r="JK15" s="365"/>
      <c r="JL15" s="365"/>
      <c r="JM15" s="365"/>
      <c r="JN15" s="365"/>
      <c r="JO15" s="365"/>
      <c r="JP15" s="365"/>
      <c r="JQ15" s="365"/>
      <c r="JR15" s="365"/>
    </row>
    <row r="16" spans="1:278" s="366" customFormat="1">
      <c r="A16" s="431"/>
      <c r="B16" s="434"/>
      <c r="C16" s="527" t="s">
        <v>32</v>
      </c>
      <c r="D16" s="528">
        <f>'3'!Q31+'3'!Q33+'3'!Q34+'3'!Q37+'3'!Q38+'3'!Q39+'3'!Q40+'3'!Q35+'3'!Q36-'3'!Q41</f>
        <v>0</v>
      </c>
      <c r="E16" s="526">
        <f t="shared" si="0"/>
        <v>0</v>
      </c>
      <c r="F16" s="434"/>
      <c r="G16" s="434"/>
      <c r="H16" s="434"/>
      <c r="I16" s="434"/>
      <c r="J16" s="434"/>
      <c r="K16" s="434"/>
      <c r="L16" s="434"/>
      <c r="M16" s="434"/>
      <c r="N16" s="434"/>
      <c r="O16" s="434"/>
      <c r="P16" s="434"/>
      <c r="Q16" s="434"/>
      <c r="R16" s="434"/>
      <c r="S16" s="434"/>
      <c r="T16" s="513"/>
      <c r="U16" s="431"/>
      <c r="V16" s="431"/>
      <c r="W16" s="431"/>
      <c r="X16" s="365"/>
      <c r="Y16" s="365"/>
      <c r="Z16" s="365"/>
      <c r="AA16" s="365"/>
      <c r="AB16" s="365"/>
      <c r="AC16" s="365"/>
      <c r="AD16" s="365"/>
      <c r="AE16" s="365"/>
      <c r="AF16" s="365"/>
      <c r="AG16" s="365"/>
      <c r="AH16" s="365"/>
      <c r="AI16" s="365"/>
      <c r="AJ16" s="365"/>
      <c r="AK16" s="365"/>
      <c r="AL16" s="365"/>
      <c r="AM16" s="365"/>
      <c r="AN16" s="365"/>
      <c r="AO16" s="365"/>
      <c r="AP16" s="365"/>
      <c r="AQ16" s="365"/>
      <c r="AR16" s="365"/>
      <c r="AS16" s="365"/>
      <c r="AT16" s="365"/>
      <c r="AU16" s="365"/>
      <c r="AV16" s="365"/>
      <c r="AW16" s="365"/>
      <c r="AX16" s="365"/>
      <c r="AY16" s="365"/>
      <c r="AZ16" s="365"/>
      <c r="BA16" s="365"/>
      <c r="BB16" s="365"/>
      <c r="BC16" s="365"/>
      <c r="BD16" s="365"/>
      <c r="BE16" s="365"/>
      <c r="BF16" s="365"/>
      <c r="BG16" s="365"/>
      <c r="BH16" s="365"/>
      <c r="BI16" s="365"/>
      <c r="BJ16" s="365"/>
      <c r="BK16" s="365"/>
      <c r="BL16" s="365"/>
      <c r="BM16" s="365"/>
      <c r="BN16" s="365"/>
      <c r="BO16" s="365"/>
      <c r="BP16" s="365"/>
      <c r="BQ16" s="365"/>
      <c r="BR16" s="365"/>
      <c r="BS16" s="365"/>
      <c r="BT16" s="365"/>
      <c r="BU16" s="365"/>
      <c r="BV16" s="365"/>
      <c r="BW16" s="365"/>
      <c r="BX16" s="365"/>
      <c r="BY16" s="365"/>
      <c r="BZ16" s="365"/>
      <c r="CA16" s="365"/>
      <c r="CB16" s="365"/>
      <c r="CC16" s="365"/>
      <c r="CD16" s="365"/>
      <c r="CE16" s="365"/>
      <c r="CF16" s="365"/>
      <c r="CG16" s="365"/>
      <c r="CH16" s="365"/>
      <c r="CI16" s="365"/>
      <c r="CJ16" s="365"/>
      <c r="CK16" s="365"/>
      <c r="CL16" s="365"/>
      <c r="CM16" s="365"/>
      <c r="CN16" s="365"/>
      <c r="CO16" s="365"/>
      <c r="CP16" s="365"/>
      <c r="CQ16" s="365"/>
      <c r="CR16" s="365"/>
      <c r="CS16" s="365"/>
      <c r="CT16" s="365"/>
      <c r="CU16" s="365"/>
      <c r="CV16" s="365"/>
      <c r="CW16" s="365"/>
      <c r="CX16" s="365"/>
      <c r="CY16" s="365"/>
      <c r="CZ16" s="365"/>
      <c r="DA16" s="365"/>
      <c r="DB16" s="365"/>
      <c r="DC16" s="365"/>
      <c r="DD16" s="365"/>
      <c r="DE16" s="365"/>
      <c r="DF16" s="365"/>
      <c r="DG16" s="365"/>
      <c r="DH16" s="365"/>
      <c r="DI16" s="365"/>
      <c r="DJ16" s="365"/>
      <c r="DK16" s="365"/>
      <c r="DL16" s="365"/>
      <c r="DM16" s="365"/>
      <c r="DN16" s="365"/>
      <c r="DO16" s="365"/>
      <c r="DP16" s="365"/>
      <c r="DQ16" s="365"/>
      <c r="DR16" s="365"/>
      <c r="DS16" s="365"/>
      <c r="DT16" s="365"/>
      <c r="DU16" s="365"/>
      <c r="DV16" s="365"/>
      <c r="DW16" s="365"/>
      <c r="DX16" s="365"/>
      <c r="DY16" s="365"/>
      <c r="DZ16" s="365"/>
      <c r="EA16" s="365"/>
      <c r="EB16" s="365"/>
      <c r="EC16" s="365"/>
      <c r="ED16" s="365"/>
      <c r="EE16" s="365"/>
      <c r="EF16" s="365"/>
      <c r="EG16" s="365"/>
      <c r="EH16" s="365"/>
      <c r="EI16" s="365"/>
      <c r="EJ16" s="365"/>
      <c r="EK16" s="365"/>
      <c r="EL16" s="365"/>
      <c r="EM16" s="365"/>
      <c r="EN16" s="365"/>
      <c r="EO16" s="365"/>
      <c r="EP16" s="365"/>
      <c r="EQ16" s="365"/>
      <c r="ER16" s="365"/>
      <c r="ES16" s="365"/>
      <c r="ET16" s="365"/>
      <c r="EU16" s="365"/>
      <c r="EV16" s="365"/>
      <c r="EW16" s="365"/>
      <c r="EX16" s="365"/>
      <c r="EY16" s="365"/>
      <c r="EZ16" s="365"/>
      <c r="FA16" s="365"/>
      <c r="FB16" s="365"/>
      <c r="FC16" s="365"/>
      <c r="FD16" s="365"/>
      <c r="FE16" s="365"/>
      <c r="FF16" s="365"/>
      <c r="FG16" s="365"/>
      <c r="FH16" s="365"/>
      <c r="FI16" s="365"/>
      <c r="FJ16" s="365"/>
      <c r="FK16" s="365"/>
      <c r="FL16" s="365"/>
      <c r="FM16" s="365"/>
      <c r="FN16" s="365"/>
      <c r="FO16" s="365"/>
      <c r="FP16" s="365"/>
      <c r="FQ16" s="365"/>
      <c r="FR16" s="365"/>
      <c r="FS16" s="365"/>
      <c r="FT16" s="365"/>
      <c r="FU16" s="365"/>
      <c r="FV16" s="365"/>
      <c r="FW16" s="365"/>
      <c r="FX16" s="365"/>
      <c r="FY16" s="365"/>
      <c r="FZ16" s="365"/>
      <c r="GA16" s="365"/>
      <c r="GB16" s="365"/>
      <c r="GC16" s="365"/>
      <c r="GD16" s="365"/>
      <c r="GE16" s="365"/>
      <c r="GF16" s="365"/>
      <c r="GG16" s="365"/>
      <c r="GH16" s="365"/>
      <c r="GI16" s="365"/>
      <c r="GJ16" s="365"/>
      <c r="GK16" s="365"/>
      <c r="GL16" s="365"/>
      <c r="GM16" s="365"/>
      <c r="GN16" s="365"/>
      <c r="GO16" s="365"/>
      <c r="GP16" s="365"/>
      <c r="GQ16" s="365"/>
      <c r="GR16" s="365"/>
      <c r="GS16" s="365"/>
      <c r="GT16" s="365"/>
      <c r="GU16" s="365"/>
      <c r="GV16" s="365"/>
      <c r="GW16" s="365"/>
      <c r="GX16" s="365"/>
      <c r="GY16" s="365"/>
      <c r="GZ16" s="365"/>
      <c r="HA16" s="365"/>
      <c r="HB16" s="365"/>
      <c r="HC16" s="365"/>
      <c r="HD16" s="365"/>
      <c r="HE16" s="365"/>
      <c r="HF16" s="365"/>
      <c r="HG16" s="365"/>
      <c r="HH16" s="365"/>
      <c r="HI16" s="365"/>
      <c r="HJ16" s="365"/>
      <c r="HK16" s="365"/>
      <c r="HL16" s="365"/>
      <c r="HM16" s="365"/>
      <c r="HN16" s="365"/>
      <c r="HO16" s="365"/>
      <c r="HP16" s="365"/>
      <c r="HQ16" s="365"/>
      <c r="HR16" s="365"/>
      <c r="HS16" s="365"/>
      <c r="HT16" s="365"/>
      <c r="HU16" s="365"/>
      <c r="HV16" s="365"/>
      <c r="HW16" s="365"/>
      <c r="HX16" s="365"/>
      <c r="HY16" s="365"/>
      <c r="HZ16" s="365"/>
      <c r="IA16" s="365"/>
      <c r="IB16" s="365"/>
      <c r="IC16" s="365"/>
      <c r="ID16" s="365"/>
      <c r="IE16" s="365"/>
      <c r="IF16" s="365"/>
      <c r="IG16" s="365"/>
      <c r="IH16" s="365"/>
      <c r="II16" s="365"/>
      <c r="IJ16" s="365"/>
      <c r="IK16" s="365"/>
      <c r="IL16" s="365"/>
      <c r="IM16" s="365"/>
      <c r="IN16" s="365"/>
      <c r="IO16" s="365"/>
      <c r="IP16" s="365"/>
      <c r="IQ16" s="365"/>
      <c r="IR16" s="365"/>
      <c r="IS16" s="365"/>
      <c r="IT16" s="365"/>
      <c r="IU16" s="365"/>
      <c r="IV16" s="365"/>
      <c r="IW16" s="365"/>
      <c r="IX16" s="365"/>
      <c r="IY16" s="365"/>
      <c r="IZ16" s="365"/>
      <c r="JA16" s="365"/>
      <c r="JB16" s="365"/>
      <c r="JC16" s="365"/>
      <c r="JD16" s="365"/>
      <c r="JE16" s="365"/>
      <c r="JF16" s="365"/>
      <c r="JG16" s="365"/>
      <c r="JH16" s="365"/>
      <c r="JI16" s="365"/>
      <c r="JJ16" s="365"/>
      <c r="JK16" s="365"/>
      <c r="JL16" s="365"/>
      <c r="JM16" s="365"/>
      <c r="JN16" s="365"/>
      <c r="JO16" s="365"/>
      <c r="JP16" s="365"/>
      <c r="JQ16" s="365"/>
      <c r="JR16" s="365"/>
    </row>
    <row r="17" spans="1:278" s="366" customFormat="1">
      <c r="A17" s="431"/>
      <c r="B17" s="434"/>
      <c r="C17" s="527" t="s">
        <v>33</v>
      </c>
      <c r="D17" s="528">
        <f>SUM(D18)-D13-D15-D16-D14</f>
        <v>81171.290000000008</v>
      </c>
      <c r="E17" s="526">
        <f t="shared" si="0"/>
        <v>0.17223280421124904</v>
      </c>
      <c r="F17" s="434"/>
      <c r="G17" s="434"/>
      <c r="H17" s="434"/>
      <c r="I17" s="434"/>
      <c r="J17" s="434"/>
      <c r="K17" s="434"/>
      <c r="L17" s="434"/>
      <c r="M17" s="434"/>
      <c r="N17" s="434"/>
      <c r="O17" s="434"/>
      <c r="P17" s="434"/>
      <c r="Q17" s="434"/>
      <c r="R17" s="434"/>
      <c r="S17" s="434"/>
      <c r="T17" s="513"/>
      <c r="U17" s="431"/>
      <c r="V17" s="431"/>
      <c r="W17" s="431"/>
      <c r="X17" s="365"/>
      <c r="Y17" s="365"/>
      <c r="Z17" s="365"/>
      <c r="AA17" s="365"/>
      <c r="AB17" s="365"/>
      <c r="AC17" s="365"/>
      <c r="AD17" s="365"/>
      <c r="AE17" s="365"/>
      <c r="AF17" s="365"/>
      <c r="AG17" s="365"/>
      <c r="AH17" s="365"/>
      <c r="AI17" s="365"/>
      <c r="AJ17" s="365"/>
      <c r="AK17" s="365"/>
      <c r="AL17" s="365"/>
      <c r="AM17" s="365"/>
      <c r="AN17" s="365"/>
      <c r="AO17" s="365"/>
      <c r="AP17" s="365"/>
      <c r="AQ17" s="365"/>
      <c r="AR17" s="365"/>
      <c r="AS17" s="365"/>
      <c r="AT17" s="365"/>
      <c r="AU17" s="365"/>
      <c r="AV17" s="365"/>
      <c r="AW17" s="365"/>
      <c r="AX17" s="365"/>
      <c r="AY17" s="365"/>
      <c r="AZ17" s="365"/>
      <c r="BA17" s="365"/>
      <c r="BB17" s="365"/>
      <c r="BC17" s="365"/>
      <c r="BD17" s="365"/>
      <c r="BE17" s="365"/>
      <c r="BF17" s="365"/>
      <c r="BG17" s="365"/>
      <c r="BH17" s="365"/>
      <c r="BI17" s="365"/>
      <c r="BJ17" s="365"/>
      <c r="BK17" s="365"/>
      <c r="BL17" s="365"/>
      <c r="BM17" s="365"/>
      <c r="BN17" s="365"/>
      <c r="BO17" s="365"/>
      <c r="BP17" s="365"/>
      <c r="BQ17" s="365"/>
      <c r="BR17" s="365"/>
      <c r="BS17" s="365"/>
      <c r="BT17" s="365"/>
      <c r="BU17" s="365"/>
      <c r="BV17" s="365"/>
      <c r="BW17" s="365"/>
      <c r="BX17" s="365"/>
      <c r="BY17" s="365"/>
      <c r="BZ17" s="365"/>
      <c r="CA17" s="365"/>
      <c r="CB17" s="365"/>
      <c r="CC17" s="365"/>
      <c r="CD17" s="365"/>
      <c r="CE17" s="365"/>
      <c r="CF17" s="365"/>
      <c r="CG17" s="365"/>
      <c r="CH17" s="365"/>
      <c r="CI17" s="365"/>
      <c r="CJ17" s="365"/>
      <c r="CK17" s="365"/>
      <c r="CL17" s="365"/>
      <c r="CM17" s="365"/>
      <c r="CN17" s="365"/>
      <c r="CO17" s="365"/>
      <c r="CP17" s="365"/>
      <c r="CQ17" s="365"/>
      <c r="CR17" s="365"/>
      <c r="CS17" s="365"/>
      <c r="CT17" s="365"/>
      <c r="CU17" s="365"/>
      <c r="CV17" s="365"/>
      <c r="CW17" s="365"/>
      <c r="CX17" s="365"/>
      <c r="CY17" s="365"/>
      <c r="CZ17" s="365"/>
      <c r="DA17" s="365"/>
      <c r="DB17" s="365"/>
      <c r="DC17" s="365"/>
      <c r="DD17" s="365"/>
      <c r="DE17" s="365"/>
      <c r="DF17" s="365"/>
      <c r="DG17" s="365"/>
      <c r="DH17" s="365"/>
      <c r="DI17" s="365"/>
      <c r="DJ17" s="365"/>
      <c r="DK17" s="365"/>
      <c r="DL17" s="365"/>
      <c r="DM17" s="365"/>
      <c r="DN17" s="365"/>
      <c r="DO17" s="365"/>
      <c r="DP17" s="365"/>
      <c r="DQ17" s="365"/>
      <c r="DR17" s="365"/>
      <c r="DS17" s="365"/>
      <c r="DT17" s="365"/>
      <c r="DU17" s="365"/>
      <c r="DV17" s="365"/>
      <c r="DW17" s="365"/>
      <c r="DX17" s="365"/>
      <c r="DY17" s="365"/>
      <c r="DZ17" s="365"/>
      <c r="EA17" s="365"/>
      <c r="EB17" s="365"/>
      <c r="EC17" s="365"/>
      <c r="ED17" s="365"/>
      <c r="EE17" s="365"/>
      <c r="EF17" s="365"/>
      <c r="EG17" s="365"/>
      <c r="EH17" s="365"/>
      <c r="EI17" s="365"/>
      <c r="EJ17" s="365"/>
      <c r="EK17" s="365"/>
      <c r="EL17" s="365"/>
      <c r="EM17" s="365"/>
      <c r="EN17" s="365"/>
      <c r="EO17" s="365"/>
      <c r="EP17" s="365"/>
      <c r="EQ17" s="365"/>
      <c r="ER17" s="365"/>
      <c r="ES17" s="365"/>
      <c r="ET17" s="365"/>
      <c r="EU17" s="365"/>
      <c r="EV17" s="365"/>
      <c r="EW17" s="365"/>
      <c r="EX17" s="365"/>
      <c r="EY17" s="365"/>
      <c r="EZ17" s="365"/>
      <c r="FA17" s="365"/>
      <c r="FB17" s="365"/>
      <c r="FC17" s="365"/>
      <c r="FD17" s="365"/>
      <c r="FE17" s="365"/>
      <c r="FF17" s="365"/>
      <c r="FG17" s="365"/>
      <c r="FH17" s="365"/>
      <c r="FI17" s="365"/>
      <c r="FJ17" s="365"/>
      <c r="FK17" s="365"/>
      <c r="FL17" s="365"/>
      <c r="FM17" s="365"/>
      <c r="FN17" s="365"/>
      <c r="FO17" s="365"/>
      <c r="FP17" s="365"/>
      <c r="FQ17" s="365"/>
      <c r="FR17" s="365"/>
      <c r="FS17" s="365"/>
      <c r="FT17" s="365"/>
      <c r="FU17" s="365"/>
      <c r="FV17" s="365"/>
      <c r="FW17" s="365"/>
      <c r="FX17" s="365"/>
      <c r="FY17" s="365"/>
      <c r="FZ17" s="365"/>
      <c r="GA17" s="365"/>
      <c r="GB17" s="365"/>
      <c r="GC17" s="365"/>
      <c r="GD17" s="365"/>
      <c r="GE17" s="365"/>
      <c r="GF17" s="365"/>
      <c r="GG17" s="365"/>
      <c r="GH17" s="365"/>
      <c r="GI17" s="365"/>
      <c r="GJ17" s="365"/>
      <c r="GK17" s="365"/>
      <c r="GL17" s="365"/>
      <c r="GM17" s="365"/>
      <c r="GN17" s="365"/>
      <c r="GO17" s="365"/>
      <c r="GP17" s="365"/>
      <c r="GQ17" s="365"/>
      <c r="GR17" s="365"/>
      <c r="GS17" s="365"/>
      <c r="GT17" s="365"/>
      <c r="GU17" s="365"/>
      <c r="GV17" s="365"/>
      <c r="GW17" s="365"/>
      <c r="GX17" s="365"/>
      <c r="GY17" s="365"/>
      <c r="GZ17" s="365"/>
      <c r="HA17" s="365"/>
      <c r="HB17" s="365"/>
      <c r="HC17" s="365"/>
      <c r="HD17" s="365"/>
      <c r="HE17" s="365"/>
      <c r="HF17" s="365"/>
      <c r="HG17" s="365"/>
      <c r="HH17" s="365"/>
      <c r="HI17" s="365"/>
      <c r="HJ17" s="365"/>
      <c r="HK17" s="365"/>
      <c r="HL17" s="365"/>
      <c r="HM17" s="365"/>
      <c r="HN17" s="365"/>
      <c r="HO17" s="365"/>
      <c r="HP17" s="365"/>
      <c r="HQ17" s="365"/>
      <c r="HR17" s="365"/>
      <c r="HS17" s="365"/>
      <c r="HT17" s="365"/>
      <c r="HU17" s="365"/>
      <c r="HV17" s="365"/>
      <c r="HW17" s="365"/>
      <c r="HX17" s="365"/>
      <c r="HY17" s="365"/>
      <c r="HZ17" s="365"/>
      <c r="IA17" s="365"/>
      <c r="IB17" s="365"/>
      <c r="IC17" s="365"/>
      <c r="ID17" s="365"/>
      <c r="IE17" s="365"/>
      <c r="IF17" s="365"/>
      <c r="IG17" s="365"/>
      <c r="IH17" s="365"/>
      <c r="II17" s="365"/>
      <c r="IJ17" s="365"/>
      <c r="IK17" s="365"/>
      <c r="IL17" s="365"/>
      <c r="IM17" s="365"/>
      <c r="IN17" s="365"/>
      <c r="IO17" s="365"/>
      <c r="IP17" s="365"/>
      <c r="IQ17" s="365"/>
      <c r="IR17" s="365"/>
      <c r="IS17" s="365"/>
      <c r="IT17" s="365"/>
      <c r="IU17" s="365"/>
      <c r="IV17" s="365"/>
      <c r="IW17" s="365"/>
      <c r="IX17" s="365"/>
      <c r="IY17" s="365"/>
      <c r="IZ17" s="365"/>
      <c r="JA17" s="365"/>
      <c r="JB17" s="365"/>
      <c r="JC17" s="365"/>
      <c r="JD17" s="365"/>
      <c r="JE17" s="365"/>
      <c r="JF17" s="365"/>
      <c r="JG17" s="365"/>
      <c r="JH17" s="365"/>
      <c r="JI17" s="365"/>
      <c r="JJ17" s="365"/>
      <c r="JK17" s="365"/>
      <c r="JL17" s="365"/>
      <c r="JM17" s="365"/>
      <c r="JN17" s="365"/>
      <c r="JO17" s="365"/>
      <c r="JP17" s="365"/>
      <c r="JQ17" s="365"/>
      <c r="JR17" s="365"/>
    </row>
    <row r="18" spans="1:278" s="366" customFormat="1">
      <c r="A18" s="431"/>
      <c r="B18" s="434"/>
      <c r="C18" s="529" t="s">
        <v>34</v>
      </c>
      <c r="D18" s="530">
        <f>'3'!Q46</f>
        <v>156190.14000000001</v>
      </c>
      <c r="E18" s="531">
        <f t="shared" si="0"/>
        <v>0.33141109131501512</v>
      </c>
      <c r="F18" s="434"/>
      <c r="G18" s="434"/>
      <c r="H18" s="434"/>
      <c r="I18" s="434"/>
      <c r="J18" s="434"/>
      <c r="K18" s="434"/>
      <c r="L18" s="434"/>
      <c r="M18" s="434"/>
      <c r="N18" s="434"/>
      <c r="O18" s="434"/>
      <c r="P18" s="434"/>
      <c r="Q18" s="434"/>
      <c r="R18" s="434"/>
      <c r="S18" s="434"/>
      <c r="T18" s="513"/>
      <c r="U18" s="431"/>
      <c r="V18" s="431"/>
      <c r="W18" s="431"/>
      <c r="X18" s="365"/>
      <c r="Y18" s="365"/>
      <c r="Z18" s="365"/>
      <c r="AA18" s="365"/>
      <c r="AB18" s="365"/>
      <c r="AC18" s="365"/>
      <c r="AD18" s="365"/>
      <c r="AE18" s="365"/>
      <c r="AF18" s="365"/>
      <c r="AG18" s="365"/>
      <c r="AH18" s="365"/>
      <c r="AI18" s="365"/>
      <c r="AJ18" s="365"/>
      <c r="AK18" s="365"/>
      <c r="AL18" s="365"/>
      <c r="AM18" s="365"/>
      <c r="AN18" s="365"/>
      <c r="AO18" s="365"/>
      <c r="AP18" s="365"/>
      <c r="AQ18" s="365"/>
      <c r="AR18" s="365"/>
      <c r="AS18" s="365"/>
      <c r="AT18" s="365"/>
      <c r="AU18" s="365"/>
      <c r="AV18" s="365"/>
      <c r="AW18" s="365"/>
      <c r="AX18" s="365"/>
      <c r="AY18" s="365"/>
      <c r="AZ18" s="365"/>
      <c r="BA18" s="365"/>
      <c r="BB18" s="365"/>
      <c r="BC18" s="365"/>
      <c r="BD18" s="365"/>
      <c r="BE18" s="365"/>
      <c r="BF18" s="365"/>
      <c r="BG18" s="365"/>
      <c r="BH18" s="365"/>
      <c r="BI18" s="365"/>
      <c r="BJ18" s="365"/>
      <c r="BK18" s="365"/>
      <c r="BL18" s="365"/>
      <c r="BM18" s="365"/>
      <c r="BN18" s="365"/>
      <c r="BO18" s="365"/>
      <c r="BP18" s="365"/>
      <c r="BQ18" s="365"/>
      <c r="BR18" s="365"/>
      <c r="BS18" s="365"/>
      <c r="BT18" s="365"/>
      <c r="BU18" s="365"/>
      <c r="BV18" s="365"/>
      <c r="BW18" s="365"/>
      <c r="BX18" s="365"/>
      <c r="BY18" s="365"/>
      <c r="BZ18" s="365"/>
      <c r="CA18" s="365"/>
      <c r="CB18" s="365"/>
      <c r="CC18" s="365"/>
      <c r="CD18" s="365"/>
      <c r="CE18" s="365"/>
      <c r="CF18" s="365"/>
      <c r="CG18" s="365"/>
      <c r="CH18" s="365"/>
      <c r="CI18" s="365"/>
      <c r="CJ18" s="365"/>
      <c r="CK18" s="365"/>
      <c r="CL18" s="365"/>
      <c r="CM18" s="365"/>
      <c r="CN18" s="365"/>
      <c r="CO18" s="365"/>
      <c r="CP18" s="365"/>
      <c r="CQ18" s="365"/>
      <c r="CR18" s="365"/>
      <c r="CS18" s="365"/>
      <c r="CT18" s="365"/>
      <c r="CU18" s="365"/>
      <c r="CV18" s="365"/>
      <c r="CW18" s="365"/>
      <c r="CX18" s="365"/>
      <c r="CY18" s="365"/>
      <c r="CZ18" s="365"/>
      <c r="DA18" s="365"/>
      <c r="DB18" s="365"/>
      <c r="DC18" s="365"/>
      <c r="DD18" s="365"/>
      <c r="DE18" s="365"/>
      <c r="DF18" s="365"/>
      <c r="DG18" s="365"/>
      <c r="DH18" s="365"/>
      <c r="DI18" s="365"/>
      <c r="DJ18" s="365"/>
      <c r="DK18" s="365"/>
      <c r="DL18" s="365"/>
      <c r="DM18" s="365"/>
      <c r="DN18" s="365"/>
      <c r="DO18" s="365"/>
      <c r="DP18" s="365"/>
      <c r="DQ18" s="365"/>
      <c r="DR18" s="365"/>
      <c r="DS18" s="365"/>
      <c r="DT18" s="365"/>
      <c r="DU18" s="365"/>
      <c r="DV18" s="365"/>
      <c r="DW18" s="365"/>
      <c r="DX18" s="365"/>
      <c r="DY18" s="365"/>
      <c r="DZ18" s="365"/>
      <c r="EA18" s="365"/>
      <c r="EB18" s="365"/>
      <c r="EC18" s="365"/>
      <c r="ED18" s="365"/>
      <c r="EE18" s="365"/>
      <c r="EF18" s="365"/>
      <c r="EG18" s="365"/>
      <c r="EH18" s="365"/>
      <c r="EI18" s="365"/>
      <c r="EJ18" s="365"/>
      <c r="EK18" s="365"/>
      <c r="EL18" s="365"/>
      <c r="EM18" s="365"/>
      <c r="EN18" s="365"/>
      <c r="EO18" s="365"/>
      <c r="EP18" s="365"/>
      <c r="EQ18" s="365"/>
      <c r="ER18" s="365"/>
      <c r="ES18" s="365"/>
      <c r="ET18" s="365"/>
      <c r="EU18" s="365"/>
      <c r="EV18" s="365"/>
      <c r="EW18" s="365"/>
      <c r="EX18" s="365"/>
      <c r="EY18" s="365"/>
      <c r="EZ18" s="365"/>
      <c r="FA18" s="365"/>
      <c r="FB18" s="365"/>
      <c r="FC18" s="365"/>
      <c r="FD18" s="365"/>
      <c r="FE18" s="365"/>
      <c r="FF18" s="365"/>
      <c r="FG18" s="365"/>
      <c r="FH18" s="365"/>
      <c r="FI18" s="365"/>
      <c r="FJ18" s="365"/>
      <c r="FK18" s="365"/>
      <c r="FL18" s="365"/>
      <c r="FM18" s="365"/>
      <c r="FN18" s="365"/>
      <c r="FO18" s="365"/>
      <c r="FP18" s="365"/>
      <c r="FQ18" s="365"/>
      <c r="FR18" s="365"/>
      <c r="FS18" s="365"/>
      <c r="FT18" s="365"/>
      <c r="FU18" s="365"/>
      <c r="FV18" s="365"/>
      <c r="FW18" s="365"/>
      <c r="FX18" s="365"/>
      <c r="FY18" s="365"/>
      <c r="FZ18" s="365"/>
      <c r="GA18" s="365"/>
      <c r="GB18" s="365"/>
      <c r="GC18" s="365"/>
      <c r="GD18" s="365"/>
      <c r="GE18" s="365"/>
      <c r="GF18" s="365"/>
      <c r="GG18" s="365"/>
      <c r="GH18" s="365"/>
      <c r="GI18" s="365"/>
      <c r="GJ18" s="365"/>
      <c r="GK18" s="365"/>
      <c r="GL18" s="365"/>
      <c r="GM18" s="365"/>
      <c r="GN18" s="365"/>
      <c r="GO18" s="365"/>
      <c r="GP18" s="365"/>
      <c r="GQ18" s="365"/>
      <c r="GR18" s="365"/>
      <c r="GS18" s="365"/>
      <c r="GT18" s="365"/>
      <c r="GU18" s="365"/>
      <c r="GV18" s="365"/>
      <c r="GW18" s="365"/>
      <c r="GX18" s="365"/>
      <c r="GY18" s="365"/>
      <c r="GZ18" s="365"/>
      <c r="HA18" s="365"/>
      <c r="HB18" s="365"/>
      <c r="HC18" s="365"/>
      <c r="HD18" s="365"/>
      <c r="HE18" s="365"/>
      <c r="HF18" s="365"/>
      <c r="HG18" s="365"/>
      <c r="HH18" s="365"/>
      <c r="HI18" s="365"/>
      <c r="HJ18" s="365"/>
      <c r="HK18" s="365"/>
      <c r="HL18" s="365"/>
      <c r="HM18" s="365"/>
      <c r="HN18" s="365"/>
      <c r="HO18" s="365"/>
      <c r="HP18" s="365"/>
      <c r="HQ18" s="365"/>
      <c r="HR18" s="365"/>
      <c r="HS18" s="365"/>
      <c r="HT18" s="365"/>
      <c r="HU18" s="365"/>
      <c r="HV18" s="365"/>
      <c r="HW18" s="365"/>
      <c r="HX18" s="365"/>
      <c r="HY18" s="365"/>
      <c r="HZ18" s="365"/>
      <c r="IA18" s="365"/>
      <c r="IB18" s="365"/>
      <c r="IC18" s="365"/>
      <c r="ID18" s="365"/>
      <c r="IE18" s="365"/>
      <c r="IF18" s="365"/>
      <c r="IG18" s="365"/>
      <c r="IH18" s="365"/>
      <c r="II18" s="365"/>
      <c r="IJ18" s="365"/>
      <c r="IK18" s="365"/>
      <c r="IL18" s="365"/>
      <c r="IM18" s="365"/>
      <c r="IN18" s="365"/>
      <c r="IO18" s="365"/>
      <c r="IP18" s="365"/>
      <c r="IQ18" s="365"/>
      <c r="IR18" s="365"/>
      <c r="IS18" s="365"/>
      <c r="IT18" s="365"/>
      <c r="IU18" s="365"/>
      <c r="IV18" s="365"/>
      <c r="IW18" s="365"/>
      <c r="IX18" s="365"/>
      <c r="IY18" s="365"/>
      <c r="IZ18" s="365"/>
      <c r="JA18" s="365"/>
      <c r="JB18" s="365"/>
      <c r="JC18" s="365"/>
      <c r="JD18" s="365"/>
      <c r="JE18" s="365"/>
      <c r="JF18" s="365"/>
      <c r="JG18" s="365"/>
      <c r="JH18" s="365"/>
      <c r="JI18" s="365"/>
      <c r="JJ18" s="365"/>
      <c r="JK18" s="365"/>
      <c r="JL18" s="365"/>
      <c r="JM18" s="365"/>
      <c r="JN18" s="365"/>
      <c r="JO18" s="365"/>
      <c r="JP18" s="365"/>
      <c r="JQ18" s="365"/>
      <c r="JR18" s="365"/>
    </row>
    <row r="19" spans="1:278" s="366" customFormat="1">
      <c r="A19" s="431"/>
      <c r="B19" s="434"/>
      <c r="C19" s="527" t="s">
        <v>35</v>
      </c>
      <c r="D19" s="528">
        <f>SUM('3'!Q49:Q58)</f>
        <v>517843.49</v>
      </c>
      <c r="E19" s="526">
        <f t="shared" si="0"/>
        <v>1.0987830355442163</v>
      </c>
      <c r="F19" s="434"/>
      <c r="G19" s="434"/>
      <c r="H19" s="434"/>
      <c r="I19" s="434"/>
      <c r="J19" s="434"/>
      <c r="K19" s="434"/>
      <c r="L19" s="434"/>
      <c r="M19" s="434"/>
      <c r="N19" s="434"/>
      <c r="O19" s="434"/>
      <c r="P19" s="434"/>
      <c r="Q19" s="434"/>
      <c r="R19" s="434"/>
      <c r="S19" s="434"/>
      <c r="T19" s="513"/>
      <c r="U19" s="431"/>
      <c r="V19" s="431"/>
      <c r="W19" s="431"/>
      <c r="X19" s="365"/>
      <c r="Y19" s="365"/>
      <c r="Z19" s="365"/>
      <c r="AA19" s="365"/>
      <c r="AB19" s="365"/>
      <c r="AC19" s="365"/>
      <c r="AD19" s="365"/>
      <c r="AE19" s="365"/>
      <c r="AF19" s="365"/>
      <c r="AG19" s="365"/>
      <c r="AH19" s="365"/>
      <c r="AI19" s="365"/>
      <c r="AJ19" s="365"/>
      <c r="AK19" s="365"/>
      <c r="AL19" s="365"/>
      <c r="AM19" s="365"/>
      <c r="AN19" s="365"/>
      <c r="AO19" s="365"/>
      <c r="AP19" s="365"/>
      <c r="AQ19" s="365"/>
      <c r="AR19" s="365"/>
      <c r="AS19" s="365"/>
      <c r="AT19" s="365"/>
      <c r="AU19" s="365"/>
      <c r="AV19" s="365"/>
      <c r="AW19" s="365"/>
      <c r="AX19" s="365"/>
      <c r="AY19" s="365"/>
      <c r="AZ19" s="365"/>
      <c r="BA19" s="365"/>
      <c r="BB19" s="365"/>
      <c r="BC19" s="365"/>
      <c r="BD19" s="365"/>
      <c r="BE19" s="365"/>
      <c r="BF19" s="365"/>
      <c r="BG19" s="365"/>
      <c r="BH19" s="365"/>
      <c r="BI19" s="365"/>
      <c r="BJ19" s="365"/>
      <c r="BK19" s="365"/>
      <c r="BL19" s="365"/>
      <c r="BM19" s="365"/>
      <c r="BN19" s="365"/>
      <c r="BO19" s="365"/>
      <c r="BP19" s="365"/>
      <c r="BQ19" s="365"/>
      <c r="BR19" s="365"/>
      <c r="BS19" s="365"/>
      <c r="BT19" s="365"/>
      <c r="BU19" s="365"/>
      <c r="BV19" s="365"/>
      <c r="BW19" s="365"/>
      <c r="BX19" s="365"/>
      <c r="BY19" s="365"/>
      <c r="BZ19" s="365"/>
      <c r="CA19" s="365"/>
      <c r="CB19" s="365"/>
      <c r="CC19" s="365"/>
      <c r="CD19" s="365"/>
      <c r="CE19" s="365"/>
      <c r="CF19" s="365"/>
      <c r="CG19" s="365"/>
      <c r="CH19" s="365"/>
      <c r="CI19" s="365"/>
      <c r="CJ19" s="365"/>
      <c r="CK19" s="365"/>
      <c r="CL19" s="365"/>
      <c r="CM19" s="365"/>
      <c r="CN19" s="365"/>
      <c r="CO19" s="365"/>
      <c r="CP19" s="365"/>
      <c r="CQ19" s="365"/>
      <c r="CR19" s="365"/>
      <c r="CS19" s="365"/>
      <c r="CT19" s="365"/>
      <c r="CU19" s="365"/>
      <c r="CV19" s="365"/>
      <c r="CW19" s="365"/>
      <c r="CX19" s="365"/>
      <c r="CY19" s="365"/>
      <c r="CZ19" s="365"/>
      <c r="DA19" s="365"/>
      <c r="DB19" s="365"/>
      <c r="DC19" s="365"/>
      <c r="DD19" s="365"/>
      <c r="DE19" s="365"/>
      <c r="DF19" s="365"/>
      <c r="DG19" s="365"/>
      <c r="DH19" s="365"/>
      <c r="DI19" s="365"/>
      <c r="DJ19" s="365"/>
      <c r="DK19" s="365"/>
      <c r="DL19" s="365"/>
      <c r="DM19" s="365"/>
      <c r="DN19" s="365"/>
      <c r="DO19" s="365"/>
      <c r="DP19" s="365"/>
      <c r="DQ19" s="365"/>
      <c r="DR19" s="365"/>
      <c r="DS19" s="365"/>
      <c r="DT19" s="365"/>
      <c r="DU19" s="365"/>
      <c r="DV19" s="365"/>
      <c r="DW19" s="365"/>
      <c r="DX19" s="365"/>
      <c r="DY19" s="365"/>
      <c r="DZ19" s="365"/>
      <c r="EA19" s="365"/>
      <c r="EB19" s="365"/>
      <c r="EC19" s="365"/>
      <c r="ED19" s="365"/>
      <c r="EE19" s="365"/>
      <c r="EF19" s="365"/>
      <c r="EG19" s="365"/>
      <c r="EH19" s="365"/>
      <c r="EI19" s="365"/>
      <c r="EJ19" s="365"/>
      <c r="EK19" s="365"/>
      <c r="EL19" s="365"/>
      <c r="EM19" s="365"/>
      <c r="EN19" s="365"/>
      <c r="EO19" s="365"/>
      <c r="EP19" s="365"/>
      <c r="EQ19" s="365"/>
      <c r="ER19" s="365"/>
      <c r="ES19" s="365"/>
      <c r="ET19" s="365"/>
      <c r="EU19" s="365"/>
      <c r="EV19" s="365"/>
      <c r="EW19" s="365"/>
      <c r="EX19" s="365"/>
      <c r="EY19" s="365"/>
      <c r="EZ19" s="365"/>
      <c r="FA19" s="365"/>
      <c r="FB19" s="365"/>
      <c r="FC19" s="365"/>
      <c r="FD19" s="365"/>
      <c r="FE19" s="365"/>
      <c r="FF19" s="365"/>
      <c r="FG19" s="365"/>
      <c r="FH19" s="365"/>
      <c r="FI19" s="365"/>
      <c r="FJ19" s="365"/>
      <c r="FK19" s="365"/>
      <c r="FL19" s="365"/>
      <c r="FM19" s="365"/>
      <c r="FN19" s="365"/>
      <c r="FO19" s="365"/>
      <c r="FP19" s="365"/>
      <c r="FQ19" s="365"/>
      <c r="FR19" s="365"/>
      <c r="FS19" s="365"/>
      <c r="FT19" s="365"/>
      <c r="FU19" s="365"/>
      <c r="FV19" s="365"/>
      <c r="FW19" s="365"/>
      <c r="FX19" s="365"/>
      <c r="FY19" s="365"/>
      <c r="FZ19" s="365"/>
      <c r="GA19" s="365"/>
      <c r="GB19" s="365"/>
      <c r="GC19" s="365"/>
      <c r="GD19" s="365"/>
      <c r="GE19" s="365"/>
      <c r="GF19" s="365"/>
      <c r="GG19" s="365"/>
      <c r="GH19" s="365"/>
      <c r="GI19" s="365"/>
      <c r="GJ19" s="365"/>
      <c r="GK19" s="365"/>
      <c r="GL19" s="365"/>
      <c r="GM19" s="365"/>
      <c r="GN19" s="365"/>
      <c r="GO19" s="365"/>
      <c r="GP19" s="365"/>
      <c r="GQ19" s="365"/>
      <c r="GR19" s="365"/>
      <c r="GS19" s="365"/>
      <c r="GT19" s="365"/>
      <c r="GU19" s="365"/>
      <c r="GV19" s="365"/>
      <c r="GW19" s="365"/>
      <c r="GX19" s="365"/>
      <c r="GY19" s="365"/>
      <c r="GZ19" s="365"/>
      <c r="HA19" s="365"/>
      <c r="HB19" s="365"/>
      <c r="HC19" s="365"/>
      <c r="HD19" s="365"/>
      <c r="HE19" s="365"/>
      <c r="HF19" s="365"/>
      <c r="HG19" s="365"/>
      <c r="HH19" s="365"/>
      <c r="HI19" s="365"/>
      <c r="HJ19" s="365"/>
      <c r="HK19" s="365"/>
      <c r="HL19" s="365"/>
      <c r="HM19" s="365"/>
      <c r="HN19" s="365"/>
      <c r="HO19" s="365"/>
      <c r="HP19" s="365"/>
      <c r="HQ19" s="365"/>
      <c r="HR19" s="365"/>
      <c r="HS19" s="365"/>
      <c r="HT19" s="365"/>
      <c r="HU19" s="365"/>
      <c r="HV19" s="365"/>
      <c r="HW19" s="365"/>
      <c r="HX19" s="365"/>
      <c r="HY19" s="365"/>
      <c r="HZ19" s="365"/>
      <c r="IA19" s="365"/>
      <c r="IB19" s="365"/>
      <c r="IC19" s="365"/>
      <c r="ID19" s="365"/>
      <c r="IE19" s="365"/>
      <c r="IF19" s="365"/>
      <c r="IG19" s="365"/>
      <c r="IH19" s="365"/>
      <c r="II19" s="365"/>
      <c r="IJ19" s="365"/>
      <c r="IK19" s="365"/>
      <c r="IL19" s="365"/>
      <c r="IM19" s="365"/>
      <c r="IN19" s="365"/>
      <c r="IO19" s="365"/>
      <c r="IP19" s="365"/>
      <c r="IQ19" s="365"/>
      <c r="IR19" s="365"/>
      <c r="IS19" s="365"/>
      <c r="IT19" s="365"/>
      <c r="IU19" s="365"/>
      <c r="IV19" s="365"/>
      <c r="IW19" s="365"/>
      <c r="IX19" s="365"/>
      <c r="IY19" s="365"/>
      <c r="IZ19" s="365"/>
      <c r="JA19" s="365"/>
      <c r="JB19" s="365"/>
      <c r="JC19" s="365"/>
      <c r="JD19" s="365"/>
      <c r="JE19" s="365"/>
      <c r="JF19" s="365"/>
      <c r="JG19" s="365"/>
      <c r="JH19" s="365"/>
      <c r="JI19" s="365"/>
      <c r="JJ19" s="365"/>
      <c r="JK19" s="365"/>
      <c r="JL19" s="365"/>
      <c r="JM19" s="365"/>
      <c r="JN19" s="365"/>
      <c r="JO19" s="365"/>
      <c r="JP19" s="365"/>
      <c r="JQ19" s="365"/>
      <c r="JR19" s="365"/>
    </row>
    <row r="20" spans="1:278" s="366" customFormat="1">
      <c r="A20" s="431"/>
      <c r="B20" s="434"/>
      <c r="C20" s="527" t="s">
        <v>36</v>
      </c>
      <c r="D20" s="528">
        <f>D21-D19</f>
        <v>-202745.42000000004</v>
      </c>
      <c r="E20" s="526">
        <f t="shared" si="0"/>
        <v>-0.43019412685923136</v>
      </c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4"/>
      <c r="Q20" s="434"/>
      <c r="R20" s="434"/>
      <c r="S20" s="434"/>
      <c r="T20" s="513"/>
      <c r="U20" s="431"/>
      <c r="V20" s="431"/>
      <c r="W20" s="431"/>
      <c r="X20" s="365"/>
      <c r="Y20" s="365"/>
      <c r="Z20" s="365"/>
      <c r="AA20" s="365"/>
      <c r="AB20" s="365"/>
      <c r="AC20" s="365"/>
      <c r="AD20" s="365"/>
      <c r="AE20" s="365"/>
      <c r="AF20" s="365"/>
      <c r="AG20" s="365"/>
      <c r="AH20" s="365"/>
      <c r="AI20" s="365"/>
      <c r="AJ20" s="365"/>
      <c r="AK20" s="365"/>
      <c r="AL20" s="365"/>
      <c r="AM20" s="365"/>
      <c r="AN20" s="365"/>
      <c r="AO20" s="365"/>
      <c r="AP20" s="365"/>
      <c r="AQ20" s="365"/>
      <c r="AR20" s="365"/>
      <c r="AS20" s="365"/>
      <c r="AT20" s="365"/>
      <c r="AU20" s="365"/>
      <c r="AV20" s="365"/>
      <c r="AW20" s="365"/>
      <c r="AX20" s="365"/>
      <c r="AY20" s="365"/>
      <c r="AZ20" s="365"/>
      <c r="BA20" s="365"/>
      <c r="BB20" s="365"/>
      <c r="BC20" s="365"/>
      <c r="BD20" s="365"/>
      <c r="BE20" s="365"/>
      <c r="BF20" s="365"/>
      <c r="BG20" s="365"/>
      <c r="BH20" s="365"/>
      <c r="BI20" s="365"/>
      <c r="BJ20" s="365"/>
      <c r="BK20" s="365"/>
      <c r="BL20" s="365"/>
      <c r="BM20" s="365"/>
      <c r="BN20" s="365"/>
      <c r="BO20" s="365"/>
      <c r="BP20" s="365"/>
      <c r="BQ20" s="365"/>
      <c r="BR20" s="365"/>
      <c r="BS20" s="365"/>
      <c r="BT20" s="365"/>
      <c r="BU20" s="365"/>
      <c r="BV20" s="365"/>
      <c r="BW20" s="365"/>
      <c r="BX20" s="365"/>
      <c r="BY20" s="365"/>
      <c r="BZ20" s="365"/>
      <c r="CA20" s="365"/>
      <c r="CB20" s="365"/>
      <c r="CC20" s="365"/>
      <c r="CD20" s="365"/>
      <c r="CE20" s="365"/>
      <c r="CF20" s="365"/>
      <c r="CG20" s="365"/>
      <c r="CH20" s="365"/>
      <c r="CI20" s="365"/>
      <c r="CJ20" s="365"/>
      <c r="CK20" s="365"/>
      <c r="CL20" s="365"/>
      <c r="CM20" s="365"/>
      <c r="CN20" s="365"/>
      <c r="CO20" s="365"/>
      <c r="CP20" s="365"/>
      <c r="CQ20" s="365"/>
      <c r="CR20" s="365"/>
      <c r="CS20" s="365"/>
      <c r="CT20" s="365"/>
      <c r="CU20" s="365"/>
      <c r="CV20" s="365"/>
      <c r="CW20" s="365"/>
      <c r="CX20" s="365"/>
      <c r="CY20" s="365"/>
      <c r="CZ20" s="365"/>
      <c r="DA20" s="365"/>
      <c r="DB20" s="365"/>
      <c r="DC20" s="365"/>
      <c r="DD20" s="365"/>
      <c r="DE20" s="365"/>
      <c r="DF20" s="365"/>
      <c r="DG20" s="365"/>
      <c r="DH20" s="365"/>
      <c r="DI20" s="365"/>
      <c r="DJ20" s="365"/>
      <c r="DK20" s="365"/>
      <c r="DL20" s="365"/>
      <c r="DM20" s="365"/>
      <c r="DN20" s="365"/>
      <c r="DO20" s="365"/>
      <c r="DP20" s="365"/>
      <c r="DQ20" s="365"/>
      <c r="DR20" s="365"/>
      <c r="DS20" s="365"/>
      <c r="DT20" s="365"/>
      <c r="DU20" s="365"/>
      <c r="DV20" s="365"/>
      <c r="DW20" s="365"/>
      <c r="DX20" s="365"/>
      <c r="DY20" s="365"/>
      <c r="DZ20" s="365"/>
      <c r="EA20" s="365"/>
      <c r="EB20" s="365"/>
      <c r="EC20" s="365"/>
      <c r="ED20" s="365"/>
      <c r="EE20" s="365"/>
      <c r="EF20" s="365"/>
      <c r="EG20" s="365"/>
      <c r="EH20" s="365"/>
      <c r="EI20" s="365"/>
      <c r="EJ20" s="365"/>
      <c r="EK20" s="365"/>
      <c r="EL20" s="365"/>
      <c r="EM20" s="365"/>
      <c r="EN20" s="365"/>
      <c r="EO20" s="365"/>
      <c r="EP20" s="365"/>
      <c r="EQ20" s="365"/>
      <c r="ER20" s="365"/>
      <c r="ES20" s="365"/>
      <c r="ET20" s="365"/>
      <c r="EU20" s="365"/>
      <c r="EV20" s="365"/>
      <c r="EW20" s="365"/>
      <c r="EX20" s="365"/>
      <c r="EY20" s="365"/>
      <c r="EZ20" s="365"/>
      <c r="FA20" s="365"/>
      <c r="FB20" s="365"/>
      <c r="FC20" s="365"/>
      <c r="FD20" s="365"/>
      <c r="FE20" s="365"/>
      <c r="FF20" s="365"/>
      <c r="FG20" s="365"/>
      <c r="FH20" s="365"/>
      <c r="FI20" s="365"/>
      <c r="FJ20" s="365"/>
      <c r="FK20" s="365"/>
      <c r="FL20" s="365"/>
      <c r="FM20" s="365"/>
      <c r="FN20" s="365"/>
      <c r="FO20" s="365"/>
      <c r="FP20" s="365"/>
      <c r="FQ20" s="365"/>
      <c r="FR20" s="365"/>
      <c r="FS20" s="365"/>
      <c r="FT20" s="365"/>
      <c r="FU20" s="365"/>
      <c r="FV20" s="365"/>
      <c r="FW20" s="365"/>
      <c r="FX20" s="365"/>
      <c r="FY20" s="365"/>
      <c r="FZ20" s="365"/>
      <c r="GA20" s="365"/>
      <c r="GB20" s="365"/>
      <c r="GC20" s="365"/>
      <c r="GD20" s="365"/>
      <c r="GE20" s="365"/>
      <c r="GF20" s="365"/>
      <c r="GG20" s="365"/>
      <c r="GH20" s="365"/>
      <c r="GI20" s="365"/>
      <c r="GJ20" s="365"/>
      <c r="GK20" s="365"/>
      <c r="GL20" s="365"/>
      <c r="GM20" s="365"/>
      <c r="GN20" s="365"/>
      <c r="GO20" s="365"/>
      <c r="GP20" s="365"/>
      <c r="GQ20" s="365"/>
      <c r="GR20" s="365"/>
      <c r="GS20" s="365"/>
      <c r="GT20" s="365"/>
      <c r="GU20" s="365"/>
      <c r="GV20" s="365"/>
      <c r="GW20" s="365"/>
      <c r="GX20" s="365"/>
      <c r="GY20" s="365"/>
      <c r="GZ20" s="365"/>
      <c r="HA20" s="365"/>
      <c r="HB20" s="365"/>
      <c r="HC20" s="365"/>
      <c r="HD20" s="365"/>
      <c r="HE20" s="365"/>
      <c r="HF20" s="365"/>
      <c r="HG20" s="365"/>
      <c r="HH20" s="365"/>
      <c r="HI20" s="365"/>
      <c r="HJ20" s="365"/>
      <c r="HK20" s="365"/>
      <c r="HL20" s="365"/>
      <c r="HM20" s="365"/>
      <c r="HN20" s="365"/>
      <c r="HO20" s="365"/>
      <c r="HP20" s="365"/>
      <c r="HQ20" s="365"/>
      <c r="HR20" s="365"/>
      <c r="HS20" s="365"/>
      <c r="HT20" s="365"/>
      <c r="HU20" s="365"/>
      <c r="HV20" s="365"/>
      <c r="HW20" s="365"/>
      <c r="HX20" s="365"/>
      <c r="HY20" s="365"/>
      <c r="HZ20" s="365"/>
      <c r="IA20" s="365"/>
      <c r="IB20" s="365"/>
      <c r="IC20" s="365"/>
      <c r="ID20" s="365"/>
      <c r="IE20" s="365"/>
      <c r="IF20" s="365"/>
      <c r="IG20" s="365"/>
      <c r="IH20" s="365"/>
      <c r="II20" s="365"/>
      <c r="IJ20" s="365"/>
      <c r="IK20" s="365"/>
      <c r="IL20" s="365"/>
      <c r="IM20" s="365"/>
      <c r="IN20" s="365"/>
      <c r="IO20" s="365"/>
      <c r="IP20" s="365"/>
      <c r="IQ20" s="365"/>
      <c r="IR20" s="365"/>
      <c r="IS20" s="365"/>
      <c r="IT20" s="365"/>
      <c r="IU20" s="365"/>
      <c r="IV20" s="365"/>
      <c r="IW20" s="365"/>
      <c r="IX20" s="365"/>
      <c r="IY20" s="365"/>
      <c r="IZ20" s="365"/>
      <c r="JA20" s="365"/>
      <c r="JB20" s="365"/>
      <c r="JC20" s="365"/>
      <c r="JD20" s="365"/>
      <c r="JE20" s="365"/>
      <c r="JF20" s="365"/>
      <c r="JG20" s="365"/>
      <c r="JH20" s="365"/>
      <c r="JI20" s="365"/>
      <c r="JJ20" s="365"/>
      <c r="JK20" s="365"/>
      <c r="JL20" s="365"/>
      <c r="JM20" s="365"/>
      <c r="JN20" s="365"/>
      <c r="JO20" s="365"/>
      <c r="JP20" s="365"/>
      <c r="JQ20" s="365"/>
      <c r="JR20" s="365"/>
    </row>
    <row r="21" spans="1:278" s="366" customFormat="1">
      <c r="A21" s="431"/>
      <c r="B21" s="434"/>
      <c r="C21" s="529" t="s">
        <v>37</v>
      </c>
      <c r="D21" s="530">
        <f>'3'!Q96</f>
        <v>315098.06999999995</v>
      </c>
      <c r="E21" s="531">
        <f t="shared" si="0"/>
        <v>0.66858890868498488</v>
      </c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513"/>
      <c r="U21" s="431"/>
      <c r="V21" s="431"/>
      <c r="W21" s="431"/>
      <c r="X21" s="365"/>
      <c r="Y21" s="365"/>
      <c r="Z21" s="365"/>
      <c r="AA21" s="365"/>
      <c r="AB21" s="365"/>
      <c r="AC21" s="365"/>
      <c r="AD21" s="365"/>
      <c r="AE21" s="365"/>
      <c r="AF21" s="365"/>
      <c r="AG21" s="365"/>
      <c r="AH21" s="365"/>
      <c r="AI21" s="365"/>
      <c r="AJ21" s="365"/>
      <c r="AK21" s="365"/>
      <c r="AL21" s="365"/>
      <c r="AM21" s="365"/>
      <c r="AN21" s="365"/>
      <c r="AO21" s="365"/>
      <c r="AP21" s="365"/>
      <c r="AQ21" s="365"/>
      <c r="AR21" s="365"/>
      <c r="AS21" s="365"/>
      <c r="AT21" s="365"/>
      <c r="AU21" s="365"/>
      <c r="AV21" s="365"/>
      <c r="AW21" s="365"/>
      <c r="AX21" s="365"/>
      <c r="AY21" s="365"/>
      <c r="AZ21" s="365"/>
      <c r="BA21" s="365"/>
      <c r="BB21" s="365"/>
      <c r="BC21" s="365"/>
      <c r="BD21" s="365"/>
      <c r="BE21" s="365"/>
      <c r="BF21" s="365"/>
      <c r="BG21" s="365"/>
      <c r="BH21" s="365"/>
      <c r="BI21" s="365"/>
      <c r="BJ21" s="365"/>
      <c r="BK21" s="365"/>
      <c r="BL21" s="365"/>
      <c r="BM21" s="365"/>
      <c r="BN21" s="365"/>
      <c r="BO21" s="365"/>
      <c r="BP21" s="365"/>
      <c r="BQ21" s="365"/>
      <c r="BR21" s="365"/>
      <c r="BS21" s="365"/>
      <c r="BT21" s="365"/>
      <c r="BU21" s="365"/>
      <c r="BV21" s="365"/>
      <c r="BW21" s="365"/>
      <c r="BX21" s="365"/>
      <c r="BY21" s="365"/>
      <c r="BZ21" s="365"/>
      <c r="CA21" s="365"/>
      <c r="CB21" s="365"/>
      <c r="CC21" s="365"/>
      <c r="CD21" s="365"/>
      <c r="CE21" s="365"/>
      <c r="CF21" s="365"/>
      <c r="CG21" s="365"/>
      <c r="CH21" s="365"/>
      <c r="CI21" s="365"/>
      <c r="CJ21" s="365"/>
      <c r="CK21" s="365"/>
      <c r="CL21" s="365"/>
      <c r="CM21" s="365"/>
      <c r="CN21" s="365"/>
      <c r="CO21" s="365"/>
      <c r="CP21" s="365"/>
      <c r="CQ21" s="365"/>
      <c r="CR21" s="365"/>
      <c r="CS21" s="365"/>
      <c r="CT21" s="365"/>
      <c r="CU21" s="365"/>
      <c r="CV21" s="365"/>
      <c r="CW21" s="365"/>
      <c r="CX21" s="365"/>
      <c r="CY21" s="365"/>
      <c r="CZ21" s="365"/>
      <c r="DA21" s="365"/>
      <c r="DB21" s="365"/>
      <c r="DC21" s="365"/>
      <c r="DD21" s="365"/>
      <c r="DE21" s="365"/>
      <c r="DF21" s="365"/>
      <c r="DG21" s="365"/>
      <c r="DH21" s="365"/>
      <c r="DI21" s="365"/>
      <c r="DJ21" s="365"/>
      <c r="DK21" s="365"/>
      <c r="DL21" s="365"/>
      <c r="DM21" s="365"/>
      <c r="DN21" s="365"/>
      <c r="DO21" s="365"/>
      <c r="DP21" s="365"/>
      <c r="DQ21" s="365"/>
      <c r="DR21" s="365"/>
      <c r="DS21" s="365"/>
      <c r="DT21" s="365"/>
      <c r="DU21" s="365"/>
      <c r="DV21" s="365"/>
      <c r="DW21" s="365"/>
      <c r="DX21" s="365"/>
      <c r="DY21" s="365"/>
      <c r="DZ21" s="365"/>
      <c r="EA21" s="365"/>
      <c r="EB21" s="365"/>
      <c r="EC21" s="365"/>
      <c r="ED21" s="365"/>
      <c r="EE21" s="365"/>
      <c r="EF21" s="365"/>
      <c r="EG21" s="365"/>
      <c r="EH21" s="365"/>
      <c r="EI21" s="365"/>
      <c r="EJ21" s="365"/>
      <c r="EK21" s="365"/>
      <c r="EL21" s="365"/>
      <c r="EM21" s="365"/>
      <c r="EN21" s="365"/>
      <c r="EO21" s="365"/>
      <c r="EP21" s="365"/>
      <c r="EQ21" s="365"/>
      <c r="ER21" s="365"/>
      <c r="ES21" s="365"/>
      <c r="ET21" s="365"/>
      <c r="EU21" s="365"/>
      <c r="EV21" s="365"/>
      <c r="EW21" s="365"/>
      <c r="EX21" s="365"/>
      <c r="EY21" s="365"/>
      <c r="EZ21" s="365"/>
      <c r="FA21" s="365"/>
      <c r="FB21" s="365"/>
      <c r="FC21" s="365"/>
      <c r="FD21" s="365"/>
      <c r="FE21" s="365"/>
      <c r="FF21" s="365"/>
      <c r="FG21" s="365"/>
      <c r="FH21" s="365"/>
      <c r="FI21" s="365"/>
      <c r="FJ21" s="365"/>
      <c r="FK21" s="365"/>
      <c r="FL21" s="365"/>
      <c r="FM21" s="365"/>
      <c r="FN21" s="365"/>
      <c r="FO21" s="365"/>
      <c r="FP21" s="365"/>
      <c r="FQ21" s="365"/>
      <c r="FR21" s="365"/>
      <c r="FS21" s="365"/>
      <c r="FT21" s="365"/>
      <c r="FU21" s="365"/>
      <c r="FV21" s="365"/>
      <c r="FW21" s="365"/>
      <c r="FX21" s="365"/>
      <c r="FY21" s="365"/>
      <c r="FZ21" s="365"/>
      <c r="GA21" s="365"/>
      <c r="GB21" s="365"/>
      <c r="GC21" s="365"/>
      <c r="GD21" s="365"/>
      <c r="GE21" s="365"/>
      <c r="GF21" s="365"/>
      <c r="GG21" s="365"/>
      <c r="GH21" s="365"/>
      <c r="GI21" s="365"/>
      <c r="GJ21" s="365"/>
      <c r="GK21" s="365"/>
      <c r="GL21" s="365"/>
      <c r="GM21" s="365"/>
      <c r="GN21" s="365"/>
      <c r="GO21" s="365"/>
      <c r="GP21" s="365"/>
      <c r="GQ21" s="365"/>
      <c r="GR21" s="365"/>
      <c r="GS21" s="365"/>
      <c r="GT21" s="365"/>
      <c r="GU21" s="365"/>
      <c r="GV21" s="365"/>
      <c r="GW21" s="365"/>
      <c r="GX21" s="365"/>
      <c r="GY21" s="365"/>
      <c r="GZ21" s="365"/>
      <c r="HA21" s="365"/>
      <c r="HB21" s="365"/>
      <c r="HC21" s="365"/>
      <c r="HD21" s="365"/>
      <c r="HE21" s="365"/>
      <c r="HF21" s="365"/>
      <c r="HG21" s="365"/>
      <c r="HH21" s="365"/>
      <c r="HI21" s="365"/>
      <c r="HJ21" s="365"/>
      <c r="HK21" s="365"/>
      <c r="HL21" s="365"/>
      <c r="HM21" s="365"/>
      <c r="HN21" s="365"/>
      <c r="HO21" s="365"/>
      <c r="HP21" s="365"/>
      <c r="HQ21" s="365"/>
      <c r="HR21" s="365"/>
      <c r="HS21" s="365"/>
      <c r="HT21" s="365"/>
      <c r="HU21" s="365"/>
      <c r="HV21" s="365"/>
      <c r="HW21" s="365"/>
      <c r="HX21" s="365"/>
      <c r="HY21" s="365"/>
      <c r="HZ21" s="365"/>
      <c r="IA21" s="365"/>
      <c r="IB21" s="365"/>
      <c r="IC21" s="365"/>
      <c r="ID21" s="365"/>
      <c r="IE21" s="365"/>
      <c r="IF21" s="365"/>
      <c r="IG21" s="365"/>
      <c r="IH21" s="365"/>
      <c r="II21" s="365"/>
      <c r="IJ21" s="365"/>
      <c r="IK21" s="365"/>
      <c r="IL21" s="365"/>
      <c r="IM21" s="365"/>
      <c r="IN21" s="365"/>
      <c r="IO21" s="365"/>
      <c r="IP21" s="365"/>
      <c r="IQ21" s="365"/>
      <c r="IR21" s="365"/>
      <c r="IS21" s="365"/>
      <c r="IT21" s="365"/>
      <c r="IU21" s="365"/>
      <c r="IV21" s="365"/>
      <c r="IW21" s="365"/>
      <c r="IX21" s="365"/>
      <c r="IY21" s="365"/>
      <c r="IZ21" s="365"/>
      <c r="JA21" s="365"/>
      <c r="JB21" s="365"/>
      <c r="JC21" s="365"/>
      <c r="JD21" s="365"/>
      <c r="JE21" s="365"/>
      <c r="JF21" s="365"/>
      <c r="JG21" s="365"/>
      <c r="JH21" s="365"/>
      <c r="JI21" s="365"/>
      <c r="JJ21" s="365"/>
      <c r="JK21" s="365"/>
      <c r="JL21" s="365"/>
      <c r="JM21" s="365"/>
      <c r="JN21" s="365"/>
      <c r="JO21" s="365"/>
      <c r="JP21" s="365"/>
      <c r="JQ21" s="365"/>
      <c r="JR21" s="365"/>
    </row>
    <row r="22" spans="1:278" s="366" customFormat="1">
      <c r="A22" s="431"/>
      <c r="B22" s="434"/>
      <c r="C22" s="529" t="s">
        <v>21</v>
      </c>
      <c r="D22" s="530">
        <f>D18+D21</f>
        <v>471288.20999999996</v>
      </c>
      <c r="E22" s="532">
        <v>1</v>
      </c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4"/>
      <c r="Q22" s="434"/>
      <c r="R22" s="434"/>
      <c r="S22" s="434"/>
      <c r="T22" s="513"/>
      <c r="U22" s="431"/>
      <c r="V22" s="431"/>
      <c r="W22" s="431"/>
      <c r="X22" s="365"/>
      <c r="Y22" s="365"/>
      <c r="Z22" s="365"/>
      <c r="AA22" s="365"/>
      <c r="AB22" s="365"/>
      <c r="AC22" s="365"/>
      <c r="AD22" s="365"/>
      <c r="AE22" s="365"/>
      <c r="AF22" s="365"/>
      <c r="AG22" s="365"/>
      <c r="AH22" s="365"/>
      <c r="AI22" s="365"/>
      <c r="AJ22" s="365"/>
      <c r="AK22" s="365"/>
      <c r="AL22" s="365"/>
      <c r="AM22" s="365"/>
      <c r="AN22" s="365"/>
      <c r="AO22" s="365"/>
      <c r="AP22" s="365"/>
      <c r="AQ22" s="365"/>
      <c r="AR22" s="365"/>
      <c r="AS22" s="365"/>
      <c r="AT22" s="365"/>
      <c r="AU22" s="365"/>
      <c r="AV22" s="365"/>
      <c r="AW22" s="365"/>
      <c r="AX22" s="365"/>
      <c r="AY22" s="365"/>
      <c r="AZ22" s="365"/>
      <c r="BA22" s="365"/>
      <c r="BB22" s="365"/>
      <c r="BC22" s="365"/>
      <c r="BD22" s="365"/>
      <c r="BE22" s="365"/>
      <c r="BF22" s="365"/>
      <c r="BG22" s="365"/>
      <c r="BH22" s="365"/>
      <c r="BI22" s="365"/>
      <c r="BJ22" s="365"/>
      <c r="BK22" s="365"/>
      <c r="BL22" s="365"/>
      <c r="BM22" s="365"/>
      <c r="BN22" s="365"/>
      <c r="BO22" s="365"/>
      <c r="BP22" s="365"/>
      <c r="BQ22" s="365"/>
      <c r="BR22" s="365"/>
      <c r="BS22" s="365"/>
      <c r="BT22" s="365"/>
      <c r="BU22" s="365"/>
      <c r="BV22" s="365"/>
      <c r="BW22" s="365"/>
      <c r="BX22" s="365"/>
      <c r="BY22" s="365"/>
      <c r="BZ22" s="365"/>
      <c r="CA22" s="365"/>
      <c r="CB22" s="365"/>
      <c r="CC22" s="365"/>
      <c r="CD22" s="365"/>
      <c r="CE22" s="365"/>
      <c r="CF22" s="365"/>
      <c r="CG22" s="365"/>
      <c r="CH22" s="365"/>
      <c r="CI22" s="365"/>
      <c r="CJ22" s="365"/>
      <c r="CK22" s="365"/>
      <c r="CL22" s="365"/>
      <c r="CM22" s="365"/>
      <c r="CN22" s="365"/>
      <c r="CO22" s="365"/>
      <c r="CP22" s="365"/>
      <c r="CQ22" s="365"/>
      <c r="CR22" s="365"/>
      <c r="CS22" s="365"/>
      <c r="CT22" s="365"/>
      <c r="CU22" s="365"/>
      <c r="CV22" s="365"/>
      <c r="CW22" s="365"/>
      <c r="CX22" s="365"/>
      <c r="CY22" s="365"/>
      <c r="CZ22" s="365"/>
      <c r="DA22" s="365"/>
      <c r="DB22" s="365"/>
      <c r="DC22" s="365"/>
      <c r="DD22" s="365"/>
      <c r="DE22" s="365"/>
      <c r="DF22" s="365"/>
      <c r="DG22" s="365"/>
      <c r="DH22" s="365"/>
      <c r="DI22" s="365"/>
      <c r="DJ22" s="365"/>
      <c r="DK22" s="365"/>
      <c r="DL22" s="365"/>
      <c r="DM22" s="365"/>
      <c r="DN22" s="365"/>
      <c r="DO22" s="365"/>
      <c r="DP22" s="365"/>
      <c r="DQ22" s="365"/>
      <c r="DR22" s="365"/>
      <c r="DS22" s="365"/>
      <c r="DT22" s="365"/>
      <c r="DU22" s="365"/>
      <c r="DV22" s="365"/>
      <c r="DW22" s="365"/>
      <c r="DX22" s="365"/>
      <c r="DY22" s="365"/>
      <c r="DZ22" s="365"/>
      <c r="EA22" s="365"/>
      <c r="EB22" s="365"/>
      <c r="EC22" s="365"/>
      <c r="ED22" s="365"/>
      <c r="EE22" s="365"/>
      <c r="EF22" s="365"/>
      <c r="EG22" s="365"/>
      <c r="EH22" s="365"/>
      <c r="EI22" s="365"/>
      <c r="EJ22" s="365"/>
      <c r="EK22" s="365"/>
      <c r="EL22" s="365"/>
      <c r="EM22" s="365"/>
      <c r="EN22" s="365"/>
      <c r="EO22" s="365"/>
      <c r="EP22" s="365"/>
      <c r="EQ22" s="365"/>
      <c r="ER22" s="365"/>
      <c r="ES22" s="365"/>
      <c r="ET22" s="365"/>
      <c r="EU22" s="365"/>
      <c r="EV22" s="365"/>
      <c r="EW22" s="365"/>
      <c r="EX22" s="365"/>
      <c r="EY22" s="365"/>
      <c r="EZ22" s="365"/>
      <c r="FA22" s="365"/>
      <c r="FB22" s="365"/>
      <c r="FC22" s="365"/>
      <c r="FD22" s="365"/>
      <c r="FE22" s="365"/>
      <c r="FF22" s="365"/>
      <c r="FG22" s="365"/>
      <c r="FH22" s="365"/>
      <c r="FI22" s="365"/>
      <c r="FJ22" s="365"/>
      <c r="FK22" s="365"/>
      <c r="FL22" s="365"/>
      <c r="FM22" s="365"/>
      <c r="FN22" s="365"/>
      <c r="FO22" s="365"/>
      <c r="FP22" s="365"/>
      <c r="FQ22" s="365"/>
      <c r="FR22" s="365"/>
      <c r="FS22" s="365"/>
      <c r="FT22" s="365"/>
      <c r="FU22" s="365"/>
      <c r="FV22" s="365"/>
      <c r="FW22" s="365"/>
      <c r="FX22" s="365"/>
      <c r="FY22" s="365"/>
      <c r="FZ22" s="365"/>
      <c r="GA22" s="365"/>
      <c r="GB22" s="365"/>
      <c r="GC22" s="365"/>
      <c r="GD22" s="365"/>
      <c r="GE22" s="365"/>
      <c r="GF22" s="365"/>
      <c r="GG22" s="365"/>
      <c r="GH22" s="365"/>
      <c r="GI22" s="365"/>
      <c r="GJ22" s="365"/>
      <c r="GK22" s="365"/>
      <c r="GL22" s="365"/>
      <c r="GM22" s="365"/>
      <c r="GN22" s="365"/>
      <c r="GO22" s="365"/>
      <c r="GP22" s="365"/>
      <c r="GQ22" s="365"/>
      <c r="GR22" s="365"/>
      <c r="GS22" s="365"/>
      <c r="GT22" s="365"/>
      <c r="GU22" s="365"/>
      <c r="GV22" s="365"/>
      <c r="GW22" s="365"/>
      <c r="GX22" s="365"/>
      <c r="GY22" s="365"/>
      <c r="GZ22" s="365"/>
      <c r="HA22" s="365"/>
      <c r="HB22" s="365"/>
      <c r="HC22" s="365"/>
      <c r="HD22" s="365"/>
      <c r="HE22" s="365"/>
      <c r="HF22" s="365"/>
      <c r="HG22" s="365"/>
      <c r="HH22" s="365"/>
      <c r="HI22" s="365"/>
      <c r="HJ22" s="365"/>
      <c r="HK22" s="365"/>
      <c r="HL22" s="365"/>
      <c r="HM22" s="365"/>
      <c r="HN22" s="365"/>
      <c r="HO22" s="365"/>
      <c r="HP22" s="365"/>
      <c r="HQ22" s="365"/>
      <c r="HR22" s="365"/>
      <c r="HS22" s="365"/>
      <c r="HT22" s="365"/>
      <c r="HU22" s="365"/>
      <c r="HV22" s="365"/>
      <c r="HW22" s="365"/>
      <c r="HX22" s="365"/>
      <c r="HY22" s="365"/>
      <c r="HZ22" s="365"/>
      <c r="IA22" s="365"/>
      <c r="IB22" s="365"/>
      <c r="IC22" s="365"/>
      <c r="ID22" s="365"/>
      <c r="IE22" s="365"/>
      <c r="IF22" s="365"/>
      <c r="IG22" s="365"/>
      <c r="IH22" s="365"/>
      <c r="II22" s="365"/>
      <c r="IJ22" s="365"/>
      <c r="IK22" s="365"/>
      <c r="IL22" s="365"/>
      <c r="IM22" s="365"/>
      <c r="IN22" s="365"/>
      <c r="IO22" s="365"/>
      <c r="IP22" s="365"/>
      <c r="IQ22" s="365"/>
      <c r="IR22" s="365"/>
      <c r="IS22" s="365"/>
      <c r="IT22" s="365"/>
      <c r="IU22" s="365"/>
      <c r="IV22" s="365"/>
      <c r="IW22" s="365"/>
      <c r="IX22" s="365"/>
      <c r="IY22" s="365"/>
      <c r="IZ22" s="365"/>
      <c r="JA22" s="365"/>
      <c r="JB22" s="365"/>
      <c r="JC22" s="365"/>
      <c r="JD22" s="365"/>
      <c r="JE22" s="365"/>
      <c r="JF22" s="365"/>
      <c r="JG22" s="365"/>
      <c r="JH22" s="365"/>
      <c r="JI22" s="365"/>
      <c r="JJ22" s="365"/>
      <c r="JK22" s="365"/>
      <c r="JL22" s="365"/>
      <c r="JM22" s="365"/>
      <c r="JN22" s="365"/>
      <c r="JO22" s="365"/>
      <c r="JP22" s="365"/>
      <c r="JQ22" s="365"/>
      <c r="JR22" s="365"/>
    </row>
    <row r="23" spans="1:278" s="366" customFormat="1">
      <c r="A23" s="431"/>
      <c r="B23" s="434"/>
      <c r="C23" s="1059" t="s">
        <v>5</v>
      </c>
      <c r="D23" s="1059"/>
      <c r="E23" s="1059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4"/>
      <c r="Q23" s="434"/>
      <c r="R23" s="434"/>
      <c r="S23" s="434"/>
      <c r="T23" s="513"/>
      <c r="U23" s="431"/>
      <c r="V23" s="431"/>
      <c r="W23" s="431"/>
      <c r="X23" s="365"/>
      <c r="Y23" s="365"/>
      <c r="Z23" s="365"/>
      <c r="AA23" s="365"/>
      <c r="AB23" s="365"/>
      <c r="AC23" s="365"/>
      <c r="AD23" s="365"/>
      <c r="AE23" s="365"/>
      <c r="AF23" s="365"/>
      <c r="AG23" s="365"/>
      <c r="AH23" s="365"/>
      <c r="AI23" s="365"/>
      <c r="AJ23" s="365"/>
      <c r="AK23" s="365"/>
      <c r="AL23" s="365"/>
      <c r="AM23" s="365"/>
      <c r="AN23" s="365"/>
      <c r="AO23" s="365"/>
      <c r="AP23" s="365"/>
      <c r="AQ23" s="365"/>
      <c r="AR23" s="365"/>
      <c r="AS23" s="365"/>
      <c r="AT23" s="365"/>
      <c r="AU23" s="365"/>
      <c r="AV23" s="365"/>
      <c r="AW23" s="365"/>
      <c r="AX23" s="365"/>
      <c r="AY23" s="365"/>
      <c r="AZ23" s="365"/>
      <c r="BA23" s="365"/>
      <c r="BB23" s="365"/>
      <c r="BC23" s="365"/>
      <c r="BD23" s="365"/>
      <c r="BE23" s="365"/>
      <c r="BF23" s="365"/>
      <c r="BG23" s="365"/>
      <c r="BH23" s="365"/>
      <c r="BI23" s="365"/>
      <c r="BJ23" s="365"/>
      <c r="BK23" s="365"/>
      <c r="BL23" s="365"/>
      <c r="BM23" s="365"/>
      <c r="BN23" s="365"/>
      <c r="BO23" s="365"/>
      <c r="BP23" s="365"/>
      <c r="BQ23" s="365"/>
      <c r="BR23" s="365"/>
      <c r="BS23" s="365"/>
      <c r="BT23" s="365"/>
      <c r="BU23" s="365"/>
      <c r="BV23" s="365"/>
      <c r="BW23" s="365"/>
      <c r="BX23" s="365"/>
      <c r="BY23" s="365"/>
      <c r="BZ23" s="365"/>
      <c r="CA23" s="365"/>
      <c r="CB23" s="365"/>
      <c r="CC23" s="365"/>
      <c r="CD23" s="365"/>
      <c r="CE23" s="365"/>
      <c r="CF23" s="365"/>
      <c r="CG23" s="365"/>
      <c r="CH23" s="365"/>
      <c r="CI23" s="365"/>
      <c r="CJ23" s="365"/>
      <c r="CK23" s="365"/>
      <c r="CL23" s="365"/>
      <c r="CM23" s="365"/>
      <c r="CN23" s="365"/>
      <c r="CO23" s="365"/>
      <c r="CP23" s="365"/>
      <c r="CQ23" s="365"/>
      <c r="CR23" s="365"/>
      <c r="CS23" s="365"/>
      <c r="CT23" s="365"/>
      <c r="CU23" s="365"/>
      <c r="CV23" s="365"/>
      <c r="CW23" s="365"/>
      <c r="CX23" s="365"/>
      <c r="CY23" s="365"/>
      <c r="CZ23" s="365"/>
      <c r="DA23" s="365"/>
      <c r="DB23" s="365"/>
      <c r="DC23" s="365"/>
      <c r="DD23" s="365"/>
      <c r="DE23" s="365"/>
      <c r="DF23" s="365"/>
      <c r="DG23" s="365"/>
      <c r="DH23" s="365"/>
      <c r="DI23" s="365"/>
      <c r="DJ23" s="365"/>
      <c r="DK23" s="365"/>
      <c r="DL23" s="365"/>
      <c r="DM23" s="365"/>
      <c r="DN23" s="365"/>
      <c r="DO23" s="365"/>
      <c r="DP23" s="365"/>
      <c r="DQ23" s="365"/>
      <c r="DR23" s="365"/>
      <c r="DS23" s="365"/>
      <c r="DT23" s="365"/>
      <c r="DU23" s="365"/>
      <c r="DV23" s="365"/>
      <c r="DW23" s="365"/>
      <c r="DX23" s="365"/>
      <c r="DY23" s="365"/>
      <c r="DZ23" s="365"/>
      <c r="EA23" s="365"/>
      <c r="EB23" s="365"/>
      <c r="EC23" s="365"/>
      <c r="ED23" s="365"/>
      <c r="EE23" s="365"/>
      <c r="EF23" s="365"/>
      <c r="EG23" s="365"/>
      <c r="EH23" s="365"/>
      <c r="EI23" s="365"/>
      <c r="EJ23" s="365"/>
      <c r="EK23" s="365"/>
      <c r="EL23" s="365"/>
      <c r="EM23" s="365"/>
      <c r="EN23" s="365"/>
      <c r="EO23" s="365"/>
      <c r="EP23" s="365"/>
      <c r="EQ23" s="365"/>
      <c r="ER23" s="365"/>
      <c r="ES23" s="365"/>
      <c r="ET23" s="365"/>
      <c r="EU23" s="365"/>
      <c r="EV23" s="365"/>
      <c r="EW23" s="365"/>
      <c r="EX23" s="365"/>
      <c r="EY23" s="365"/>
      <c r="EZ23" s="365"/>
      <c r="FA23" s="365"/>
      <c r="FB23" s="365"/>
      <c r="FC23" s="365"/>
      <c r="FD23" s="365"/>
      <c r="FE23" s="365"/>
      <c r="FF23" s="365"/>
      <c r="FG23" s="365"/>
      <c r="FH23" s="365"/>
      <c r="FI23" s="365"/>
      <c r="FJ23" s="365"/>
      <c r="FK23" s="365"/>
      <c r="FL23" s="365"/>
      <c r="FM23" s="365"/>
      <c r="FN23" s="365"/>
      <c r="FO23" s="365"/>
      <c r="FP23" s="365"/>
      <c r="FQ23" s="365"/>
      <c r="FR23" s="365"/>
      <c r="FS23" s="365"/>
      <c r="FT23" s="365"/>
      <c r="FU23" s="365"/>
      <c r="FV23" s="365"/>
      <c r="FW23" s="365"/>
      <c r="FX23" s="365"/>
      <c r="FY23" s="365"/>
      <c r="FZ23" s="365"/>
      <c r="GA23" s="365"/>
      <c r="GB23" s="365"/>
      <c r="GC23" s="365"/>
      <c r="GD23" s="365"/>
      <c r="GE23" s="365"/>
      <c r="GF23" s="365"/>
      <c r="GG23" s="365"/>
      <c r="GH23" s="365"/>
      <c r="GI23" s="365"/>
      <c r="GJ23" s="365"/>
      <c r="GK23" s="365"/>
      <c r="GL23" s="365"/>
      <c r="GM23" s="365"/>
      <c r="GN23" s="365"/>
      <c r="GO23" s="365"/>
      <c r="GP23" s="365"/>
      <c r="GQ23" s="365"/>
      <c r="GR23" s="365"/>
      <c r="GS23" s="365"/>
      <c r="GT23" s="365"/>
      <c r="GU23" s="365"/>
      <c r="GV23" s="365"/>
      <c r="GW23" s="365"/>
      <c r="GX23" s="365"/>
      <c r="GY23" s="365"/>
      <c r="GZ23" s="365"/>
      <c r="HA23" s="365"/>
      <c r="HB23" s="365"/>
      <c r="HC23" s="365"/>
      <c r="HD23" s="365"/>
      <c r="HE23" s="365"/>
      <c r="HF23" s="365"/>
      <c r="HG23" s="365"/>
      <c r="HH23" s="365"/>
      <c r="HI23" s="365"/>
      <c r="HJ23" s="365"/>
      <c r="HK23" s="365"/>
      <c r="HL23" s="365"/>
      <c r="HM23" s="365"/>
      <c r="HN23" s="365"/>
      <c r="HO23" s="365"/>
      <c r="HP23" s="365"/>
      <c r="HQ23" s="365"/>
      <c r="HR23" s="365"/>
      <c r="HS23" s="365"/>
      <c r="HT23" s="365"/>
      <c r="HU23" s="365"/>
      <c r="HV23" s="365"/>
      <c r="HW23" s="365"/>
      <c r="HX23" s="365"/>
      <c r="HY23" s="365"/>
      <c r="HZ23" s="365"/>
      <c r="IA23" s="365"/>
      <c r="IB23" s="365"/>
      <c r="IC23" s="365"/>
      <c r="ID23" s="365"/>
      <c r="IE23" s="365"/>
      <c r="IF23" s="365"/>
      <c r="IG23" s="365"/>
      <c r="IH23" s="365"/>
      <c r="II23" s="365"/>
      <c r="IJ23" s="365"/>
      <c r="IK23" s="365"/>
      <c r="IL23" s="365"/>
      <c r="IM23" s="365"/>
      <c r="IN23" s="365"/>
      <c r="IO23" s="365"/>
      <c r="IP23" s="365"/>
      <c r="IQ23" s="365"/>
      <c r="IR23" s="365"/>
      <c r="IS23" s="365"/>
      <c r="IT23" s="365"/>
      <c r="IU23" s="365"/>
      <c r="IV23" s="365"/>
      <c r="IW23" s="365"/>
      <c r="IX23" s="365"/>
      <c r="IY23" s="365"/>
      <c r="IZ23" s="365"/>
      <c r="JA23" s="365"/>
      <c r="JB23" s="365"/>
      <c r="JC23" s="365"/>
      <c r="JD23" s="365"/>
      <c r="JE23" s="365"/>
      <c r="JF23" s="365"/>
      <c r="JG23" s="365"/>
      <c r="JH23" s="365"/>
      <c r="JI23" s="365"/>
      <c r="JJ23" s="365"/>
      <c r="JK23" s="365"/>
      <c r="JL23" s="365"/>
      <c r="JM23" s="365"/>
      <c r="JN23" s="365"/>
      <c r="JO23" s="365"/>
      <c r="JP23" s="365"/>
      <c r="JQ23" s="365"/>
      <c r="JR23" s="365"/>
    </row>
    <row r="24" spans="1:278" s="366" customFormat="1">
      <c r="A24" s="431"/>
      <c r="B24" s="434"/>
      <c r="C24" s="527" t="s">
        <v>51</v>
      </c>
      <c r="D24" s="528">
        <f>'3'!Q102+'3'!Q103+'3'!Q104+'3'!Q105</f>
        <v>94505.98</v>
      </c>
      <c r="E24" s="533">
        <f t="shared" ref="E24:E34" si="1">(D24*$E$39)/$D$39</f>
        <v>0.20052693446330858</v>
      </c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4"/>
      <c r="Q24" s="434"/>
      <c r="R24" s="434"/>
      <c r="S24" s="434"/>
      <c r="T24" s="513"/>
      <c r="U24" s="431"/>
      <c r="V24" s="431"/>
      <c r="W24" s="431"/>
      <c r="X24" s="365"/>
      <c r="Y24" s="365"/>
      <c r="Z24" s="365"/>
      <c r="AA24" s="365"/>
      <c r="AB24" s="365"/>
      <c r="AC24" s="365"/>
      <c r="AD24" s="365"/>
      <c r="AE24" s="365"/>
      <c r="AF24" s="365"/>
      <c r="AG24" s="365"/>
      <c r="AH24" s="365"/>
      <c r="AI24" s="365"/>
      <c r="AJ24" s="365"/>
      <c r="AK24" s="365"/>
      <c r="AL24" s="365"/>
      <c r="AM24" s="365"/>
      <c r="AN24" s="365"/>
      <c r="AO24" s="365"/>
      <c r="AP24" s="365"/>
      <c r="AQ24" s="365"/>
      <c r="AR24" s="365"/>
      <c r="AS24" s="365"/>
      <c r="AT24" s="365"/>
      <c r="AU24" s="365"/>
      <c r="AV24" s="365"/>
      <c r="AW24" s="365"/>
      <c r="AX24" s="365"/>
      <c r="AY24" s="365"/>
      <c r="AZ24" s="365"/>
      <c r="BA24" s="365"/>
      <c r="BB24" s="365"/>
      <c r="BC24" s="365"/>
      <c r="BD24" s="365"/>
      <c r="BE24" s="365"/>
      <c r="BF24" s="365"/>
      <c r="BG24" s="365"/>
      <c r="BH24" s="365"/>
      <c r="BI24" s="365"/>
      <c r="BJ24" s="365"/>
      <c r="BK24" s="365"/>
      <c r="BL24" s="365"/>
      <c r="BM24" s="365"/>
      <c r="BN24" s="365"/>
      <c r="BO24" s="365"/>
      <c r="BP24" s="365"/>
      <c r="BQ24" s="365"/>
      <c r="BR24" s="365"/>
      <c r="BS24" s="365"/>
      <c r="BT24" s="365"/>
      <c r="BU24" s="365"/>
      <c r="BV24" s="365"/>
      <c r="BW24" s="365"/>
      <c r="BX24" s="365"/>
      <c r="BY24" s="365"/>
      <c r="BZ24" s="365"/>
      <c r="CA24" s="365"/>
      <c r="CB24" s="365"/>
      <c r="CC24" s="365"/>
      <c r="CD24" s="365"/>
      <c r="CE24" s="365"/>
      <c r="CF24" s="365"/>
      <c r="CG24" s="365"/>
      <c r="CH24" s="365"/>
      <c r="CI24" s="365"/>
      <c r="CJ24" s="365"/>
      <c r="CK24" s="365"/>
      <c r="CL24" s="365"/>
      <c r="CM24" s="365"/>
      <c r="CN24" s="365"/>
      <c r="CO24" s="365"/>
      <c r="CP24" s="365"/>
      <c r="CQ24" s="365"/>
      <c r="CR24" s="365"/>
      <c r="CS24" s="365"/>
      <c r="CT24" s="365"/>
      <c r="CU24" s="365"/>
      <c r="CV24" s="365"/>
      <c r="CW24" s="365"/>
      <c r="CX24" s="365"/>
      <c r="CY24" s="365"/>
      <c r="CZ24" s="365"/>
      <c r="DA24" s="365"/>
      <c r="DB24" s="365"/>
      <c r="DC24" s="365"/>
      <c r="DD24" s="365"/>
      <c r="DE24" s="365"/>
      <c r="DF24" s="365"/>
      <c r="DG24" s="365"/>
      <c r="DH24" s="365"/>
      <c r="DI24" s="365"/>
      <c r="DJ24" s="365"/>
      <c r="DK24" s="365"/>
      <c r="DL24" s="365"/>
      <c r="DM24" s="365"/>
      <c r="DN24" s="365"/>
      <c r="DO24" s="365"/>
      <c r="DP24" s="365"/>
      <c r="DQ24" s="365"/>
      <c r="DR24" s="365"/>
      <c r="DS24" s="365"/>
      <c r="DT24" s="365"/>
      <c r="DU24" s="365"/>
      <c r="DV24" s="365"/>
      <c r="DW24" s="365"/>
      <c r="DX24" s="365"/>
      <c r="DY24" s="365"/>
      <c r="DZ24" s="365"/>
      <c r="EA24" s="365"/>
      <c r="EB24" s="365"/>
      <c r="EC24" s="365"/>
      <c r="ED24" s="365"/>
      <c r="EE24" s="365"/>
      <c r="EF24" s="365"/>
      <c r="EG24" s="365"/>
      <c r="EH24" s="365"/>
      <c r="EI24" s="365"/>
      <c r="EJ24" s="365"/>
      <c r="EK24" s="365"/>
      <c r="EL24" s="365"/>
      <c r="EM24" s="365"/>
      <c r="EN24" s="365"/>
      <c r="EO24" s="365"/>
      <c r="EP24" s="365"/>
      <c r="EQ24" s="365"/>
      <c r="ER24" s="365"/>
      <c r="ES24" s="365"/>
      <c r="ET24" s="365"/>
      <c r="EU24" s="365"/>
      <c r="EV24" s="365"/>
      <c r="EW24" s="365"/>
      <c r="EX24" s="365"/>
      <c r="EY24" s="365"/>
      <c r="EZ24" s="365"/>
      <c r="FA24" s="365"/>
      <c r="FB24" s="365"/>
      <c r="FC24" s="365"/>
      <c r="FD24" s="365"/>
      <c r="FE24" s="365"/>
      <c r="FF24" s="365"/>
      <c r="FG24" s="365"/>
      <c r="FH24" s="365"/>
      <c r="FI24" s="365"/>
      <c r="FJ24" s="365"/>
      <c r="FK24" s="365"/>
      <c r="FL24" s="365"/>
      <c r="FM24" s="365"/>
      <c r="FN24" s="365"/>
      <c r="FO24" s="365"/>
      <c r="FP24" s="365"/>
      <c r="FQ24" s="365"/>
      <c r="FR24" s="365"/>
      <c r="FS24" s="365"/>
      <c r="FT24" s="365"/>
      <c r="FU24" s="365"/>
      <c r="FV24" s="365"/>
      <c r="FW24" s="365"/>
      <c r="FX24" s="365"/>
      <c r="FY24" s="365"/>
      <c r="FZ24" s="365"/>
      <c r="GA24" s="365"/>
      <c r="GB24" s="365"/>
      <c r="GC24" s="365"/>
      <c r="GD24" s="365"/>
      <c r="GE24" s="365"/>
      <c r="GF24" s="365"/>
      <c r="GG24" s="365"/>
      <c r="GH24" s="365"/>
      <c r="GI24" s="365"/>
      <c r="GJ24" s="365"/>
      <c r="GK24" s="365"/>
      <c r="GL24" s="365"/>
      <c r="GM24" s="365"/>
      <c r="GN24" s="365"/>
      <c r="GO24" s="365"/>
      <c r="GP24" s="365"/>
      <c r="GQ24" s="365"/>
      <c r="GR24" s="365"/>
      <c r="GS24" s="365"/>
      <c r="GT24" s="365"/>
      <c r="GU24" s="365"/>
      <c r="GV24" s="365"/>
      <c r="GW24" s="365"/>
      <c r="GX24" s="365"/>
      <c r="GY24" s="365"/>
      <c r="GZ24" s="365"/>
      <c r="HA24" s="365"/>
      <c r="HB24" s="365"/>
      <c r="HC24" s="365"/>
      <c r="HD24" s="365"/>
      <c r="HE24" s="365"/>
      <c r="HF24" s="365"/>
      <c r="HG24" s="365"/>
      <c r="HH24" s="365"/>
      <c r="HI24" s="365"/>
      <c r="HJ24" s="365"/>
      <c r="HK24" s="365"/>
      <c r="HL24" s="365"/>
      <c r="HM24" s="365"/>
      <c r="HN24" s="365"/>
      <c r="HO24" s="365"/>
      <c r="HP24" s="365"/>
      <c r="HQ24" s="365"/>
      <c r="HR24" s="365"/>
      <c r="HS24" s="365"/>
      <c r="HT24" s="365"/>
      <c r="HU24" s="365"/>
      <c r="HV24" s="365"/>
      <c r="HW24" s="365"/>
      <c r="HX24" s="365"/>
      <c r="HY24" s="365"/>
      <c r="HZ24" s="365"/>
      <c r="IA24" s="365"/>
      <c r="IB24" s="365"/>
      <c r="IC24" s="365"/>
      <c r="ID24" s="365"/>
      <c r="IE24" s="365"/>
      <c r="IF24" s="365"/>
      <c r="IG24" s="365"/>
      <c r="IH24" s="365"/>
      <c r="II24" s="365"/>
      <c r="IJ24" s="365"/>
      <c r="IK24" s="365"/>
      <c r="IL24" s="365"/>
      <c r="IM24" s="365"/>
      <c r="IN24" s="365"/>
      <c r="IO24" s="365"/>
      <c r="IP24" s="365"/>
      <c r="IQ24" s="365"/>
      <c r="IR24" s="365"/>
      <c r="IS24" s="365"/>
      <c r="IT24" s="365"/>
      <c r="IU24" s="365"/>
      <c r="IV24" s="365"/>
      <c r="IW24" s="365"/>
      <c r="IX24" s="365"/>
      <c r="IY24" s="365"/>
      <c r="IZ24" s="365"/>
      <c r="JA24" s="365"/>
      <c r="JB24" s="365"/>
      <c r="JC24" s="365"/>
      <c r="JD24" s="365"/>
      <c r="JE24" s="365"/>
      <c r="JF24" s="365"/>
      <c r="JG24" s="365"/>
      <c r="JH24" s="365"/>
      <c r="JI24" s="365"/>
      <c r="JJ24" s="365"/>
      <c r="JK24" s="365"/>
      <c r="JL24" s="365"/>
      <c r="JM24" s="365"/>
      <c r="JN24" s="365"/>
      <c r="JO24" s="365"/>
      <c r="JP24" s="365"/>
      <c r="JQ24" s="365"/>
      <c r="JR24" s="365"/>
    </row>
    <row r="25" spans="1:278" s="366" customFormat="1">
      <c r="A25" s="431"/>
      <c r="B25" s="434"/>
      <c r="C25" s="527" t="s">
        <v>52</v>
      </c>
      <c r="D25" s="528">
        <f>'3'!Q110+'3'!Q111+'3'!Q112+'3'!Q113</f>
        <v>19240</v>
      </c>
      <c r="E25" s="533">
        <f t="shared" si="1"/>
        <v>4.0824276083630442E-2</v>
      </c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4"/>
      <c r="Q25" s="434"/>
      <c r="R25" s="434"/>
      <c r="S25" s="434"/>
      <c r="T25" s="513"/>
      <c r="U25" s="431"/>
      <c r="V25" s="431"/>
      <c r="W25" s="431"/>
      <c r="X25" s="365"/>
      <c r="Y25" s="365"/>
      <c r="Z25" s="365"/>
      <c r="AA25" s="365"/>
      <c r="AB25" s="365"/>
      <c r="AC25" s="365"/>
      <c r="AD25" s="365"/>
      <c r="AE25" s="365"/>
      <c r="AF25" s="365"/>
      <c r="AG25" s="365"/>
      <c r="AH25" s="365"/>
      <c r="AI25" s="365"/>
      <c r="AJ25" s="365"/>
      <c r="AK25" s="365"/>
      <c r="AL25" s="365"/>
      <c r="AM25" s="365"/>
      <c r="AN25" s="365"/>
      <c r="AO25" s="365"/>
      <c r="AP25" s="365"/>
      <c r="AQ25" s="365"/>
      <c r="AR25" s="365"/>
      <c r="AS25" s="365"/>
      <c r="AT25" s="365"/>
      <c r="AU25" s="365"/>
      <c r="AV25" s="365"/>
      <c r="AW25" s="365"/>
      <c r="AX25" s="365"/>
      <c r="AY25" s="365"/>
      <c r="AZ25" s="365"/>
      <c r="BA25" s="365"/>
      <c r="BB25" s="365"/>
      <c r="BC25" s="365"/>
      <c r="BD25" s="365"/>
      <c r="BE25" s="365"/>
      <c r="BF25" s="365"/>
      <c r="BG25" s="365"/>
      <c r="BH25" s="365"/>
      <c r="BI25" s="365"/>
      <c r="BJ25" s="365"/>
      <c r="BK25" s="365"/>
      <c r="BL25" s="365"/>
      <c r="BM25" s="365"/>
      <c r="BN25" s="365"/>
      <c r="BO25" s="365"/>
      <c r="BP25" s="365"/>
      <c r="BQ25" s="365"/>
      <c r="BR25" s="365"/>
      <c r="BS25" s="365"/>
      <c r="BT25" s="365"/>
      <c r="BU25" s="365"/>
      <c r="BV25" s="365"/>
      <c r="BW25" s="365"/>
      <c r="BX25" s="365"/>
      <c r="BY25" s="365"/>
      <c r="BZ25" s="365"/>
      <c r="CA25" s="365"/>
      <c r="CB25" s="365"/>
      <c r="CC25" s="365"/>
      <c r="CD25" s="365"/>
      <c r="CE25" s="365"/>
      <c r="CF25" s="365"/>
      <c r="CG25" s="365"/>
      <c r="CH25" s="365"/>
      <c r="CI25" s="365"/>
      <c r="CJ25" s="365"/>
      <c r="CK25" s="365"/>
      <c r="CL25" s="365"/>
      <c r="CM25" s="365"/>
      <c r="CN25" s="365"/>
      <c r="CO25" s="365"/>
      <c r="CP25" s="365"/>
      <c r="CQ25" s="365"/>
      <c r="CR25" s="365"/>
      <c r="CS25" s="365"/>
      <c r="CT25" s="365"/>
      <c r="CU25" s="365"/>
      <c r="CV25" s="365"/>
      <c r="CW25" s="365"/>
      <c r="CX25" s="365"/>
      <c r="CY25" s="365"/>
      <c r="CZ25" s="365"/>
      <c r="DA25" s="365"/>
      <c r="DB25" s="365"/>
      <c r="DC25" s="365"/>
      <c r="DD25" s="365"/>
      <c r="DE25" s="365"/>
      <c r="DF25" s="365"/>
      <c r="DG25" s="365"/>
      <c r="DH25" s="365"/>
      <c r="DI25" s="365"/>
      <c r="DJ25" s="365"/>
      <c r="DK25" s="365"/>
      <c r="DL25" s="365"/>
      <c r="DM25" s="365"/>
      <c r="DN25" s="365"/>
      <c r="DO25" s="365"/>
      <c r="DP25" s="365"/>
      <c r="DQ25" s="365"/>
      <c r="DR25" s="365"/>
      <c r="DS25" s="365"/>
      <c r="DT25" s="365"/>
      <c r="DU25" s="365"/>
      <c r="DV25" s="365"/>
      <c r="DW25" s="365"/>
      <c r="DX25" s="365"/>
      <c r="DY25" s="365"/>
      <c r="DZ25" s="365"/>
      <c r="EA25" s="365"/>
      <c r="EB25" s="365"/>
      <c r="EC25" s="365"/>
      <c r="ED25" s="365"/>
      <c r="EE25" s="365"/>
      <c r="EF25" s="365"/>
      <c r="EG25" s="365"/>
      <c r="EH25" s="365"/>
      <c r="EI25" s="365"/>
      <c r="EJ25" s="365"/>
      <c r="EK25" s="365"/>
      <c r="EL25" s="365"/>
      <c r="EM25" s="365"/>
      <c r="EN25" s="365"/>
      <c r="EO25" s="365"/>
      <c r="EP25" s="365"/>
      <c r="EQ25" s="365"/>
      <c r="ER25" s="365"/>
      <c r="ES25" s="365"/>
      <c r="ET25" s="365"/>
      <c r="EU25" s="365"/>
      <c r="EV25" s="365"/>
      <c r="EW25" s="365"/>
      <c r="EX25" s="365"/>
      <c r="EY25" s="365"/>
      <c r="EZ25" s="365"/>
      <c r="FA25" s="365"/>
      <c r="FB25" s="365"/>
      <c r="FC25" s="365"/>
      <c r="FD25" s="365"/>
      <c r="FE25" s="365"/>
      <c r="FF25" s="365"/>
      <c r="FG25" s="365"/>
      <c r="FH25" s="365"/>
      <c r="FI25" s="365"/>
      <c r="FJ25" s="365"/>
      <c r="FK25" s="365"/>
      <c r="FL25" s="365"/>
      <c r="FM25" s="365"/>
      <c r="FN25" s="365"/>
      <c r="FO25" s="365"/>
      <c r="FP25" s="365"/>
      <c r="FQ25" s="365"/>
      <c r="FR25" s="365"/>
      <c r="FS25" s="365"/>
      <c r="FT25" s="365"/>
      <c r="FU25" s="365"/>
      <c r="FV25" s="365"/>
      <c r="FW25" s="365"/>
      <c r="FX25" s="365"/>
      <c r="FY25" s="365"/>
      <c r="FZ25" s="365"/>
      <c r="GA25" s="365"/>
      <c r="GB25" s="365"/>
      <c r="GC25" s="365"/>
      <c r="GD25" s="365"/>
      <c r="GE25" s="365"/>
      <c r="GF25" s="365"/>
      <c r="GG25" s="365"/>
      <c r="GH25" s="365"/>
      <c r="GI25" s="365"/>
      <c r="GJ25" s="365"/>
      <c r="GK25" s="365"/>
      <c r="GL25" s="365"/>
      <c r="GM25" s="365"/>
      <c r="GN25" s="365"/>
      <c r="GO25" s="365"/>
      <c r="GP25" s="365"/>
      <c r="GQ25" s="365"/>
      <c r="GR25" s="365"/>
      <c r="GS25" s="365"/>
      <c r="GT25" s="365"/>
      <c r="GU25" s="365"/>
      <c r="GV25" s="365"/>
      <c r="GW25" s="365"/>
      <c r="GX25" s="365"/>
      <c r="GY25" s="365"/>
      <c r="GZ25" s="365"/>
      <c r="HA25" s="365"/>
      <c r="HB25" s="365"/>
      <c r="HC25" s="365"/>
      <c r="HD25" s="365"/>
      <c r="HE25" s="365"/>
      <c r="HF25" s="365"/>
      <c r="HG25" s="365"/>
      <c r="HH25" s="365"/>
      <c r="HI25" s="365"/>
      <c r="HJ25" s="365"/>
      <c r="HK25" s="365"/>
      <c r="HL25" s="365"/>
      <c r="HM25" s="365"/>
      <c r="HN25" s="365"/>
      <c r="HO25" s="365"/>
      <c r="HP25" s="365"/>
      <c r="HQ25" s="365"/>
      <c r="HR25" s="365"/>
      <c r="HS25" s="365"/>
      <c r="HT25" s="365"/>
      <c r="HU25" s="365"/>
      <c r="HV25" s="365"/>
      <c r="HW25" s="365"/>
      <c r="HX25" s="365"/>
      <c r="HY25" s="365"/>
      <c r="HZ25" s="365"/>
      <c r="IA25" s="365"/>
      <c r="IB25" s="365"/>
      <c r="IC25" s="365"/>
      <c r="ID25" s="365"/>
      <c r="IE25" s="365"/>
      <c r="IF25" s="365"/>
      <c r="IG25" s="365"/>
      <c r="IH25" s="365"/>
      <c r="II25" s="365"/>
      <c r="IJ25" s="365"/>
      <c r="IK25" s="365"/>
      <c r="IL25" s="365"/>
      <c r="IM25" s="365"/>
      <c r="IN25" s="365"/>
      <c r="IO25" s="365"/>
      <c r="IP25" s="365"/>
      <c r="IQ25" s="365"/>
      <c r="IR25" s="365"/>
      <c r="IS25" s="365"/>
      <c r="IT25" s="365"/>
      <c r="IU25" s="365"/>
      <c r="IV25" s="365"/>
      <c r="IW25" s="365"/>
      <c r="IX25" s="365"/>
      <c r="IY25" s="365"/>
      <c r="IZ25" s="365"/>
      <c r="JA25" s="365"/>
      <c r="JB25" s="365"/>
      <c r="JC25" s="365"/>
      <c r="JD25" s="365"/>
      <c r="JE25" s="365"/>
      <c r="JF25" s="365"/>
      <c r="JG25" s="365"/>
      <c r="JH25" s="365"/>
      <c r="JI25" s="365"/>
      <c r="JJ25" s="365"/>
      <c r="JK25" s="365"/>
      <c r="JL25" s="365"/>
      <c r="JM25" s="365"/>
      <c r="JN25" s="365"/>
      <c r="JO25" s="365"/>
      <c r="JP25" s="365"/>
      <c r="JQ25" s="365"/>
      <c r="JR25" s="365"/>
    </row>
    <row r="26" spans="1:278" s="366" customFormat="1">
      <c r="A26" s="431"/>
      <c r="B26" s="434"/>
      <c r="C26" s="527" t="s">
        <v>38</v>
      </c>
      <c r="D26" s="528">
        <f>'3'!Q106+'3'!Q107+'3'!Q108+'3'!Q109</f>
        <v>7155.09</v>
      </c>
      <c r="E26" s="533">
        <f t="shared" si="1"/>
        <v>1.5181983865032398E-2</v>
      </c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4"/>
      <c r="Q26" s="434"/>
      <c r="R26" s="434"/>
      <c r="S26" s="434"/>
      <c r="T26" s="513"/>
      <c r="U26" s="431"/>
      <c r="V26" s="431"/>
      <c r="W26" s="431"/>
      <c r="X26" s="365"/>
      <c r="Y26" s="365"/>
      <c r="Z26" s="365"/>
      <c r="AA26" s="365"/>
      <c r="AB26" s="365"/>
      <c r="AC26" s="365"/>
      <c r="AD26" s="365"/>
      <c r="AE26" s="365"/>
      <c r="AF26" s="365"/>
      <c r="AG26" s="365"/>
      <c r="AH26" s="365"/>
      <c r="AI26" s="365"/>
      <c r="AJ26" s="365"/>
      <c r="AK26" s="365"/>
      <c r="AL26" s="365"/>
      <c r="AM26" s="365"/>
      <c r="AN26" s="365"/>
      <c r="AO26" s="365"/>
      <c r="AP26" s="365"/>
      <c r="AQ26" s="365"/>
      <c r="AR26" s="365"/>
      <c r="AS26" s="365"/>
      <c r="AT26" s="365"/>
      <c r="AU26" s="365"/>
      <c r="AV26" s="365"/>
      <c r="AW26" s="365"/>
      <c r="AX26" s="365"/>
      <c r="AY26" s="365"/>
      <c r="AZ26" s="365"/>
      <c r="BA26" s="365"/>
      <c r="BB26" s="365"/>
      <c r="BC26" s="365"/>
      <c r="BD26" s="365"/>
      <c r="BE26" s="365"/>
      <c r="BF26" s="365"/>
      <c r="BG26" s="365"/>
      <c r="BH26" s="365"/>
      <c r="BI26" s="365"/>
      <c r="BJ26" s="365"/>
      <c r="BK26" s="365"/>
      <c r="BL26" s="365"/>
      <c r="BM26" s="365"/>
      <c r="BN26" s="365"/>
      <c r="BO26" s="365"/>
      <c r="BP26" s="365"/>
      <c r="BQ26" s="365"/>
      <c r="BR26" s="365"/>
      <c r="BS26" s="365"/>
      <c r="BT26" s="365"/>
      <c r="BU26" s="365"/>
      <c r="BV26" s="365"/>
      <c r="BW26" s="365"/>
      <c r="BX26" s="365"/>
      <c r="BY26" s="365"/>
      <c r="BZ26" s="365"/>
      <c r="CA26" s="365"/>
      <c r="CB26" s="365"/>
      <c r="CC26" s="365"/>
      <c r="CD26" s="365"/>
      <c r="CE26" s="365"/>
      <c r="CF26" s="365"/>
      <c r="CG26" s="365"/>
      <c r="CH26" s="365"/>
      <c r="CI26" s="365"/>
      <c r="CJ26" s="365"/>
      <c r="CK26" s="365"/>
      <c r="CL26" s="365"/>
      <c r="CM26" s="365"/>
      <c r="CN26" s="365"/>
      <c r="CO26" s="365"/>
      <c r="CP26" s="365"/>
      <c r="CQ26" s="365"/>
      <c r="CR26" s="365"/>
      <c r="CS26" s="365"/>
      <c r="CT26" s="365"/>
      <c r="CU26" s="365"/>
      <c r="CV26" s="365"/>
      <c r="CW26" s="365"/>
      <c r="CX26" s="365"/>
      <c r="CY26" s="365"/>
      <c r="CZ26" s="365"/>
      <c r="DA26" s="365"/>
      <c r="DB26" s="365"/>
      <c r="DC26" s="365"/>
      <c r="DD26" s="365"/>
      <c r="DE26" s="365"/>
      <c r="DF26" s="365"/>
      <c r="DG26" s="365"/>
      <c r="DH26" s="365"/>
      <c r="DI26" s="365"/>
      <c r="DJ26" s="365"/>
      <c r="DK26" s="365"/>
      <c r="DL26" s="365"/>
      <c r="DM26" s="365"/>
      <c r="DN26" s="365"/>
      <c r="DO26" s="365"/>
      <c r="DP26" s="365"/>
      <c r="DQ26" s="365"/>
      <c r="DR26" s="365"/>
      <c r="DS26" s="365"/>
      <c r="DT26" s="365"/>
      <c r="DU26" s="365"/>
      <c r="DV26" s="365"/>
      <c r="DW26" s="365"/>
      <c r="DX26" s="365"/>
      <c r="DY26" s="365"/>
      <c r="DZ26" s="365"/>
      <c r="EA26" s="365"/>
      <c r="EB26" s="365"/>
      <c r="EC26" s="365"/>
      <c r="ED26" s="365"/>
      <c r="EE26" s="365"/>
      <c r="EF26" s="365"/>
      <c r="EG26" s="365"/>
      <c r="EH26" s="365"/>
      <c r="EI26" s="365"/>
      <c r="EJ26" s="365"/>
      <c r="EK26" s="365"/>
      <c r="EL26" s="365"/>
      <c r="EM26" s="365"/>
      <c r="EN26" s="365"/>
      <c r="EO26" s="365"/>
      <c r="EP26" s="365"/>
      <c r="EQ26" s="365"/>
      <c r="ER26" s="365"/>
      <c r="ES26" s="365"/>
      <c r="ET26" s="365"/>
      <c r="EU26" s="365"/>
      <c r="EV26" s="365"/>
      <c r="EW26" s="365"/>
      <c r="EX26" s="365"/>
      <c r="EY26" s="365"/>
      <c r="EZ26" s="365"/>
      <c r="FA26" s="365"/>
      <c r="FB26" s="365"/>
      <c r="FC26" s="365"/>
      <c r="FD26" s="365"/>
      <c r="FE26" s="365"/>
      <c r="FF26" s="365"/>
      <c r="FG26" s="365"/>
      <c r="FH26" s="365"/>
      <c r="FI26" s="365"/>
      <c r="FJ26" s="365"/>
      <c r="FK26" s="365"/>
      <c r="FL26" s="365"/>
      <c r="FM26" s="365"/>
      <c r="FN26" s="365"/>
      <c r="FO26" s="365"/>
      <c r="FP26" s="365"/>
      <c r="FQ26" s="365"/>
      <c r="FR26" s="365"/>
      <c r="FS26" s="365"/>
      <c r="FT26" s="365"/>
      <c r="FU26" s="365"/>
      <c r="FV26" s="365"/>
      <c r="FW26" s="365"/>
      <c r="FX26" s="365"/>
      <c r="FY26" s="365"/>
      <c r="FZ26" s="365"/>
      <c r="GA26" s="365"/>
      <c r="GB26" s="365"/>
      <c r="GC26" s="365"/>
      <c r="GD26" s="365"/>
      <c r="GE26" s="365"/>
      <c r="GF26" s="365"/>
      <c r="GG26" s="365"/>
      <c r="GH26" s="365"/>
      <c r="GI26" s="365"/>
      <c r="GJ26" s="365"/>
      <c r="GK26" s="365"/>
      <c r="GL26" s="365"/>
      <c r="GM26" s="365"/>
      <c r="GN26" s="365"/>
      <c r="GO26" s="365"/>
      <c r="GP26" s="365"/>
      <c r="GQ26" s="365"/>
      <c r="GR26" s="365"/>
      <c r="GS26" s="365"/>
      <c r="GT26" s="365"/>
      <c r="GU26" s="365"/>
      <c r="GV26" s="365"/>
      <c r="GW26" s="365"/>
      <c r="GX26" s="365"/>
      <c r="GY26" s="365"/>
      <c r="GZ26" s="365"/>
      <c r="HA26" s="365"/>
      <c r="HB26" s="365"/>
      <c r="HC26" s="365"/>
      <c r="HD26" s="365"/>
      <c r="HE26" s="365"/>
      <c r="HF26" s="365"/>
      <c r="HG26" s="365"/>
      <c r="HH26" s="365"/>
      <c r="HI26" s="365"/>
      <c r="HJ26" s="365"/>
      <c r="HK26" s="365"/>
      <c r="HL26" s="365"/>
      <c r="HM26" s="365"/>
      <c r="HN26" s="365"/>
      <c r="HO26" s="365"/>
      <c r="HP26" s="365"/>
      <c r="HQ26" s="365"/>
      <c r="HR26" s="365"/>
      <c r="HS26" s="365"/>
      <c r="HT26" s="365"/>
      <c r="HU26" s="365"/>
      <c r="HV26" s="365"/>
      <c r="HW26" s="365"/>
      <c r="HX26" s="365"/>
      <c r="HY26" s="365"/>
      <c r="HZ26" s="365"/>
      <c r="IA26" s="365"/>
      <c r="IB26" s="365"/>
      <c r="IC26" s="365"/>
      <c r="ID26" s="365"/>
      <c r="IE26" s="365"/>
      <c r="IF26" s="365"/>
      <c r="IG26" s="365"/>
      <c r="IH26" s="365"/>
      <c r="II26" s="365"/>
      <c r="IJ26" s="365"/>
      <c r="IK26" s="365"/>
      <c r="IL26" s="365"/>
      <c r="IM26" s="365"/>
      <c r="IN26" s="365"/>
      <c r="IO26" s="365"/>
      <c r="IP26" s="365"/>
      <c r="IQ26" s="365"/>
      <c r="IR26" s="365"/>
      <c r="IS26" s="365"/>
      <c r="IT26" s="365"/>
      <c r="IU26" s="365"/>
      <c r="IV26" s="365"/>
      <c r="IW26" s="365"/>
      <c r="IX26" s="365"/>
      <c r="IY26" s="365"/>
      <c r="IZ26" s="365"/>
      <c r="JA26" s="365"/>
      <c r="JB26" s="365"/>
      <c r="JC26" s="365"/>
      <c r="JD26" s="365"/>
      <c r="JE26" s="365"/>
      <c r="JF26" s="365"/>
      <c r="JG26" s="365"/>
      <c r="JH26" s="365"/>
      <c r="JI26" s="365"/>
      <c r="JJ26" s="365"/>
      <c r="JK26" s="365"/>
      <c r="JL26" s="365"/>
      <c r="JM26" s="365"/>
      <c r="JN26" s="365"/>
      <c r="JO26" s="365"/>
      <c r="JP26" s="365"/>
      <c r="JQ26" s="365"/>
      <c r="JR26" s="365"/>
    </row>
    <row r="27" spans="1:278" s="366" customFormat="1">
      <c r="A27" s="431"/>
      <c r="B27" s="434"/>
      <c r="C27" s="527" t="s">
        <v>39</v>
      </c>
      <c r="D27" s="528">
        <f>SUM(D28)-D24-D26-D25</f>
        <v>23685.08</v>
      </c>
      <c r="E27" s="533">
        <f t="shared" si="1"/>
        <v>5.0256041839026704E-2</v>
      </c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4"/>
      <c r="Q27" s="434"/>
      <c r="R27" s="434"/>
      <c r="S27" s="434"/>
      <c r="T27" s="513"/>
      <c r="U27" s="431"/>
      <c r="V27" s="431"/>
      <c r="W27" s="431"/>
      <c r="X27" s="365"/>
      <c r="Y27" s="365"/>
      <c r="Z27" s="365"/>
      <c r="AA27" s="365"/>
      <c r="AB27" s="365"/>
      <c r="AC27" s="365"/>
      <c r="AD27" s="365"/>
      <c r="AE27" s="365"/>
      <c r="AF27" s="365"/>
      <c r="AG27" s="365"/>
      <c r="AH27" s="365"/>
      <c r="AI27" s="365"/>
      <c r="AJ27" s="365"/>
      <c r="AK27" s="365"/>
      <c r="AL27" s="365"/>
      <c r="AM27" s="365"/>
      <c r="AN27" s="365"/>
      <c r="AO27" s="365"/>
      <c r="AP27" s="365"/>
      <c r="AQ27" s="365"/>
      <c r="AR27" s="365"/>
      <c r="AS27" s="365"/>
      <c r="AT27" s="365"/>
      <c r="AU27" s="365"/>
      <c r="AV27" s="365"/>
      <c r="AW27" s="365"/>
      <c r="AX27" s="365"/>
      <c r="AY27" s="365"/>
      <c r="AZ27" s="365"/>
      <c r="BA27" s="365"/>
      <c r="BB27" s="365"/>
      <c r="BC27" s="365"/>
      <c r="BD27" s="365"/>
      <c r="BE27" s="365"/>
      <c r="BF27" s="365"/>
      <c r="BG27" s="365"/>
      <c r="BH27" s="365"/>
      <c r="BI27" s="365"/>
      <c r="BJ27" s="365"/>
      <c r="BK27" s="365"/>
      <c r="BL27" s="365"/>
      <c r="BM27" s="365"/>
      <c r="BN27" s="365"/>
      <c r="BO27" s="365"/>
      <c r="BP27" s="365"/>
      <c r="BQ27" s="365"/>
      <c r="BR27" s="365"/>
      <c r="BS27" s="365"/>
      <c r="BT27" s="365"/>
      <c r="BU27" s="365"/>
      <c r="BV27" s="365"/>
      <c r="BW27" s="365"/>
      <c r="BX27" s="365"/>
      <c r="BY27" s="365"/>
      <c r="BZ27" s="365"/>
      <c r="CA27" s="365"/>
      <c r="CB27" s="365"/>
      <c r="CC27" s="365"/>
      <c r="CD27" s="365"/>
      <c r="CE27" s="365"/>
      <c r="CF27" s="365"/>
      <c r="CG27" s="365"/>
      <c r="CH27" s="365"/>
      <c r="CI27" s="365"/>
      <c r="CJ27" s="365"/>
      <c r="CK27" s="365"/>
      <c r="CL27" s="365"/>
      <c r="CM27" s="365"/>
      <c r="CN27" s="365"/>
      <c r="CO27" s="365"/>
      <c r="CP27" s="365"/>
      <c r="CQ27" s="365"/>
      <c r="CR27" s="365"/>
      <c r="CS27" s="365"/>
      <c r="CT27" s="365"/>
      <c r="CU27" s="365"/>
      <c r="CV27" s="365"/>
      <c r="CW27" s="365"/>
      <c r="CX27" s="365"/>
      <c r="CY27" s="365"/>
      <c r="CZ27" s="365"/>
      <c r="DA27" s="365"/>
      <c r="DB27" s="365"/>
      <c r="DC27" s="365"/>
      <c r="DD27" s="365"/>
      <c r="DE27" s="365"/>
      <c r="DF27" s="365"/>
      <c r="DG27" s="365"/>
      <c r="DH27" s="365"/>
      <c r="DI27" s="365"/>
      <c r="DJ27" s="365"/>
      <c r="DK27" s="365"/>
      <c r="DL27" s="365"/>
      <c r="DM27" s="365"/>
      <c r="DN27" s="365"/>
      <c r="DO27" s="365"/>
      <c r="DP27" s="365"/>
      <c r="DQ27" s="365"/>
      <c r="DR27" s="365"/>
      <c r="DS27" s="365"/>
      <c r="DT27" s="365"/>
      <c r="DU27" s="365"/>
      <c r="DV27" s="365"/>
      <c r="DW27" s="365"/>
      <c r="DX27" s="365"/>
      <c r="DY27" s="365"/>
      <c r="DZ27" s="365"/>
      <c r="EA27" s="365"/>
      <c r="EB27" s="365"/>
      <c r="EC27" s="365"/>
      <c r="ED27" s="365"/>
      <c r="EE27" s="365"/>
      <c r="EF27" s="365"/>
      <c r="EG27" s="365"/>
      <c r="EH27" s="365"/>
      <c r="EI27" s="365"/>
      <c r="EJ27" s="365"/>
      <c r="EK27" s="365"/>
      <c r="EL27" s="365"/>
      <c r="EM27" s="365"/>
      <c r="EN27" s="365"/>
      <c r="EO27" s="365"/>
      <c r="EP27" s="365"/>
      <c r="EQ27" s="365"/>
      <c r="ER27" s="365"/>
      <c r="ES27" s="365"/>
      <c r="ET27" s="365"/>
      <c r="EU27" s="365"/>
      <c r="EV27" s="365"/>
      <c r="EW27" s="365"/>
      <c r="EX27" s="365"/>
      <c r="EY27" s="365"/>
      <c r="EZ27" s="365"/>
      <c r="FA27" s="365"/>
      <c r="FB27" s="365"/>
      <c r="FC27" s="365"/>
      <c r="FD27" s="365"/>
      <c r="FE27" s="365"/>
      <c r="FF27" s="365"/>
      <c r="FG27" s="365"/>
      <c r="FH27" s="365"/>
      <c r="FI27" s="365"/>
      <c r="FJ27" s="365"/>
      <c r="FK27" s="365"/>
      <c r="FL27" s="365"/>
      <c r="FM27" s="365"/>
      <c r="FN27" s="365"/>
      <c r="FO27" s="365"/>
      <c r="FP27" s="365"/>
      <c r="FQ27" s="365"/>
      <c r="FR27" s="365"/>
      <c r="FS27" s="365"/>
      <c r="FT27" s="365"/>
      <c r="FU27" s="365"/>
      <c r="FV27" s="365"/>
      <c r="FW27" s="365"/>
      <c r="FX27" s="365"/>
      <c r="FY27" s="365"/>
      <c r="FZ27" s="365"/>
      <c r="GA27" s="365"/>
      <c r="GB27" s="365"/>
      <c r="GC27" s="365"/>
      <c r="GD27" s="365"/>
      <c r="GE27" s="365"/>
      <c r="GF27" s="365"/>
      <c r="GG27" s="365"/>
      <c r="GH27" s="365"/>
      <c r="GI27" s="365"/>
      <c r="GJ27" s="365"/>
      <c r="GK27" s="365"/>
      <c r="GL27" s="365"/>
      <c r="GM27" s="365"/>
      <c r="GN27" s="365"/>
      <c r="GO27" s="365"/>
      <c r="GP27" s="365"/>
      <c r="GQ27" s="365"/>
      <c r="GR27" s="365"/>
      <c r="GS27" s="365"/>
      <c r="GT27" s="365"/>
      <c r="GU27" s="365"/>
      <c r="GV27" s="365"/>
      <c r="GW27" s="365"/>
      <c r="GX27" s="365"/>
      <c r="GY27" s="365"/>
      <c r="GZ27" s="365"/>
      <c r="HA27" s="365"/>
      <c r="HB27" s="365"/>
      <c r="HC27" s="365"/>
      <c r="HD27" s="365"/>
      <c r="HE27" s="365"/>
      <c r="HF27" s="365"/>
      <c r="HG27" s="365"/>
      <c r="HH27" s="365"/>
      <c r="HI27" s="365"/>
      <c r="HJ27" s="365"/>
      <c r="HK27" s="365"/>
      <c r="HL27" s="365"/>
      <c r="HM27" s="365"/>
      <c r="HN27" s="365"/>
      <c r="HO27" s="365"/>
      <c r="HP27" s="365"/>
      <c r="HQ27" s="365"/>
      <c r="HR27" s="365"/>
      <c r="HS27" s="365"/>
      <c r="HT27" s="365"/>
      <c r="HU27" s="365"/>
      <c r="HV27" s="365"/>
      <c r="HW27" s="365"/>
      <c r="HX27" s="365"/>
      <c r="HY27" s="365"/>
      <c r="HZ27" s="365"/>
      <c r="IA27" s="365"/>
      <c r="IB27" s="365"/>
      <c r="IC27" s="365"/>
      <c r="ID27" s="365"/>
      <c r="IE27" s="365"/>
      <c r="IF27" s="365"/>
      <c r="IG27" s="365"/>
      <c r="IH27" s="365"/>
      <c r="II27" s="365"/>
      <c r="IJ27" s="365"/>
      <c r="IK27" s="365"/>
      <c r="IL27" s="365"/>
      <c r="IM27" s="365"/>
      <c r="IN27" s="365"/>
      <c r="IO27" s="365"/>
      <c r="IP27" s="365"/>
      <c r="IQ27" s="365"/>
      <c r="IR27" s="365"/>
      <c r="IS27" s="365"/>
      <c r="IT27" s="365"/>
      <c r="IU27" s="365"/>
      <c r="IV27" s="365"/>
      <c r="IW27" s="365"/>
      <c r="IX27" s="365"/>
      <c r="IY27" s="365"/>
      <c r="IZ27" s="365"/>
      <c r="JA27" s="365"/>
      <c r="JB27" s="365"/>
      <c r="JC27" s="365"/>
      <c r="JD27" s="365"/>
      <c r="JE27" s="365"/>
      <c r="JF27" s="365"/>
      <c r="JG27" s="365"/>
      <c r="JH27" s="365"/>
      <c r="JI27" s="365"/>
      <c r="JJ27" s="365"/>
      <c r="JK27" s="365"/>
      <c r="JL27" s="365"/>
      <c r="JM27" s="365"/>
      <c r="JN27" s="365"/>
      <c r="JO27" s="365"/>
      <c r="JP27" s="365"/>
      <c r="JQ27" s="365"/>
      <c r="JR27" s="365"/>
    </row>
    <row r="28" spans="1:278" s="366" customFormat="1">
      <c r="A28" s="431"/>
      <c r="B28" s="434"/>
      <c r="C28" s="529" t="s">
        <v>40</v>
      </c>
      <c r="D28" s="530">
        <f>'3'!Q126</f>
        <v>144586.15</v>
      </c>
      <c r="E28" s="531">
        <f t="shared" si="1"/>
        <v>0.30678923625099808</v>
      </c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4"/>
      <c r="Q28" s="434"/>
      <c r="R28" s="434"/>
      <c r="S28" s="434"/>
      <c r="T28" s="513"/>
      <c r="U28" s="431"/>
      <c r="V28" s="431"/>
      <c r="W28" s="431"/>
      <c r="X28" s="365"/>
      <c r="Y28" s="365"/>
      <c r="Z28" s="365"/>
      <c r="AA28" s="365"/>
      <c r="AB28" s="365"/>
      <c r="AC28" s="365"/>
      <c r="AD28" s="365"/>
      <c r="AE28" s="365"/>
      <c r="AF28" s="365"/>
      <c r="AG28" s="365"/>
      <c r="AH28" s="365"/>
      <c r="AI28" s="365"/>
      <c r="AJ28" s="365"/>
      <c r="AK28" s="365"/>
      <c r="AL28" s="365"/>
      <c r="AM28" s="365"/>
      <c r="AN28" s="365"/>
      <c r="AO28" s="365"/>
      <c r="AP28" s="365"/>
      <c r="AQ28" s="365"/>
      <c r="AR28" s="365"/>
      <c r="AS28" s="365"/>
      <c r="AT28" s="365"/>
      <c r="AU28" s="365"/>
      <c r="AV28" s="365"/>
      <c r="AW28" s="365"/>
      <c r="AX28" s="365"/>
      <c r="AY28" s="365"/>
      <c r="AZ28" s="365"/>
      <c r="BA28" s="365"/>
      <c r="BB28" s="365"/>
      <c r="BC28" s="365"/>
      <c r="BD28" s="365"/>
      <c r="BE28" s="365"/>
      <c r="BF28" s="365"/>
      <c r="BG28" s="365"/>
      <c r="BH28" s="365"/>
      <c r="BI28" s="365"/>
      <c r="BJ28" s="365"/>
      <c r="BK28" s="365"/>
      <c r="BL28" s="365"/>
      <c r="BM28" s="365"/>
      <c r="BN28" s="365"/>
      <c r="BO28" s="365"/>
      <c r="BP28" s="365"/>
      <c r="BQ28" s="365"/>
      <c r="BR28" s="365"/>
      <c r="BS28" s="365"/>
      <c r="BT28" s="365"/>
      <c r="BU28" s="365"/>
      <c r="BV28" s="365"/>
      <c r="BW28" s="365"/>
      <c r="BX28" s="365"/>
      <c r="BY28" s="365"/>
      <c r="BZ28" s="365"/>
      <c r="CA28" s="365"/>
      <c r="CB28" s="365"/>
      <c r="CC28" s="365"/>
      <c r="CD28" s="365"/>
      <c r="CE28" s="365"/>
      <c r="CF28" s="365"/>
      <c r="CG28" s="365"/>
      <c r="CH28" s="365"/>
      <c r="CI28" s="365"/>
      <c r="CJ28" s="365"/>
      <c r="CK28" s="365"/>
      <c r="CL28" s="365"/>
      <c r="CM28" s="365"/>
      <c r="CN28" s="365"/>
      <c r="CO28" s="365"/>
      <c r="CP28" s="365"/>
      <c r="CQ28" s="365"/>
      <c r="CR28" s="365"/>
      <c r="CS28" s="365"/>
      <c r="CT28" s="365"/>
      <c r="CU28" s="365"/>
      <c r="CV28" s="365"/>
      <c r="CW28" s="365"/>
      <c r="CX28" s="365"/>
      <c r="CY28" s="365"/>
      <c r="CZ28" s="365"/>
      <c r="DA28" s="365"/>
      <c r="DB28" s="365"/>
      <c r="DC28" s="365"/>
      <c r="DD28" s="365"/>
      <c r="DE28" s="365"/>
      <c r="DF28" s="365"/>
      <c r="DG28" s="365"/>
      <c r="DH28" s="365"/>
      <c r="DI28" s="365"/>
      <c r="DJ28" s="365"/>
      <c r="DK28" s="365"/>
      <c r="DL28" s="365"/>
      <c r="DM28" s="365"/>
      <c r="DN28" s="365"/>
      <c r="DO28" s="365"/>
      <c r="DP28" s="365"/>
      <c r="DQ28" s="365"/>
      <c r="DR28" s="365"/>
      <c r="DS28" s="365"/>
      <c r="DT28" s="365"/>
      <c r="DU28" s="365"/>
      <c r="DV28" s="365"/>
      <c r="DW28" s="365"/>
      <c r="DX28" s="365"/>
      <c r="DY28" s="365"/>
      <c r="DZ28" s="365"/>
      <c r="EA28" s="365"/>
      <c r="EB28" s="365"/>
      <c r="EC28" s="365"/>
      <c r="ED28" s="365"/>
      <c r="EE28" s="365"/>
      <c r="EF28" s="365"/>
      <c r="EG28" s="365"/>
      <c r="EH28" s="365"/>
      <c r="EI28" s="365"/>
      <c r="EJ28" s="365"/>
      <c r="EK28" s="365"/>
      <c r="EL28" s="365"/>
      <c r="EM28" s="365"/>
      <c r="EN28" s="365"/>
      <c r="EO28" s="365"/>
      <c r="EP28" s="365"/>
      <c r="EQ28" s="365"/>
      <c r="ER28" s="365"/>
      <c r="ES28" s="365"/>
      <c r="ET28" s="365"/>
      <c r="EU28" s="365"/>
      <c r="EV28" s="365"/>
      <c r="EW28" s="365"/>
      <c r="EX28" s="365"/>
      <c r="EY28" s="365"/>
      <c r="EZ28" s="365"/>
      <c r="FA28" s="365"/>
      <c r="FB28" s="365"/>
      <c r="FC28" s="365"/>
      <c r="FD28" s="365"/>
      <c r="FE28" s="365"/>
      <c r="FF28" s="365"/>
      <c r="FG28" s="365"/>
      <c r="FH28" s="365"/>
      <c r="FI28" s="365"/>
      <c r="FJ28" s="365"/>
      <c r="FK28" s="365"/>
      <c r="FL28" s="365"/>
      <c r="FM28" s="365"/>
      <c r="FN28" s="365"/>
      <c r="FO28" s="365"/>
      <c r="FP28" s="365"/>
      <c r="FQ28" s="365"/>
      <c r="FR28" s="365"/>
      <c r="FS28" s="365"/>
      <c r="FT28" s="365"/>
      <c r="FU28" s="365"/>
      <c r="FV28" s="365"/>
      <c r="FW28" s="365"/>
      <c r="FX28" s="365"/>
      <c r="FY28" s="365"/>
      <c r="FZ28" s="365"/>
      <c r="GA28" s="365"/>
      <c r="GB28" s="365"/>
      <c r="GC28" s="365"/>
      <c r="GD28" s="365"/>
      <c r="GE28" s="365"/>
      <c r="GF28" s="365"/>
      <c r="GG28" s="365"/>
      <c r="GH28" s="365"/>
      <c r="GI28" s="365"/>
      <c r="GJ28" s="365"/>
      <c r="GK28" s="365"/>
      <c r="GL28" s="365"/>
      <c r="GM28" s="365"/>
      <c r="GN28" s="365"/>
      <c r="GO28" s="365"/>
      <c r="GP28" s="365"/>
      <c r="GQ28" s="365"/>
      <c r="GR28" s="365"/>
      <c r="GS28" s="365"/>
      <c r="GT28" s="365"/>
      <c r="GU28" s="365"/>
      <c r="GV28" s="365"/>
      <c r="GW28" s="365"/>
      <c r="GX28" s="365"/>
      <c r="GY28" s="365"/>
      <c r="GZ28" s="365"/>
      <c r="HA28" s="365"/>
      <c r="HB28" s="365"/>
      <c r="HC28" s="365"/>
      <c r="HD28" s="365"/>
      <c r="HE28" s="365"/>
      <c r="HF28" s="365"/>
      <c r="HG28" s="365"/>
      <c r="HH28" s="365"/>
      <c r="HI28" s="365"/>
      <c r="HJ28" s="365"/>
      <c r="HK28" s="365"/>
      <c r="HL28" s="365"/>
      <c r="HM28" s="365"/>
      <c r="HN28" s="365"/>
      <c r="HO28" s="365"/>
      <c r="HP28" s="365"/>
      <c r="HQ28" s="365"/>
      <c r="HR28" s="365"/>
      <c r="HS28" s="365"/>
      <c r="HT28" s="365"/>
      <c r="HU28" s="365"/>
      <c r="HV28" s="365"/>
      <c r="HW28" s="365"/>
      <c r="HX28" s="365"/>
      <c r="HY28" s="365"/>
      <c r="HZ28" s="365"/>
      <c r="IA28" s="365"/>
      <c r="IB28" s="365"/>
      <c r="IC28" s="365"/>
      <c r="ID28" s="365"/>
      <c r="IE28" s="365"/>
      <c r="IF28" s="365"/>
      <c r="IG28" s="365"/>
      <c r="IH28" s="365"/>
      <c r="II28" s="365"/>
      <c r="IJ28" s="365"/>
      <c r="IK28" s="365"/>
      <c r="IL28" s="365"/>
      <c r="IM28" s="365"/>
      <c r="IN28" s="365"/>
      <c r="IO28" s="365"/>
      <c r="IP28" s="365"/>
      <c r="IQ28" s="365"/>
      <c r="IR28" s="365"/>
      <c r="IS28" s="365"/>
      <c r="IT28" s="365"/>
      <c r="IU28" s="365"/>
      <c r="IV28" s="365"/>
      <c r="IW28" s="365"/>
      <c r="IX28" s="365"/>
      <c r="IY28" s="365"/>
      <c r="IZ28" s="365"/>
      <c r="JA28" s="365"/>
      <c r="JB28" s="365"/>
      <c r="JC28" s="365"/>
      <c r="JD28" s="365"/>
      <c r="JE28" s="365"/>
      <c r="JF28" s="365"/>
      <c r="JG28" s="365"/>
      <c r="JH28" s="365"/>
      <c r="JI28" s="365"/>
      <c r="JJ28" s="365"/>
      <c r="JK28" s="365"/>
      <c r="JL28" s="365"/>
      <c r="JM28" s="365"/>
      <c r="JN28" s="365"/>
      <c r="JO28" s="365"/>
      <c r="JP28" s="365"/>
      <c r="JQ28" s="365"/>
      <c r="JR28" s="365"/>
    </row>
    <row r="29" spans="1:278" s="366" customFormat="1">
      <c r="A29" s="431"/>
      <c r="B29" s="434"/>
      <c r="C29" s="527" t="s">
        <v>53</v>
      </c>
      <c r="D29" s="528">
        <f>'3'!Q136+'3'!Q137+'3'!Q138+'3'!Q139</f>
        <v>47835.18</v>
      </c>
      <c r="E29" s="526">
        <f t="shared" si="1"/>
        <v>0.10149878351508095</v>
      </c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4"/>
      <c r="Q29" s="434"/>
      <c r="R29" s="434"/>
      <c r="S29" s="434"/>
      <c r="T29" s="513"/>
      <c r="U29" s="431"/>
      <c r="V29" s="431"/>
      <c r="W29" s="431"/>
      <c r="X29" s="365"/>
      <c r="Y29" s="365"/>
      <c r="Z29" s="365"/>
      <c r="AA29" s="365"/>
      <c r="AB29" s="365"/>
      <c r="AC29" s="365"/>
      <c r="AD29" s="365"/>
      <c r="AE29" s="365"/>
      <c r="AF29" s="365"/>
      <c r="AG29" s="365"/>
      <c r="AH29" s="365"/>
      <c r="AI29" s="365"/>
      <c r="AJ29" s="365"/>
      <c r="AK29" s="365"/>
      <c r="AL29" s="365"/>
      <c r="AM29" s="365"/>
      <c r="AN29" s="365"/>
      <c r="AO29" s="365"/>
      <c r="AP29" s="365"/>
      <c r="AQ29" s="365"/>
      <c r="AR29" s="365"/>
      <c r="AS29" s="365"/>
      <c r="AT29" s="365"/>
      <c r="AU29" s="365"/>
      <c r="AV29" s="365"/>
      <c r="AW29" s="365"/>
      <c r="AX29" s="365"/>
      <c r="AY29" s="365"/>
      <c r="AZ29" s="365"/>
      <c r="BA29" s="365"/>
      <c r="BB29" s="365"/>
      <c r="BC29" s="365"/>
      <c r="BD29" s="365"/>
      <c r="BE29" s="365"/>
      <c r="BF29" s="365"/>
      <c r="BG29" s="365"/>
      <c r="BH29" s="365"/>
      <c r="BI29" s="365"/>
      <c r="BJ29" s="365"/>
      <c r="BK29" s="365"/>
      <c r="BL29" s="365"/>
      <c r="BM29" s="365"/>
      <c r="BN29" s="365"/>
      <c r="BO29" s="365"/>
      <c r="BP29" s="365"/>
      <c r="BQ29" s="365"/>
      <c r="BR29" s="365"/>
      <c r="BS29" s="365"/>
      <c r="BT29" s="365"/>
      <c r="BU29" s="365"/>
      <c r="BV29" s="365"/>
      <c r="BW29" s="365"/>
      <c r="BX29" s="365"/>
      <c r="BY29" s="365"/>
      <c r="BZ29" s="365"/>
      <c r="CA29" s="365"/>
      <c r="CB29" s="365"/>
      <c r="CC29" s="365"/>
      <c r="CD29" s="365"/>
      <c r="CE29" s="365"/>
      <c r="CF29" s="365"/>
      <c r="CG29" s="365"/>
      <c r="CH29" s="365"/>
      <c r="CI29" s="365"/>
      <c r="CJ29" s="365"/>
      <c r="CK29" s="365"/>
      <c r="CL29" s="365"/>
      <c r="CM29" s="365"/>
      <c r="CN29" s="365"/>
      <c r="CO29" s="365"/>
      <c r="CP29" s="365"/>
      <c r="CQ29" s="365"/>
      <c r="CR29" s="365"/>
      <c r="CS29" s="365"/>
      <c r="CT29" s="365"/>
      <c r="CU29" s="365"/>
      <c r="CV29" s="365"/>
      <c r="CW29" s="365"/>
      <c r="CX29" s="365"/>
      <c r="CY29" s="365"/>
      <c r="CZ29" s="365"/>
      <c r="DA29" s="365"/>
      <c r="DB29" s="365"/>
      <c r="DC29" s="365"/>
      <c r="DD29" s="365"/>
      <c r="DE29" s="365"/>
      <c r="DF29" s="365"/>
      <c r="DG29" s="365"/>
      <c r="DH29" s="365"/>
      <c r="DI29" s="365"/>
      <c r="DJ29" s="365"/>
      <c r="DK29" s="365"/>
      <c r="DL29" s="365"/>
      <c r="DM29" s="365"/>
      <c r="DN29" s="365"/>
      <c r="DO29" s="365"/>
      <c r="DP29" s="365"/>
      <c r="DQ29" s="365"/>
      <c r="DR29" s="365"/>
      <c r="DS29" s="365"/>
      <c r="DT29" s="365"/>
      <c r="DU29" s="365"/>
      <c r="DV29" s="365"/>
      <c r="DW29" s="365"/>
      <c r="DX29" s="365"/>
      <c r="DY29" s="365"/>
      <c r="DZ29" s="365"/>
      <c r="EA29" s="365"/>
      <c r="EB29" s="365"/>
      <c r="EC29" s="365"/>
      <c r="ED29" s="365"/>
      <c r="EE29" s="365"/>
      <c r="EF29" s="365"/>
      <c r="EG29" s="365"/>
      <c r="EH29" s="365"/>
      <c r="EI29" s="365"/>
      <c r="EJ29" s="365"/>
      <c r="EK29" s="365"/>
      <c r="EL29" s="365"/>
      <c r="EM29" s="365"/>
      <c r="EN29" s="365"/>
      <c r="EO29" s="365"/>
      <c r="EP29" s="365"/>
      <c r="EQ29" s="365"/>
      <c r="ER29" s="365"/>
      <c r="ES29" s="365"/>
      <c r="ET29" s="365"/>
      <c r="EU29" s="365"/>
      <c r="EV29" s="365"/>
      <c r="EW29" s="365"/>
      <c r="EX29" s="365"/>
      <c r="EY29" s="365"/>
      <c r="EZ29" s="365"/>
      <c r="FA29" s="365"/>
      <c r="FB29" s="365"/>
      <c r="FC29" s="365"/>
      <c r="FD29" s="365"/>
      <c r="FE29" s="365"/>
      <c r="FF29" s="365"/>
      <c r="FG29" s="365"/>
      <c r="FH29" s="365"/>
      <c r="FI29" s="365"/>
      <c r="FJ29" s="365"/>
      <c r="FK29" s="365"/>
      <c r="FL29" s="365"/>
      <c r="FM29" s="365"/>
      <c r="FN29" s="365"/>
      <c r="FO29" s="365"/>
      <c r="FP29" s="365"/>
      <c r="FQ29" s="365"/>
      <c r="FR29" s="365"/>
      <c r="FS29" s="365"/>
      <c r="FT29" s="365"/>
      <c r="FU29" s="365"/>
      <c r="FV29" s="365"/>
      <c r="FW29" s="365"/>
      <c r="FX29" s="365"/>
      <c r="FY29" s="365"/>
      <c r="FZ29" s="365"/>
      <c r="GA29" s="365"/>
      <c r="GB29" s="365"/>
      <c r="GC29" s="365"/>
      <c r="GD29" s="365"/>
      <c r="GE29" s="365"/>
      <c r="GF29" s="365"/>
      <c r="GG29" s="365"/>
      <c r="GH29" s="365"/>
      <c r="GI29" s="365"/>
      <c r="GJ29" s="365"/>
      <c r="GK29" s="365"/>
      <c r="GL29" s="365"/>
      <c r="GM29" s="365"/>
      <c r="GN29" s="365"/>
      <c r="GO29" s="365"/>
      <c r="GP29" s="365"/>
      <c r="GQ29" s="365"/>
      <c r="GR29" s="365"/>
      <c r="GS29" s="365"/>
      <c r="GT29" s="365"/>
      <c r="GU29" s="365"/>
      <c r="GV29" s="365"/>
      <c r="GW29" s="365"/>
      <c r="GX29" s="365"/>
      <c r="GY29" s="365"/>
      <c r="GZ29" s="365"/>
      <c r="HA29" s="365"/>
      <c r="HB29" s="365"/>
      <c r="HC29" s="365"/>
      <c r="HD29" s="365"/>
      <c r="HE29" s="365"/>
      <c r="HF29" s="365"/>
      <c r="HG29" s="365"/>
      <c r="HH29" s="365"/>
      <c r="HI29" s="365"/>
      <c r="HJ29" s="365"/>
      <c r="HK29" s="365"/>
      <c r="HL29" s="365"/>
      <c r="HM29" s="365"/>
      <c r="HN29" s="365"/>
      <c r="HO29" s="365"/>
      <c r="HP29" s="365"/>
      <c r="HQ29" s="365"/>
      <c r="HR29" s="365"/>
      <c r="HS29" s="365"/>
      <c r="HT29" s="365"/>
      <c r="HU29" s="365"/>
      <c r="HV29" s="365"/>
      <c r="HW29" s="365"/>
      <c r="HX29" s="365"/>
      <c r="HY29" s="365"/>
      <c r="HZ29" s="365"/>
      <c r="IA29" s="365"/>
      <c r="IB29" s="365"/>
      <c r="IC29" s="365"/>
      <c r="ID29" s="365"/>
      <c r="IE29" s="365"/>
      <c r="IF29" s="365"/>
      <c r="IG29" s="365"/>
      <c r="IH29" s="365"/>
      <c r="II29" s="365"/>
      <c r="IJ29" s="365"/>
      <c r="IK29" s="365"/>
      <c r="IL29" s="365"/>
      <c r="IM29" s="365"/>
      <c r="IN29" s="365"/>
      <c r="IO29" s="365"/>
      <c r="IP29" s="365"/>
      <c r="IQ29" s="365"/>
      <c r="IR29" s="365"/>
      <c r="IS29" s="365"/>
      <c r="IT29" s="365"/>
      <c r="IU29" s="365"/>
      <c r="IV29" s="365"/>
      <c r="IW29" s="365"/>
      <c r="IX29" s="365"/>
      <c r="IY29" s="365"/>
      <c r="IZ29" s="365"/>
      <c r="JA29" s="365"/>
      <c r="JB29" s="365"/>
      <c r="JC29" s="365"/>
      <c r="JD29" s="365"/>
      <c r="JE29" s="365"/>
      <c r="JF29" s="365"/>
      <c r="JG29" s="365"/>
      <c r="JH29" s="365"/>
      <c r="JI29" s="365"/>
      <c r="JJ29" s="365"/>
      <c r="JK29" s="365"/>
      <c r="JL29" s="365"/>
      <c r="JM29" s="365"/>
      <c r="JN29" s="365"/>
      <c r="JO29" s="365"/>
      <c r="JP29" s="365"/>
      <c r="JQ29" s="365"/>
      <c r="JR29" s="365"/>
    </row>
    <row r="30" spans="1:278" s="366" customFormat="1">
      <c r="A30" s="431"/>
      <c r="B30" s="434"/>
      <c r="C30" s="527" t="s">
        <v>54</v>
      </c>
      <c r="D30" s="528">
        <f>'3'!Q136+'3'!Q137+'3'!Q138+'3'!Q139</f>
        <v>47835.18</v>
      </c>
      <c r="E30" s="526">
        <f t="shared" si="1"/>
        <v>0.10149878351508095</v>
      </c>
      <c r="F30" s="434"/>
      <c r="G30" s="434"/>
      <c r="H30" s="434"/>
      <c r="I30" s="434"/>
      <c r="J30" s="434"/>
      <c r="K30" s="434"/>
      <c r="L30" s="434"/>
      <c r="M30" s="434"/>
      <c r="N30" s="434"/>
      <c r="O30" s="434"/>
      <c r="P30" s="434"/>
      <c r="Q30" s="434"/>
      <c r="R30" s="434"/>
      <c r="S30" s="434"/>
      <c r="T30" s="513"/>
      <c r="U30" s="431"/>
      <c r="V30" s="431"/>
      <c r="W30" s="431"/>
      <c r="X30" s="365"/>
      <c r="Y30" s="365"/>
      <c r="Z30" s="365"/>
      <c r="AA30" s="365"/>
      <c r="AB30" s="365"/>
      <c r="AC30" s="365"/>
      <c r="AD30" s="365"/>
      <c r="AE30" s="365"/>
      <c r="AF30" s="365"/>
      <c r="AG30" s="365"/>
      <c r="AH30" s="365"/>
      <c r="AI30" s="365"/>
      <c r="AJ30" s="365"/>
      <c r="AK30" s="365"/>
      <c r="AL30" s="365"/>
      <c r="AM30" s="365"/>
      <c r="AN30" s="365"/>
      <c r="AO30" s="365"/>
      <c r="AP30" s="365"/>
      <c r="AQ30" s="365"/>
      <c r="AR30" s="365"/>
      <c r="AS30" s="365"/>
      <c r="AT30" s="365"/>
      <c r="AU30" s="365"/>
      <c r="AV30" s="365"/>
      <c r="AW30" s="365"/>
      <c r="AX30" s="365"/>
      <c r="AY30" s="365"/>
      <c r="AZ30" s="365"/>
      <c r="BA30" s="365"/>
      <c r="BB30" s="365"/>
      <c r="BC30" s="365"/>
      <c r="BD30" s="365"/>
      <c r="BE30" s="365"/>
      <c r="BF30" s="365"/>
      <c r="BG30" s="365"/>
      <c r="BH30" s="365"/>
      <c r="BI30" s="365"/>
      <c r="BJ30" s="365"/>
      <c r="BK30" s="365"/>
      <c r="BL30" s="365"/>
      <c r="BM30" s="365"/>
      <c r="BN30" s="365"/>
      <c r="BO30" s="365"/>
      <c r="BP30" s="365"/>
      <c r="BQ30" s="365"/>
      <c r="BR30" s="365"/>
      <c r="BS30" s="365"/>
      <c r="BT30" s="365"/>
      <c r="BU30" s="365"/>
      <c r="BV30" s="365"/>
      <c r="BW30" s="365"/>
      <c r="BX30" s="365"/>
      <c r="BY30" s="365"/>
      <c r="BZ30" s="365"/>
      <c r="CA30" s="365"/>
      <c r="CB30" s="365"/>
      <c r="CC30" s="365"/>
      <c r="CD30" s="365"/>
      <c r="CE30" s="365"/>
      <c r="CF30" s="365"/>
      <c r="CG30" s="365"/>
      <c r="CH30" s="365"/>
      <c r="CI30" s="365"/>
      <c r="CJ30" s="365"/>
      <c r="CK30" s="365"/>
      <c r="CL30" s="365"/>
      <c r="CM30" s="365"/>
      <c r="CN30" s="365"/>
      <c r="CO30" s="365"/>
      <c r="CP30" s="365"/>
      <c r="CQ30" s="365"/>
      <c r="CR30" s="365"/>
      <c r="CS30" s="365"/>
      <c r="CT30" s="365"/>
      <c r="CU30" s="365"/>
      <c r="CV30" s="365"/>
      <c r="CW30" s="365"/>
      <c r="CX30" s="365"/>
      <c r="CY30" s="365"/>
      <c r="CZ30" s="365"/>
      <c r="DA30" s="365"/>
      <c r="DB30" s="365"/>
      <c r="DC30" s="365"/>
      <c r="DD30" s="365"/>
      <c r="DE30" s="365"/>
      <c r="DF30" s="365"/>
      <c r="DG30" s="365"/>
      <c r="DH30" s="365"/>
      <c r="DI30" s="365"/>
      <c r="DJ30" s="365"/>
      <c r="DK30" s="365"/>
      <c r="DL30" s="365"/>
      <c r="DM30" s="365"/>
      <c r="DN30" s="365"/>
      <c r="DO30" s="365"/>
      <c r="DP30" s="365"/>
      <c r="DQ30" s="365"/>
      <c r="DR30" s="365"/>
      <c r="DS30" s="365"/>
      <c r="DT30" s="365"/>
      <c r="DU30" s="365"/>
      <c r="DV30" s="365"/>
      <c r="DW30" s="365"/>
      <c r="DX30" s="365"/>
      <c r="DY30" s="365"/>
      <c r="DZ30" s="365"/>
      <c r="EA30" s="365"/>
      <c r="EB30" s="365"/>
      <c r="EC30" s="365"/>
      <c r="ED30" s="365"/>
      <c r="EE30" s="365"/>
      <c r="EF30" s="365"/>
      <c r="EG30" s="365"/>
      <c r="EH30" s="365"/>
      <c r="EI30" s="365"/>
      <c r="EJ30" s="365"/>
      <c r="EK30" s="365"/>
      <c r="EL30" s="365"/>
      <c r="EM30" s="365"/>
      <c r="EN30" s="365"/>
      <c r="EO30" s="365"/>
      <c r="EP30" s="365"/>
      <c r="EQ30" s="365"/>
      <c r="ER30" s="365"/>
      <c r="ES30" s="365"/>
      <c r="ET30" s="365"/>
      <c r="EU30" s="365"/>
      <c r="EV30" s="365"/>
      <c r="EW30" s="365"/>
      <c r="EX30" s="365"/>
      <c r="EY30" s="365"/>
      <c r="EZ30" s="365"/>
      <c r="FA30" s="365"/>
      <c r="FB30" s="365"/>
      <c r="FC30" s="365"/>
      <c r="FD30" s="365"/>
      <c r="FE30" s="365"/>
      <c r="FF30" s="365"/>
      <c r="FG30" s="365"/>
      <c r="FH30" s="365"/>
      <c r="FI30" s="365"/>
      <c r="FJ30" s="365"/>
      <c r="FK30" s="365"/>
      <c r="FL30" s="365"/>
      <c r="FM30" s="365"/>
      <c r="FN30" s="365"/>
      <c r="FO30" s="365"/>
      <c r="FP30" s="365"/>
      <c r="FQ30" s="365"/>
      <c r="FR30" s="365"/>
      <c r="FS30" s="365"/>
      <c r="FT30" s="365"/>
      <c r="FU30" s="365"/>
      <c r="FV30" s="365"/>
      <c r="FW30" s="365"/>
      <c r="FX30" s="365"/>
      <c r="FY30" s="365"/>
      <c r="FZ30" s="365"/>
      <c r="GA30" s="365"/>
      <c r="GB30" s="365"/>
      <c r="GC30" s="365"/>
      <c r="GD30" s="365"/>
      <c r="GE30" s="365"/>
      <c r="GF30" s="365"/>
      <c r="GG30" s="365"/>
      <c r="GH30" s="365"/>
      <c r="GI30" s="365"/>
      <c r="GJ30" s="365"/>
      <c r="GK30" s="365"/>
      <c r="GL30" s="365"/>
      <c r="GM30" s="365"/>
      <c r="GN30" s="365"/>
      <c r="GO30" s="365"/>
      <c r="GP30" s="365"/>
      <c r="GQ30" s="365"/>
      <c r="GR30" s="365"/>
      <c r="GS30" s="365"/>
      <c r="GT30" s="365"/>
      <c r="GU30" s="365"/>
      <c r="GV30" s="365"/>
      <c r="GW30" s="365"/>
      <c r="GX30" s="365"/>
      <c r="GY30" s="365"/>
      <c r="GZ30" s="365"/>
      <c r="HA30" s="365"/>
      <c r="HB30" s="365"/>
      <c r="HC30" s="365"/>
      <c r="HD30" s="365"/>
      <c r="HE30" s="365"/>
      <c r="HF30" s="365"/>
      <c r="HG30" s="365"/>
      <c r="HH30" s="365"/>
      <c r="HI30" s="365"/>
      <c r="HJ30" s="365"/>
      <c r="HK30" s="365"/>
      <c r="HL30" s="365"/>
      <c r="HM30" s="365"/>
      <c r="HN30" s="365"/>
      <c r="HO30" s="365"/>
      <c r="HP30" s="365"/>
      <c r="HQ30" s="365"/>
      <c r="HR30" s="365"/>
      <c r="HS30" s="365"/>
      <c r="HT30" s="365"/>
      <c r="HU30" s="365"/>
      <c r="HV30" s="365"/>
      <c r="HW30" s="365"/>
      <c r="HX30" s="365"/>
      <c r="HY30" s="365"/>
      <c r="HZ30" s="365"/>
      <c r="IA30" s="365"/>
      <c r="IB30" s="365"/>
      <c r="IC30" s="365"/>
      <c r="ID30" s="365"/>
      <c r="IE30" s="365"/>
      <c r="IF30" s="365"/>
      <c r="IG30" s="365"/>
      <c r="IH30" s="365"/>
      <c r="II30" s="365"/>
      <c r="IJ30" s="365"/>
      <c r="IK30" s="365"/>
      <c r="IL30" s="365"/>
      <c r="IM30" s="365"/>
      <c r="IN30" s="365"/>
      <c r="IO30" s="365"/>
      <c r="IP30" s="365"/>
      <c r="IQ30" s="365"/>
      <c r="IR30" s="365"/>
      <c r="IS30" s="365"/>
      <c r="IT30" s="365"/>
      <c r="IU30" s="365"/>
      <c r="IV30" s="365"/>
      <c r="IW30" s="365"/>
      <c r="IX30" s="365"/>
      <c r="IY30" s="365"/>
      <c r="IZ30" s="365"/>
      <c r="JA30" s="365"/>
      <c r="JB30" s="365"/>
      <c r="JC30" s="365"/>
      <c r="JD30" s="365"/>
      <c r="JE30" s="365"/>
      <c r="JF30" s="365"/>
      <c r="JG30" s="365"/>
      <c r="JH30" s="365"/>
      <c r="JI30" s="365"/>
      <c r="JJ30" s="365"/>
      <c r="JK30" s="365"/>
      <c r="JL30" s="365"/>
      <c r="JM30" s="365"/>
      <c r="JN30" s="365"/>
      <c r="JO30" s="365"/>
      <c r="JP30" s="365"/>
      <c r="JQ30" s="365"/>
      <c r="JR30" s="365"/>
    </row>
    <row r="31" spans="1:278" s="366" customFormat="1">
      <c r="A31" s="431"/>
      <c r="B31" s="434"/>
      <c r="C31" s="527" t="s">
        <v>41</v>
      </c>
      <c r="D31" s="528">
        <f>'3'!Q132+'3'!Q133+'3'!Q134+'3'!Q135</f>
        <v>182087.17</v>
      </c>
      <c r="E31" s="526">
        <f t="shared" si="1"/>
        <v>0.386360545705143</v>
      </c>
      <c r="F31" s="434"/>
      <c r="G31" s="434"/>
      <c r="H31" s="434"/>
      <c r="I31" s="434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513"/>
      <c r="U31" s="431"/>
      <c r="V31" s="431"/>
      <c r="W31" s="431"/>
      <c r="X31" s="365"/>
      <c r="Y31" s="365"/>
      <c r="Z31" s="365"/>
      <c r="AA31" s="365"/>
      <c r="AB31" s="365"/>
      <c r="AC31" s="365"/>
      <c r="AD31" s="365"/>
      <c r="AE31" s="365"/>
      <c r="AF31" s="365"/>
      <c r="AG31" s="365"/>
      <c r="AH31" s="365"/>
      <c r="AI31" s="365"/>
      <c r="AJ31" s="365"/>
      <c r="AK31" s="365"/>
      <c r="AL31" s="365"/>
      <c r="AM31" s="365"/>
      <c r="AN31" s="365"/>
      <c r="AO31" s="365"/>
      <c r="AP31" s="365"/>
      <c r="AQ31" s="365"/>
      <c r="AR31" s="365"/>
      <c r="AS31" s="365"/>
      <c r="AT31" s="365"/>
      <c r="AU31" s="365"/>
      <c r="AV31" s="365"/>
      <c r="AW31" s="365"/>
      <c r="AX31" s="365"/>
      <c r="AY31" s="365"/>
      <c r="AZ31" s="365"/>
      <c r="BA31" s="365"/>
      <c r="BB31" s="365"/>
      <c r="BC31" s="365"/>
      <c r="BD31" s="365"/>
      <c r="BE31" s="365"/>
      <c r="BF31" s="365"/>
      <c r="BG31" s="365"/>
      <c r="BH31" s="365"/>
      <c r="BI31" s="365"/>
      <c r="BJ31" s="365"/>
      <c r="BK31" s="365"/>
      <c r="BL31" s="365"/>
      <c r="BM31" s="365"/>
      <c r="BN31" s="365"/>
      <c r="BO31" s="365"/>
      <c r="BP31" s="365"/>
      <c r="BQ31" s="365"/>
      <c r="BR31" s="365"/>
      <c r="BS31" s="365"/>
      <c r="BT31" s="365"/>
      <c r="BU31" s="365"/>
      <c r="BV31" s="365"/>
      <c r="BW31" s="365"/>
      <c r="BX31" s="365"/>
      <c r="BY31" s="365"/>
      <c r="BZ31" s="365"/>
      <c r="CA31" s="365"/>
      <c r="CB31" s="365"/>
      <c r="CC31" s="365"/>
      <c r="CD31" s="365"/>
      <c r="CE31" s="365"/>
      <c r="CF31" s="365"/>
      <c r="CG31" s="365"/>
      <c r="CH31" s="365"/>
      <c r="CI31" s="365"/>
      <c r="CJ31" s="365"/>
      <c r="CK31" s="365"/>
      <c r="CL31" s="365"/>
      <c r="CM31" s="365"/>
      <c r="CN31" s="365"/>
      <c r="CO31" s="365"/>
      <c r="CP31" s="365"/>
      <c r="CQ31" s="365"/>
      <c r="CR31" s="365"/>
      <c r="CS31" s="365"/>
      <c r="CT31" s="365"/>
      <c r="CU31" s="365"/>
      <c r="CV31" s="365"/>
      <c r="CW31" s="365"/>
      <c r="CX31" s="365"/>
      <c r="CY31" s="365"/>
      <c r="CZ31" s="365"/>
      <c r="DA31" s="365"/>
      <c r="DB31" s="365"/>
      <c r="DC31" s="365"/>
      <c r="DD31" s="365"/>
      <c r="DE31" s="365"/>
      <c r="DF31" s="365"/>
      <c r="DG31" s="365"/>
      <c r="DH31" s="365"/>
      <c r="DI31" s="365"/>
      <c r="DJ31" s="365"/>
      <c r="DK31" s="365"/>
      <c r="DL31" s="365"/>
      <c r="DM31" s="365"/>
      <c r="DN31" s="365"/>
      <c r="DO31" s="365"/>
      <c r="DP31" s="365"/>
      <c r="DQ31" s="365"/>
      <c r="DR31" s="365"/>
      <c r="DS31" s="365"/>
      <c r="DT31" s="365"/>
      <c r="DU31" s="365"/>
      <c r="DV31" s="365"/>
      <c r="DW31" s="365"/>
      <c r="DX31" s="365"/>
      <c r="DY31" s="365"/>
      <c r="DZ31" s="365"/>
      <c r="EA31" s="365"/>
      <c r="EB31" s="365"/>
      <c r="EC31" s="365"/>
      <c r="ED31" s="365"/>
      <c r="EE31" s="365"/>
      <c r="EF31" s="365"/>
      <c r="EG31" s="365"/>
      <c r="EH31" s="365"/>
      <c r="EI31" s="365"/>
      <c r="EJ31" s="365"/>
      <c r="EK31" s="365"/>
      <c r="EL31" s="365"/>
      <c r="EM31" s="365"/>
      <c r="EN31" s="365"/>
      <c r="EO31" s="365"/>
      <c r="EP31" s="365"/>
      <c r="EQ31" s="365"/>
      <c r="ER31" s="365"/>
      <c r="ES31" s="365"/>
      <c r="ET31" s="365"/>
      <c r="EU31" s="365"/>
      <c r="EV31" s="365"/>
      <c r="EW31" s="365"/>
      <c r="EX31" s="365"/>
      <c r="EY31" s="365"/>
      <c r="EZ31" s="365"/>
      <c r="FA31" s="365"/>
      <c r="FB31" s="365"/>
      <c r="FC31" s="365"/>
      <c r="FD31" s="365"/>
      <c r="FE31" s="365"/>
      <c r="FF31" s="365"/>
      <c r="FG31" s="365"/>
      <c r="FH31" s="365"/>
      <c r="FI31" s="365"/>
      <c r="FJ31" s="365"/>
      <c r="FK31" s="365"/>
      <c r="FL31" s="365"/>
      <c r="FM31" s="365"/>
      <c r="FN31" s="365"/>
      <c r="FO31" s="365"/>
      <c r="FP31" s="365"/>
      <c r="FQ31" s="365"/>
      <c r="FR31" s="365"/>
      <c r="FS31" s="365"/>
      <c r="FT31" s="365"/>
      <c r="FU31" s="365"/>
      <c r="FV31" s="365"/>
      <c r="FW31" s="365"/>
      <c r="FX31" s="365"/>
      <c r="FY31" s="365"/>
      <c r="FZ31" s="365"/>
      <c r="GA31" s="365"/>
      <c r="GB31" s="365"/>
      <c r="GC31" s="365"/>
      <c r="GD31" s="365"/>
      <c r="GE31" s="365"/>
      <c r="GF31" s="365"/>
      <c r="GG31" s="365"/>
      <c r="GH31" s="365"/>
      <c r="GI31" s="365"/>
      <c r="GJ31" s="365"/>
      <c r="GK31" s="365"/>
      <c r="GL31" s="365"/>
      <c r="GM31" s="365"/>
      <c r="GN31" s="365"/>
      <c r="GO31" s="365"/>
      <c r="GP31" s="365"/>
      <c r="GQ31" s="365"/>
      <c r="GR31" s="365"/>
      <c r="GS31" s="365"/>
      <c r="GT31" s="365"/>
      <c r="GU31" s="365"/>
      <c r="GV31" s="365"/>
      <c r="GW31" s="365"/>
      <c r="GX31" s="365"/>
      <c r="GY31" s="365"/>
      <c r="GZ31" s="365"/>
      <c r="HA31" s="365"/>
      <c r="HB31" s="365"/>
      <c r="HC31" s="365"/>
      <c r="HD31" s="365"/>
      <c r="HE31" s="365"/>
      <c r="HF31" s="365"/>
      <c r="HG31" s="365"/>
      <c r="HH31" s="365"/>
      <c r="HI31" s="365"/>
      <c r="HJ31" s="365"/>
      <c r="HK31" s="365"/>
      <c r="HL31" s="365"/>
      <c r="HM31" s="365"/>
      <c r="HN31" s="365"/>
      <c r="HO31" s="365"/>
      <c r="HP31" s="365"/>
      <c r="HQ31" s="365"/>
      <c r="HR31" s="365"/>
      <c r="HS31" s="365"/>
      <c r="HT31" s="365"/>
      <c r="HU31" s="365"/>
      <c r="HV31" s="365"/>
      <c r="HW31" s="365"/>
      <c r="HX31" s="365"/>
      <c r="HY31" s="365"/>
      <c r="HZ31" s="365"/>
      <c r="IA31" s="365"/>
      <c r="IB31" s="365"/>
      <c r="IC31" s="365"/>
      <c r="ID31" s="365"/>
      <c r="IE31" s="365"/>
      <c r="IF31" s="365"/>
      <c r="IG31" s="365"/>
      <c r="IH31" s="365"/>
      <c r="II31" s="365"/>
      <c r="IJ31" s="365"/>
      <c r="IK31" s="365"/>
      <c r="IL31" s="365"/>
      <c r="IM31" s="365"/>
      <c r="IN31" s="365"/>
      <c r="IO31" s="365"/>
      <c r="IP31" s="365"/>
      <c r="IQ31" s="365"/>
      <c r="IR31" s="365"/>
      <c r="IS31" s="365"/>
      <c r="IT31" s="365"/>
      <c r="IU31" s="365"/>
      <c r="IV31" s="365"/>
      <c r="IW31" s="365"/>
      <c r="IX31" s="365"/>
      <c r="IY31" s="365"/>
      <c r="IZ31" s="365"/>
      <c r="JA31" s="365"/>
      <c r="JB31" s="365"/>
      <c r="JC31" s="365"/>
      <c r="JD31" s="365"/>
      <c r="JE31" s="365"/>
      <c r="JF31" s="365"/>
      <c r="JG31" s="365"/>
      <c r="JH31" s="365"/>
      <c r="JI31" s="365"/>
      <c r="JJ31" s="365"/>
      <c r="JK31" s="365"/>
      <c r="JL31" s="365"/>
      <c r="JM31" s="365"/>
      <c r="JN31" s="365"/>
      <c r="JO31" s="365"/>
      <c r="JP31" s="365"/>
      <c r="JQ31" s="365"/>
      <c r="JR31" s="365"/>
    </row>
    <row r="32" spans="1:278" s="366" customFormat="1">
      <c r="A32" s="431"/>
      <c r="B32" s="434"/>
      <c r="C32" s="527" t="s">
        <v>39</v>
      </c>
      <c r="D32" s="528">
        <f>SUM(D33)-D29-D31-D30</f>
        <v>-47835.18</v>
      </c>
      <c r="E32" s="526">
        <f t="shared" si="1"/>
        <v>-0.10149878351508095</v>
      </c>
      <c r="F32" s="434"/>
      <c r="G32" s="434"/>
      <c r="H32" s="434"/>
      <c r="I32" s="434"/>
      <c r="J32" s="434"/>
      <c r="K32" s="434"/>
      <c r="L32" s="434"/>
      <c r="M32" s="434"/>
      <c r="N32" s="434"/>
      <c r="O32" s="434"/>
      <c r="P32" s="434"/>
      <c r="Q32" s="434"/>
      <c r="R32" s="434"/>
      <c r="S32" s="434"/>
      <c r="T32" s="513"/>
      <c r="U32" s="431"/>
      <c r="V32" s="431"/>
      <c r="W32" s="431"/>
      <c r="X32" s="365"/>
      <c r="Y32" s="365"/>
      <c r="Z32" s="365"/>
      <c r="AA32" s="365"/>
      <c r="AB32" s="365"/>
      <c r="AC32" s="365"/>
      <c r="AD32" s="365"/>
      <c r="AE32" s="365"/>
      <c r="AF32" s="365"/>
      <c r="AG32" s="365"/>
      <c r="AH32" s="365"/>
      <c r="AI32" s="365"/>
      <c r="AJ32" s="365"/>
      <c r="AK32" s="365"/>
      <c r="AL32" s="365"/>
      <c r="AM32" s="365"/>
      <c r="AN32" s="365"/>
      <c r="AO32" s="365"/>
      <c r="AP32" s="365"/>
      <c r="AQ32" s="365"/>
      <c r="AR32" s="365"/>
      <c r="AS32" s="365"/>
      <c r="AT32" s="365"/>
      <c r="AU32" s="365"/>
      <c r="AV32" s="365"/>
      <c r="AW32" s="365"/>
      <c r="AX32" s="365"/>
      <c r="AY32" s="365"/>
      <c r="AZ32" s="365"/>
      <c r="BA32" s="365"/>
      <c r="BB32" s="365"/>
      <c r="BC32" s="365"/>
      <c r="BD32" s="365"/>
      <c r="BE32" s="365"/>
      <c r="BF32" s="365"/>
      <c r="BG32" s="365"/>
      <c r="BH32" s="365"/>
      <c r="BI32" s="365"/>
      <c r="BJ32" s="365"/>
      <c r="BK32" s="365"/>
      <c r="BL32" s="365"/>
      <c r="BM32" s="365"/>
      <c r="BN32" s="365"/>
      <c r="BO32" s="365"/>
      <c r="BP32" s="365"/>
      <c r="BQ32" s="365"/>
      <c r="BR32" s="365"/>
      <c r="BS32" s="365"/>
      <c r="BT32" s="365"/>
      <c r="BU32" s="365"/>
      <c r="BV32" s="365"/>
      <c r="BW32" s="365"/>
      <c r="BX32" s="365"/>
      <c r="BY32" s="365"/>
      <c r="BZ32" s="365"/>
      <c r="CA32" s="365"/>
      <c r="CB32" s="365"/>
      <c r="CC32" s="365"/>
      <c r="CD32" s="365"/>
      <c r="CE32" s="365"/>
      <c r="CF32" s="365"/>
      <c r="CG32" s="365"/>
      <c r="CH32" s="365"/>
      <c r="CI32" s="365"/>
      <c r="CJ32" s="365"/>
      <c r="CK32" s="365"/>
      <c r="CL32" s="365"/>
      <c r="CM32" s="365"/>
      <c r="CN32" s="365"/>
      <c r="CO32" s="365"/>
      <c r="CP32" s="365"/>
      <c r="CQ32" s="365"/>
      <c r="CR32" s="365"/>
      <c r="CS32" s="365"/>
      <c r="CT32" s="365"/>
      <c r="CU32" s="365"/>
      <c r="CV32" s="365"/>
      <c r="CW32" s="365"/>
      <c r="CX32" s="365"/>
      <c r="CY32" s="365"/>
      <c r="CZ32" s="365"/>
      <c r="DA32" s="365"/>
      <c r="DB32" s="365"/>
      <c r="DC32" s="365"/>
      <c r="DD32" s="365"/>
      <c r="DE32" s="365"/>
      <c r="DF32" s="365"/>
      <c r="DG32" s="365"/>
      <c r="DH32" s="365"/>
      <c r="DI32" s="365"/>
      <c r="DJ32" s="365"/>
      <c r="DK32" s="365"/>
      <c r="DL32" s="365"/>
      <c r="DM32" s="365"/>
      <c r="DN32" s="365"/>
      <c r="DO32" s="365"/>
      <c r="DP32" s="365"/>
      <c r="DQ32" s="365"/>
      <c r="DR32" s="365"/>
      <c r="DS32" s="365"/>
      <c r="DT32" s="365"/>
      <c r="DU32" s="365"/>
      <c r="DV32" s="365"/>
      <c r="DW32" s="365"/>
      <c r="DX32" s="365"/>
      <c r="DY32" s="365"/>
      <c r="DZ32" s="365"/>
      <c r="EA32" s="365"/>
      <c r="EB32" s="365"/>
      <c r="EC32" s="365"/>
      <c r="ED32" s="365"/>
      <c r="EE32" s="365"/>
      <c r="EF32" s="365"/>
      <c r="EG32" s="365"/>
      <c r="EH32" s="365"/>
      <c r="EI32" s="365"/>
      <c r="EJ32" s="365"/>
      <c r="EK32" s="365"/>
      <c r="EL32" s="365"/>
      <c r="EM32" s="365"/>
      <c r="EN32" s="365"/>
      <c r="EO32" s="365"/>
      <c r="EP32" s="365"/>
      <c r="EQ32" s="365"/>
      <c r="ER32" s="365"/>
      <c r="ES32" s="365"/>
      <c r="ET32" s="365"/>
      <c r="EU32" s="365"/>
      <c r="EV32" s="365"/>
      <c r="EW32" s="365"/>
      <c r="EX32" s="365"/>
      <c r="EY32" s="365"/>
      <c r="EZ32" s="365"/>
      <c r="FA32" s="365"/>
      <c r="FB32" s="365"/>
      <c r="FC32" s="365"/>
      <c r="FD32" s="365"/>
      <c r="FE32" s="365"/>
      <c r="FF32" s="365"/>
      <c r="FG32" s="365"/>
      <c r="FH32" s="365"/>
      <c r="FI32" s="365"/>
      <c r="FJ32" s="365"/>
      <c r="FK32" s="365"/>
      <c r="FL32" s="365"/>
      <c r="FM32" s="365"/>
      <c r="FN32" s="365"/>
      <c r="FO32" s="365"/>
      <c r="FP32" s="365"/>
      <c r="FQ32" s="365"/>
      <c r="FR32" s="365"/>
      <c r="FS32" s="365"/>
      <c r="FT32" s="365"/>
      <c r="FU32" s="365"/>
      <c r="FV32" s="365"/>
      <c r="FW32" s="365"/>
      <c r="FX32" s="365"/>
      <c r="FY32" s="365"/>
      <c r="FZ32" s="365"/>
      <c r="GA32" s="365"/>
      <c r="GB32" s="365"/>
      <c r="GC32" s="365"/>
      <c r="GD32" s="365"/>
      <c r="GE32" s="365"/>
      <c r="GF32" s="365"/>
      <c r="GG32" s="365"/>
      <c r="GH32" s="365"/>
      <c r="GI32" s="365"/>
      <c r="GJ32" s="365"/>
      <c r="GK32" s="365"/>
      <c r="GL32" s="365"/>
      <c r="GM32" s="365"/>
      <c r="GN32" s="365"/>
      <c r="GO32" s="365"/>
      <c r="GP32" s="365"/>
      <c r="GQ32" s="365"/>
      <c r="GR32" s="365"/>
      <c r="GS32" s="365"/>
      <c r="GT32" s="365"/>
      <c r="GU32" s="365"/>
      <c r="GV32" s="365"/>
      <c r="GW32" s="365"/>
      <c r="GX32" s="365"/>
      <c r="GY32" s="365"/>
      <c r="GZ32" s="365"/>
      <c r="HA32" s="365"/>
      <c r="HB32" s="365"/>
      <c r="HC32" s="365"/>
      <c r="HD32" s="365"/>
      <c r="HE32" s="365"/>
      <c r="HF32" s="365"/>
      <c r="HG32" s="365"/>
      <c r="HH32" s="365"/>
      <c r="HI32" s="365"/>
      <c r="HJ32" s="365"/>
      <c r="HK32" s="365"/>
      <c r="HL32" s="365"/>
      <c r="HM32" s="365"/>
      <c r="HN32" s="365"/>
      <c r="HO32" s="365"/>
      <c r="HP32" s="365"/>
      <c r="HQ32" s="365"/>
      <c r="HR32" s="365"/>
      <c r="HS32" s="365"/>
      <c r="HT32" s="365"/>
      <c r="HU32" s="365"/>
      <c r="HV32" s="365"/>
      <c r="HW32" s="365"/>
      <c r="HX32" s="365"/>
      <c r="HY32" s="365"/>
      <c r="HZ32" s="365"/>
      <c r="IA32" s="365"/>
      <c r="IB32" s="365"/>
      <c r="IC32" s="365"/>
      <c r="ID32" s="365"/>
      <c r="IE32" s="365"/>
      <c r="IF32" s="365"/>
      <c r="IG32" s="365"/>
      <c r="IH32" s="365"/>
      <c r="II32" s="365"/>
      <c r="IJ32" s="365"/>
      <c r="IK32" s="365"/>
      <c r="IL32" s="365"/>
      <c r="IM32" s="365"/>
      <c r="IN32" s="365"/>
      <c r="IO32" s="365"/>
      <c r="IP32" s="365"/>
      <c r="IQ32" s="365"/>
      <c r="IR32" s="365"/>
      <c r="IS32" s="365"/>
      <c r="IT32" s="365"/>
      <c r="IU32" s="365"/>
      <c r="IV32" s="365"/>
      <c r="IW32" s="365"/>
      <c r="IX32" s="365"/>
      <c r="IY32" s="365"/>
      <c r="IZ32" s="365"/>
      <c r="JA32" s="365"/>
      <c r="JB32" s="365"/>
      <c r="JC32" s="365"/>
      <c r="JD32" s="365"/>
      <c r="JE32" s="365"/>
      <c r="JF32" s="365"/>
      <c r="JG32" s="365"/>
      <c r="JH32" s="365"/>
      <c r="JI32" s="365"/>
      <c r="JJ32" s="365"/>
      <c r="JK32" s="365"/>
      <c r="JL32" s="365"/>
      <c r="JM32" s="365"/>
      <c r="JN32" s="365"/>
      <c r="JO32" s="365"/>
      <c r="JP32" s="365"/>
      <c r="JQ32" s="365"/>
      <c r="JR32" s="365"/>
    </row>
    <row r="33" spans="1:278" s="366" customFormat="1">
      <c r="A33" s="431"/>
      <c r="B33" s="434"/>
      <c r="C33" s="529" t="s">
        <v>42</v>
      </c>
      <c r="D33" s="530">
        <f>'3'!Q148</f>
        <v>229922.35</v>
      </c>
      <c r="E33" s="531">
        <f t="shared" si="1"/>
        <v>0.4878593292202239</v>
      </c>
      <c r="F33" s="434"/>
      <c r="G33" s="434"/>
      <c r="H33" s="434"/>
      <c r="I33" s="434"/>
      <c r="J33" s="434"/>
      <c r="K33" s="434"/>
      <c r="L33" s="434"/>
      <c r="M33" s="434"/>
      <c r="N33" s="434"/>
      <c r="O33" s="434"/>
      <c r="P33" s="434"/>
      <c r="Q33" s="434"/>
      <c r="R33" s="434"/>
      <c r="S33" s="434"/>
      <c r="T33" s="513"/>
      <c r="U33" s="431"/>
      <c r="V33" s="431"/>
      <c r="W33" s="431"/>
      <c r="X33" s="365"/>
      <c r="Y33" s="365"/>
      <c r="Z33" s="365"/>
      <c r="AA33" s="365"/>
      <c r="AB33" s="365"/>
      <c r="AC33" s="365"/>
      <c r="AD33" s="365"/>
      <c r="AE33" s="365"/>
      <c r="AF33" s="365"/>
      <c r="AG33" s="365"/>
      <c r="AH33" s="365"/>
      <c r="AI33" s="365"/>
      <c r="AJ33" s="365"/>
      <c r="AK33" s="365"/>
      <c r="AL33" s="365"/>
      <c r="AM33" s="365"/>
      <c r="AN33" s="365"/>
      <c r="AO33" s="365"/>
      <c r="AP33" s="365"/>
      <c r="AQ33" s="365"/>
      <c r="AR33" s="365"/>
      <c r="AS33" s="365"/>
      <c r="AT33" s="365"/>
      <c r="AU33" s="365"/>
      <c r="AV33" s="365"/>
      <c r="AW33" s="365"/>
      <c r="AX33" s="365"/>
      <c r="AY33" s="365"/>
      <c r="AZ33" s="365"/>
      <c r="BA33" s="365"/>
      <c r="BB33" s="365"/>
      <c r="BC33" s="365"/>
      <c r="BD33" s="365"/>
      <c r="BE33" s="365"/>
      <c r="BF33" s="365"/>
      <c r="BG33" s="365"/>
      <c r="BH33" s="365"/>
      <c r="BI33" s="365"/>
      <c r="BJ33" s="365"/>
      <c r="BK33" s="365"/>
      <c r="BL33" s="365"/>
      <c r="BM33" s="365"/>
      <c r="BN33" s="365"/>
      <c r="BO33" s="365"/>
      <c r="BP33" s="365"/>
      <c r="BQ33" s="365"/>
      <c r="BR33" s="365"/>
      <c r="BS33" s="365"/>
      <c r="BT33" s="365"/>
      <c r="BU33" s="365"/>
      <c r="BV33" s="365"/>
      <c r="BW33" s="365"/>
      <c r="BX33" s="365"/>
      <c r="BY33" s="365"/>
      <c r="BZ33" s="365"/>
      <c r="CA33" s="365"/>
      <c r="CB33" s="365"/>
      <c r="CC33" s="365"/>
      <c r="CD33" s="365"/>
      <c r="CE33" s="365"/>
      <c r="CF33" s="365"/>
      <c r="CG33" s="365"/>
      <c r="CH33" s="365"/>
      <c r="CI33" s="365"/>
      <c r="CJ33" s="365"/>
      <c r="CK33" s="365"/>
      <c r="CL33" s="365"/>
      <c r="CM33" s="365"/>
      <c r="CN33" s="365"/>
      <c r="CO33" s="365"/>
      <c r="CP33" s="365"/>
      <c r="CQ33" s="365"/>
      <c r="CR33" s="365"/>
      <c r="CS33" s="365"/>
      <c r="CT33" s="365"/>
      <c r="CU33" s="365"/>
      <c r="CV33" s="365"/>
      <c r="CW33" s="365"/>
      <c r="CX33" s="365"/>
      <c r="CY33" s="365"/>
      <c r="CZ33" s="365"/>
      <c r="DA33" s="365"/>
      <c r="DB33" s="365"/>
      <c r="DC33" s="365"/>
      <c r="DD33" s="365"/>
      <c r="DE33" s="365"/>
      <c r="DF33" s="365"/>
      <c r="DG33" s="365"/>
      <c r="DH33" s="365"/>
      <c r="DI33" s="365"/>
      <c r="DJ33" s="365"/>
      <c r="DK33" s="365"/>
      <c r="DL33" s="365"/>
      <c r="DM33" s="365"/>
      <c r="DN33" s="365"/>
      <c r="DO33" s="365"/>
      <c r="DP33" s="365"/>
      <c r="DQ33" s="365"/>
      <c r="DR33" s="365"/>
      <c r="DS33" s="365"/>
      <c r="DT33" s="365"/>
      <c r="DU33" s="365"/>
      <c r="DV33" s="365"/>
      <c r="DW33" s="365"/>
      <c r="DX33" s="365"/>
      <c r="DY33" s="365"/>
      <c r="DZ33" s="365"/>
      <c r="EA33" s="365"/>
      <c r="EB33" s="365"/>
      <c r="EC33" s="365"/>
      <c r="ED33" s="365"/>
      <c r="EE33" s="365"/>
      <c r="EF33" s="365"/>
      <c r="EG33" s="365"/>
      <c r="EH33" s="365"/>
      <c r="EI33" s="365"/>
      <c r="EJ33" s="365"/>
      <c r="EK33" s="365"/>
      <c r="EL33" s="365"/>
      <c r="EM33" s="365"/>
      <c r="EN33" s="365"/>
      <c r="EO33" s="365"/>
      <c r="EP33" s="365"/>
      <c r="EQ33" s="365"/>
      <c r="ER33" s="365"/>
      <c r="ES33" s="365"/>
      <c r="ET33" s="365"/>
      <c r="EU33" s="365"/>
      <c r="EV33" s="365"/>
      <c r="EW33" s="365"/>
      <c r="EX33" s="365"/>
      <c r="EY33" s="365"/>
      <c r="EZ33" s="365"/>
      <c r="FA33" s="365"/>
      <c r="FB33" s="365"/>
      <c r="FC33" s="365"/>
      <c r="FD33" s="365"/>
      <c r="FE33" s="365"/>
      <c r="FF33" s="365"/>
      <c r="FG33" s="365"/>
      <c r="FH33" s="365"/>
      <c r="FI33" s="365"/>
      <c r="FJ33" s="365"/>
      <c r="FK33" s="365"/>
      <c r="FL33" s="365"/>
      <c r="FM33" s="365"/>
      <c r="FN33" s="365"/>
      <c r="FO33" s="365"/>
      <c r="FP33" s="365"/>
      <c r="FQ33" s="365"/>
      <c r="FR33" s="365"/>
      <c r="FS33" s="365"/>
      <c r="FT33" s="365"/>
      <c r="FU33" s="365"/>
      <c r="FV33" s="365"/>
      <c r="FW33" s="365"/>
      <c r="FX33" s="365"/>
      <c r="FY33" s="365"/>
      <c r="FZ33" s="365"/>
      <c r="GA33" s="365"/>
      <c r="GB33" s="365"/>
      <c r="GC33" s="365"/>
      <c r="GD33" s="365"/>
      <c r="GE33" s="365"/>
      <c r="GF33" s="365"/>
      <c r="GG33" s="365"/>
      <c r="GH33" s="365"/>
      <c r="GI33" s="365"/>
      <c r="GJ33" s="365"/>
      <c r="GK33" s="365"/>
      <c r="GL33" s="365"/>
      <c r="GM33" s="365"/>
      <c r="GN33" s="365"/>
      <c r="GO33" s="365"/>
      <c r="GP33" s="365"/>
      <c r="GQ33" s="365"/>
      <c r="GR33" s="365"/>
      <c r="GS33" s="365"/>
      <c r="GT33" s="365"/>
      <c r="GU33" s="365"/>
      <c r="GV33" s="365"/>
      <c r="GW33" s="365"/>
      <c r="GX33" s="365"/>
      <c r="GY33" s="365"/>
      <c r="GZ33" s="365"/>
      <c r="HA33" s="365"/>
      <c r="HB33" s="365"/>
      <c r="HC33" s="365"/>
      <c r="HD33" s="365"/>
      <c r="HE33" s="365"/>
      <c r="HF33" s="365"/>
      <c r="HG33" s="365"/>
      <c r="HH33" s="365"/>
      <c r="HI33" s="365"/>
      <c r="HJ33" s="365"/>
      <c r="HK33" s="365"/>
      <c r="HL33" s="365"/>
      <c r="HM33" s="365"/>
      <c r="HN33" s="365"/>
      <c r="HO33" s="365"/>
      <c r="HP33" s="365"/>
      <c r="HQ33" s="365"/>
      <c r="HR33" s="365"/>
      <c r="HS33" s="365"/>
      <c r="HT33" s="365"/>
      <c r="HU33" s="365"/>
      <c r="HV33" s="365"/>
      <c r="HW33" s="365"/>
      <c r="HX33" s="365"/>
      <c r="HY33" s="365"/>
      <c r="HZ33" s="365"/>
      <c r="IA33" s="365"/>
      <c r="IB33" s="365"/>
      <c r="IC33" s="365"/>
      <c r="ID33" s="365"/>
      <c r="IE33" s="365"/>
      <c r="IF33" s="365"/>
      <c r="IG33" s="365"/>
      <c r="IH33" s="365"/>
      <c r="II33" s="365"/>
      <c r="IJ33" s="365"/>
      <c r="IK33" s="365"/>
      <c r="IL33" s="365"/>
      <c r="IM33" s="365"/>
      <c r="IN33" s="365"/>
      <c r="IO33" s="365"/>
      <c r="IP33" s="365"/>
      <c r="IQ33" s="365"/>
      <c r="IR33" s="365"/>
      <c r="IS33" s="365"/>
      <c r="IT33" s="365"/>
      <c r="IU33" s="365"/>
      <c r="IV33" s="365"/>
      <c r="IW33" s="365"/>
      <c r="IX33" s="365"/>
      <c r="IY33" s="365"/>
      <c r="IZ33" s="365"/>
      <c r="JA33" s="365"/>
      <c r="JB33" s="365"/>
      <c r="JC33" s="365"/>
      <c r="JD33" s="365"/>
      <c r="JE33" s="365"/>
      <c r="JF33" s="365"/>
      <c r="JG33" s="365"/>
      <c r="JH33" s="365"/>
      <c r="JI33" s="365"/>
      <c r="JJ33" s="365"/>
      <c r="JK33" s="365"/>
      <c r="JL33" s="365"/>
      <c r="JM33" s="365"/>
      <c r="JN33" s="365"/>
      <c r="JO33" s="365"/>
      <c r="JP33" s="365"/>
      <c r="JQ33" s="365"/>
      <c r="JR33" s="365"/>
    </row>
    <row r="34" spans="1:278" s="366" customFormat="1">
      <c r="A34" s="431"/>
      <c r="B34" s="434"/>
      <c r="C34" s="529" t="s">
        <v>106</v>
      </c>
      <c r="D34" s="530">
        <f>D28+D33</f>
        <v>374508.5</v>
      </c>
      <c r="E34" s="531">
        <f t="shared" si="1"/>
        <v>0.79464856547122198</v>
      </c>
      <c r="F34" s="434"/>
      <c r="G34" s="434"/>
      <c r="H34" s="434"/>
      <c r="I34" s="434"/>
      <c r="J34" s="434"/>
      <c r="K34" s="434"/>
      <c r="L34" s="434"/>
      <c r="M34" s="434"/>
      <c r="N34" s="434"/>
      <c r="O34" s="434"/>
      <c r="P34" s="434"/>
      <c r="Q34" s="434"/>
      <c r="R34" s="434"/>
      <c r="S34" s="434"/>
      <c r="T34" s="513"/>
      <c r="U34" s="431"/>
      <c r="V34" s="431"/>
      <c r="W34" s="431"/>
      <c r="X34" s="365"/>
      <c r="Y34" s="365"/>
      <c r="Z34" s="365"/>
      <c r="AA34" s="365"/>
      <c r="AB34" s="365"/>
      <c r="AC34" s="365"/>
      <c r="AD34" s="365"/>
      <c r="AE34" s="365"/>
      <c r="AF34" s="365"/>
      <c r="AG34" s="365"/>
      <c r="AH34" s="365"/>
      <c r="AI34" s="365"/>
      <c r="AJ34" s="365"/>
      <c r="AK34" s="365"/>
      <c r="AL34" s="365"/>
      <c r="AM34" s="365"/>
      <c r="AN34" s="365"/>
      <c r="AO34" s="365"/>
      <c r="AP34" s="365"/>
      <c r="AQ34" s="365"/>
      <c r="AR34" s="365"/>
      <c r="AS34" s="365"/>
      <c r="AT34" s="365"/>
      <c r="AU34" s="365"/>
      <c r="AV34" s="365"/>
      <c r="AW34" s="365"/>
      <c r="AX34" s="365"/>
      <c r="AY34" s="365"/>
      <c r="AZ34" s="365"/>
      <c r="BA34" s="365"/>
      <c r="BB34" s="365"/>
      <c r="BC34" s="365"/>
      <c r="BD34" s="365"/>
      <c r="BE34" s="365"/>
      <c r="BF34" s="365"/>
      <c r="BG34" s="365"/>
      <c r="BH34" s="365"/>
      <c r="BI34" s="365"/>
      <c r="BJ34" s="365"/>
      <c r="BK34" s="365"/>
      <c r="BL34" s="365"/>
      <c r="BM34" s="365"/>
      <c r="BN34" s="365"/>
      <c r="BO34" s="365"/>
      <c r="BP34" s="365"/>
      <c r="BQ34" s="365"/>
      <c r="BR34" s="365"/>
      <c r="BS34" s="365"/>
      <c r="BT34" s="365"/>
      <c r="BU34" s="365"/>
      <c r="BV34" s="365"/>
      <c r="BW34" s="365"/>
      <c r="BX34" s="365"/>
      <c r="BY34" s="365"/>
      <c r="BZ34" s="365"/>
      <c r="CA34" s="365"/>
      <c r="CB34" s="365"/>
      <c r="CC34" s="365"/>
      <c r="CD34" s="365"/>
      <c r="CE34" s="365"/>
      <c r="CF34" s="365"/>
      <c r="CG34" s="365"/>
      <c r="CH34" s="365"/>
      <c r="CI34" s="365"/>
      <c r="CJ34" s="365"/>
      <c r="CK34" s="365"/>
      <c r="CL34" s="365"/>
      <c r="CM34" s="365"/>
      <c r="CN34" s="365"/>
      <c r="CO34" s="365"/>
      <c r="CP34" s="365"/>
      <c r="CQ34" s="365"/>
      <c r="CR34" s="365"/>
      <c r="CS34" s="365"/>
      <c r="CT34" s="365"/>
      <c r="CU34" s="365"/>
      <c r="CV34" s="365"/>
      <c r="CW34" s="365"/>
      <c r="CX34" s="365"/>
      <c r="CY34" s="365"/>
      <c r="CZ34" s="365"/>
      <c r="DA34" s="365"/>
      <c r="DB34" s="365"/>
      <c r="DC34" s="365"/>
      <c r="DD34" s="365"/>
      <c r="DE34" s="365"/>
      <c r="DF34" s="365"/>
      <c r="DG34" s="365"/>
      <c r="DH34" s="365"/>
      <c r="DI34" s="365"/>
      <c r="DJ34" s="365"/>
      <c r="DK34" s="365"/>
      <c r="DL34" s="365"/>
      <c r="DM34" s="365"/>
      <c r="DN34" s="365"/>
      <c r="DO34" s="365"/>
      <c r="DP34" s="365"/>
      <c r="DQ34" s="365"/>
      <c r="DR34" s="365"/>
      <c r="DS34" s="365"/>
      <c r="DT34" s="365"/>
      <c r="DU34" s="365"/>
      <c r="DV34" s="365"/>
      <c r="DW34" s="365"/>
      <c r="DX34" s="365"/>
      <c r="DY34" s="365"/>
      <c r="DZ34" s="365"/>
      <c r="EA34" s="365"/>
      <c r="EB34" s="365"/>
      <c r="EC34" s="365"/>
      <c r="ED34" s="365"/>
      <c r="EE34" s="365"/>
      <c r="EF34" s="365"/>
      <c r="EG34" s="365"/>
      <c r="EH34" s="365"/>
      <c r="EI34" s="365"/>
      <c r="EJ34" s="365"/>
      <c r="EK34" s="365"/>
      <c r="EL34" s="365"/>
      <c r="EM34" s="365"/>
      <c r="EN34" s="365"/>
      <c r="EO34" s="365"/>
      <c r="EP34" s="365"/>
      <c r="EQ34" s="365"/>
      <c r="ER34" s="365"/>
      <c r="ES34" s="365"/>
      <c r="ET34" s="365"/>
      <c r="EU34" s="365"/>
      <c r="EV34" s="365"/>
      <c r="EW34" s="365"/>
      <c r="EX34" s="365"/>
      <c r="EY34" s="365"/>
      <c r="EZ34" s="365"/>
      <c r="FA34" s="365"/>
      <c r="FB34" s="365"/>
      <c r="FC34" s="365"/>
      <c r="FD34" s="365"/>
      <c r="FE34" s="365"/>
      <c r="FF34" s="365"/>
      <c r="FG34" s="365"/>
      <c r="FH34" s="365"/>
      <c r="FI34" s="365"/>
      <c r="FJ34" s="365"/>
      <c r="FK34" s="365"/>
      <c r="FL34" s="365"/>
      <c r="FM34" s="365"/>
      <c r="FN34" s="365"/>
      <c r="FO34" s="365"/>
      <c r="FP34" s="365"/>
      <c r="FQ34" s="365"/>
      <c r="FR34" s="365"/>
      <c r="FS34" s="365"/>
      <c r="FT34" s="365"/>
      <c r="FU34" s="365"/>
      <c r="FV34" s="365"/>
      <c r="FW34" s="365"/>
      <c r="FX34" s="365"/>
      <c r="FY34" s="365"/>
      <c r="FZ34" s="365"/>
      <c r="GA34" s="365"/>
      <c r="GB34" s="365"/>
      <c r="GC34" s="365"/>
      <c r="GD34" s="365"/>
      <c r="GE34" s="365"/>
      <c r="GF34" s="365"/>
      <c r="GG34" s="365"/>
      <c r="GH34" s="365"/>
      <c r="GI34" s="365"/>
      <c r="GJ34" s="365"/>
      <c r="GK34" s="365"/>
      <c r="GL34" s="365"/>
      <c r="GM34" s="365"/>
      <c r="GN34" s="365"/>
      <c r="GO34" s="365"/>
      <c r="GP34" s="365"/>
      <c r="GQ34" s="365"/>
      <c r="GR34" s="365"/>
      <c r="GS34" s="365"/>
      <c r="GT34" s="365"/>
      <c r="GU34" s="365"/>
      <c r="GV34" s="365"/>
      <c r="GW34" s="365"/>
      <c r="GX34" s="365"/>
      <c r="GY34" s="365"/>
      <c r="GZ34" s="365"/>
      <c r="HA34" s="365"/>
      <c r="HB34" s="365"/>
      <c r="HC34" s="365"/>
      <c r="HD34" s="365"/>
      <c r="HE34" s="365"/>
      <c r="HF34" s="365"/>
      <c r="HG34" s="365"/>
      <c r="HH34" s="365"/>
      <c r="HI34" s="365"/>
      <c r="HJ34" s="365"/>
      <c r="HK34" s="365"/>
      <c r="HL34" s="365"/>
      <c r="HM34" s="365"/>
      <c r="HN34" s="365"/>
      <c r="HO34" s="365"/>
      <c r="HP34" s="365"/>
      <c r="HQ34" s="365"/>
      <c r="HR34" s="365"/>
      <c r="HS34" s="365"/>
      <c r="HT34" s="365"/>
      <c r="HU34" s="365"/>
      <c r="HV34" s="365"/>
      <c r="HW34" s="365"/>
      <c r="HX34" s="365"/>
      <c r="HY34" s="365"/>
      <c r="HZ34" s="365"/>
      <c r="IA34" s="365"/>
      <c r="IB34" s="365"/>
      <c r="IC34" s="365"/>
      <c r="ID34" s="365"/>
      <c r="IE34" s="365"/>
      <c r="IF34" s="365"/>
      <c r="IG34" s="365"/>
      <c r="IH34" s="365"/>
      <c r="II34" s="365"/>
      <c r="IJ34" s="365"/>
      <c r="IK34" s="365"/>
      <c r="IL34" s="365"/>
      <c r="IM34" s="365"/>
      <c r="IN34" s="365"/>
      <c r="IO34" s="365"/>
      <c r="IP34" s="365"/>
      <c r="IQ34" s="365"/>
      <c r="IR34" s="365"/>
      <c r="IS34" s="365"/>
      <c r="IT34" s="365"/>
      <c r="IU34" s="365"/>
      <c r="IV34" s="365"/>
      <c r="IW34" s="365"/>
      <c r="IX34" s="365"/>
      <c r="IY34" s="365"/>
      <c r="IZ34" s="365"/>
      <c r="JA34" s="365"/>
      <c r="JB34" s="365"/>
      <c r="JC34" s="365"/>
      <c r="JD34" s="365"/>
      <c r="JE34" s="365"/>
      <c r="JF34" s="365"/>
      <c r="JG34" s="365"/>
      <c r="JH34" s="365"/>
      <c r="JI34" s="365"/>
      <c r="JJ34" s="365"/>
      <c r="JK34" s="365"/>
      <c r="JL34" s="365"/>
      <c r="JM34" s="365"/>
      <c r="JN34" s="365"/>
      <c r="JO34" s="365"/>
      <c r="JP34" s="365"/>
      <c r="JQ34" s="365"/>
      <c r="JR34" s="365"/>
    </row>
    <row r="35" spans="1:278" s="366" customFormat="1">
      <c r="A35" s="431"/>
      <c r="B35" s="434"/>
      <c r="C35" s="1059" t="s">
        <v>48</v>
      </c>
      <c r="D35" s="1059"/>
      <c r="E35" s="1059"/>
      <c r="F35" s="434"/>
      <c r="G35" s="434"/>
      <c r="H35" s="434"/>
      <c r="I35" s="434"/>
      <c r="J35" s="434"/>
      <c r="K35" s="434"/>
      <c r="L35" s="434"/>
      <c r="M35" s="434"/>
      <c r="N35" s="434"/>
      <c r="O35" s="434"/>
      <c r="P35" s="434"/>
      <c r="Q35" s="434"/>
      <c r="R35" s="434"/>
      <c r="S35" s="434"/>
      <c r="T35" s="513"/>
      <c r="U35" s="431"/>
      <c r="V35" s="431"/>
      <c r="W35" s="431"/>
      <c r="X35" s="365"/>
      <c r="Y35" s="365"/>
      <c r="Z35" s="365"/>
      <c r="AA35" s="365"/>
      <c r="AB35" s="365"/>
      <c r="AC35" s="365"/>
      <c r="AD35" s="365"/>
      <c r="AE35" s="365"/>
      <c r="AF35" s="365"/>
      <c r="AG35" s="365"/>
      <c r="AH35" s="365"/>
      <c r="AI35" s="365"/>
      <c r="AJ35" s="365"/>
      <c r="AK35" s="365"/>
      <c r="AL35" s="365"/>
      <c r="AM35" s="365"/>
      <c r="AN35" s="365"/>
      <c r="AO35" s="365"/>
      <c r="AP35" s="365"/>
      <c r="AQ35" s="365"/>
      <c r="AR35" s="365"/>
      <c r="AS35" s="365"/>
      <c r="AT35" s="365"/>
      <c r="AU35" s="365"/>
      <c r="AV35" s="365"/>
      <c r="AW35" s="365"/>
      <c r="AX35" s="365"/>
      <c r="AY35" s="365"/>
      <c r="AZ35" s="365"/>
      <c r="BA35" s="365"/>
      <c r="BB35" s="365"/>
      <c r="BC35" s="365"/>
      <c r="BD35" s="365"/>
      <c r="BE35" s="365"/>
      <c r="BF35" s="365"/>
      <c r="BG35" s="365"/>
      <c r="BH35" s="365"/>
      <c r="BI35" s="365"/>
      <c r="BJ35" s="365"/>
      <c r="BK35" s="365"/>
      <c r="BL35" s="365"/>
      <c r="BM35" s="365"/>
      <c r="BN35" s="365"/>
      <c r="BO35" s="365"/>
      <c r="BP35" s="365"/>
      <c r="BQ35" s="365"/>
      <c r="BR35" s="365"/>
      <c r="BS35" s="365"/>
      <c r="BT35" s="365"/>
      <c r="BU35" s="365"/>
      <c r="BV35" s="365"/>
      <c r="BW35" s="365"/>
      <c r="BX35" s="365"/>
      <c r="BY35" s="365"/>
      <c r="BZ35" s="365"/>
      <c r="CA35" s="365"/>
      <c r="CB35" s="365"/>
      <c r="CC35" s="365"/>
      <c r="CD35" s="365"/>
      <c r="CE35" s="365"/>
      <c r="CF35" s="365"/>
      <c r="CG35" s="365"/>
      <c r="CH35" s="365"/>
      <c r="CI35" s="365"/>
      <c r="CJ35" s="365"/>
      <c r="CK35" s="365"/>
      <c r="CL35" s="365"/>
      <c r="CM35" s="365"/>
      <c r="CN35" s="365"/>
      <c r="CO35" s="365"/>
      <c r="CP35" s="365"/>
      <c r="CQ35" s="365"/>
      <c r="CR35" s="365"/>
      <c r="CS35" s="365"/>
      <c r="CT35" s="365"/>
      <c r="CU35" s="365"/>
      <c r="CV35" s="365"/>
      <c r="CW35" s="365"/>
      <c r="CX35" s="365"/>
      <c r="CY35" s="365"/>
      <c r="CZ35" s="365"/>
      <c r="DA35" s="365"/>
      <c r="DB35" s="365"/>
      <c r="DC35" s="365"/>
      <c r="DD35" s="365"/>
      <c r="DE35" s="365"/>
      <c r="DF35" s="365"/>
      <c r="DG35" s="365"/>
      <c r="DH35" s="365"/>
      <c r="DI35" s="365"/>
      <c r="DJ35" s="365"/>
      <c r="DK35" s="365"/>
      <c r="DL35" s="365"/>
      <c r="DM35" s="365"/>
      <c r="DN35" s="365"/>
      <c r="DO35" s="365"/>
      <c r="DP35" s="365"/>
      <c r="DQ35" s="365"/>
      <c r="DR35" s="365"/>
      <c r="DS35" s="365"/>
      <c r="DT35" s="365"/>
      <c r="DU35" s="365"/>
      <c r="DV35" s="365"/>
      <c r="DW35" s="365"/>
      <c r="DX35" s="365"/>
      <c r="DY35" s="365"/>
      <c r="DZ35" s="365"/>
      <c r="EA35" s="365"/>
      <c r="EB35" s="365"/>
      <c r="EC35" s="365"/>
      <c r="ED35" s="365"/>
      <c r="EE35" s="365"/>
      <c r="EF35" s="365"/>
      <c r="EG35" s="365"/>
      <c r="EH35" s="365"/>
      <c r="EI35" s="365"/>
      <c r="EJ35" s="365"/>
      <c r="EK35" s="365"/>
      <c r="EL35" s="365"/>
      <c r="EM35" s="365"/>
      <c r="EN35" s="365"/>
      <c r="EO35" s="365"/>
      <c r="EP35" s="365"/>
      <c r="EQ35" s="365"/>
      <c r="ER35" s="365"/>
      <c r="ES35" s="365"/>
      <c r="ET35" s="365"/>
      <c r="EU35" s="365"/>
      <c r="EV35" s="365"/>
      <c r="EW35" s="365"/>
      <c r="EX35" s="365"/>
      <c r="EY35" s="365"/>
      <c r="EZ35" s="365"/>
      <c r="FA35" s="365"/>
      <c r="FB35" s="365"/>
      <c r="FC35" s="365"/>
      <c r="FD35" s="365"/>
      <c r="FE35" s="365"/>
      <c r="FF35" s="365"/>
      <c r="FG35" s="365"/>
      <c r="FH35" s="365"/>
      <c r="FI35" s="365"/>
      <c r="FJ35" s="365"/>
      <c r="FK35" s="365"/>
      <c r="FL35" s="365"/>
      <c r="FM35" s="365"/>
      <c r="FN35" s="365"/>
      <c r="FO35" s="365"/>
      <c r="FP35" s="365"/>
      <c r="FQ35" s="365"/>
      <c r="FR35" s="365"/>
      <c r="FS35" s="365"/>
      <c r="FT35" s="365"/>
      <c r="FU35" s="365"/>
      <c r="FV35" s="365"/>
      <c r="FW35" s="365"/>
      <c r="FX35" s="365"/>
      <c r="FY35" s="365"/>
      <c r="FZ35" s="365"/>
      <c r="GA35" s="365"/>
      <c r="GB35" s="365"/>
      <c r="GC35" s="365"/>
      <c r="GD35" s="365"/>
      <c r="GE35" s="365"/>
      <c r="GF35" s="365"/>
      <c r="GG35" s="365"/>
      <c r="GH35" s="365"/>
      <c r="GI35" s="365"/>
      <c r="GJ35" s="365"/>
      <c r="GK35" s="365"/>
      <c r="GL35" s="365"/>
      <c r="GM35" s="365"/>
      <c r="GN35" s="365"/>
      <c r="GO35" s="365"/>
      <c r="GP35" s="365"/>
      <c r="GQ35" s="365"/>
      <c r="GR35" s="365"/>
      <c r="GS35" s="365"/>
      <c r="GT35" s="365"/>
      <c r="GU35" s="365"/>
      <c r="GV35" s="365"/>
      <c r="GW35" s="365"/>
      <c r="GX35" s="365"/>
      <c r="GY35" s="365"/>
      <c r="GZ35" s="365"/>
      <c r="HA35" s="365"/>
      <c r="HB35" s="365"/>
      <c r="HC35" s="365"/>
      <c r="HD35" s="365"/>
      <c r="HE35" s="365"/>
      <c r="HF35" s="365"/>
      <c r="HG35" s="365"/>
      <c r="HH35" s="365"/>
      <c r="HI35" s="365"/>
      <c r="HJ35" s="365"/>
      <c r="HK35" s="365"/>
      <c r="HL35" s="365"/>
      <c r="HM35" s="365"/>
      <c r="HN35" s="365"/>
      <c r="HO35" s="365"/>
      <c r="HP35" s="365"/>
      <c r="HQ35" s="365"/>
      <c r="HR35" s="365"/>
      <c r="HS35" s="365"/>
      <c r="HT35" s="365"/>
      <c r="HU35" s="365"/>
      <c r="HV35" s="365"/>
      <c r="HW35" s="365"/>
      <c r="HX35" s="365"/>
      <c r="HY35" s="365"/>
      <c r="HZ35" s="365"/>
      <c r="IA35" s="365"/>
      <c r="IB35" s="365"/>
      <c r="IC35" s="365"/>
      <c r="ID35" s="365"/>
      <c r="IE35" s="365"/>
      <c r="IF35" s="365"/>
      <c r="IG35" s="365"/>
      <c r="IH35" s="365"/>
      <c r="II35" s="365"/>
      <c r="IJ35" s="365"/>
      <c r="IK35" s="365"/>
      <c r="IL35" s="365"/>
      <c r="IM35" s="365"/>
      <c r="IN35" s="365"/>
      <c r="IO35" s="365"/>
      <c r="IP35" s="365"/>
      <c r="IQ35" s="365"/>
      <c r="IR35" s="365"/>
      <c r="IS35" s="365"/>
      <c r="IT35" s="365"/>
      <c r="IU35" s="365"/>
      <c r="IV35" s="365"/>
      <c r="IW35" s="365"/>
      <c r="IX35" s="365"/>
      <c r="IY35" s="365"/>
      <c r="IZ35" s="365"/>
      <c r="JA35" s="365"/>
      <c r="JB35" s="365"/>
      <c r="JC35" s="365"/>
      <c r="JD35" s="365"/>
      <c r="JE35" s="365"/>
      <c r="JF35" s="365"/>
      <c r="JG35" s="365"/>
      <c r="JH35" s="365"/>
      <c r="JI35" s="365"/>
      <c r="JJ35" s="365"/>
      <c r="JK35" s="365"/>
      <c r="JL35" s="365"/>
      <c r="JM35" s="365"/>
      <c r="JN35" s="365"/>
      <c r="JO35" s="365"/>
      <c r="JP35" s="365"/>
      <c r="JQ35" s="365"/>
      <c r="JR35" s="365"/>
    </row>
    <row r="36" spans="1:278" s="366" customFormat="1">
      <c r="A36" s="431"/>
      <c r="B36" s="434"/>
      <c r="C36" s="527" t="s">
        <v>43</v>
      </c>
      <c r="D36" s="528">
        <f>'3'!Q153</f>
        <v>800</v>
      </c>
      <c r="E36" s="526">
        <f>(D36*$E$39)/$D$39</f>
        <v>1.6974750970324508E-3</v>
      </c>
      <c r="F36" s="434"/>
      <c r="G36" s="434"/>
      <c r="H36" s="434"/>
      <c r="I36" s="434"/>
      <c r="J36" s="434"/>
      <c r="K36" s="434"/>
      <c r="L36" s="434"/>
      <c r="M36" s="434"/>
      <c r="N36" s="434"/>
      <c r="O36" s="434"/>
      <c r="P36" s="434"/>
      <c r="Q36" s="434"/>
      <c r="R36" s="434"/>
      <c r="S36" s="434"/>
      <c r="T36" s="513"/>
      <c r="U36" s="431"/>
      <c r="V36" s="431"/>
      <c r="W36" s="431"/>
      <c r="X36" s="365"/>
      <c r="Y36" s="365"/>
      <c r="Z36" s="365"/>
      <c r="AA36" s="365"/>
      <c r="AB36" s="365"/>
      <c r="AC36" s="365"/>
      <c r="AD36" s="365"/>
      <c r="AE36" s="365"/>
      <c r="AF36" s="365"/>
      <c r="AG36" s="365"/>
      <c r="AH36" s="365"/>
      <c r="AI36" s="365"/>
      <c r="AJ36" s="365"/>
      <c r="AK36" s="365"/>
      <c r="AL36" s="365"/>
      <c r="AM36" s="365"/>
      <c r="AN36" s="365"/>
      <c r="AO36" s="365"/>
      <c r="AP36" s="365"/>
      <c r="AQ36" s="365"/>
      <c r="AR36" s="365"/>
      <c r="AS36" s="365"/>
      <c r="AT36" s="365"/>
      <c r="AU36" s="365"/>
      <c r="AV36" s="365"/>
      <c r="AW36" s="365"/>
      <c r="AX36" s="365"/>
      <c r="AY36" s="365"/>
      <c r="AZ36" s="365"/>
      <c r="BA36" s="365"/>
      <c r="BB36" s="365"/>
      <c r="BC36" s="365"/>
      <c r="BD36" s="365"/>
      <c r="BE36" s="365"/>
      <c r="BF36" s="365"/>
      <c r="BG36" s="365"/>
      <c r="BH36" s="365"/>
      <c r="BI36" s="365"/>
      <c r="BJ36" s="365"/>
      <c r="BK36" s="365"/>
      <c r="BL36" s="365"/>
      <c r="BM36" s="365"/>
      <c r="BN36" s="365"/>
      <c r="BO36" s="365"/>
      <c r="BP36" s="365"/>
      <c r="BQ36" s="365"/>
      <c r="BR36" s="365"/>
      <c r="BS36" s="365"/>
      <c r="BT36" s="365"/>
      <c r="BU36" s="365"/>
      <c r="BV36" s="365"/>
      <c r="BW36" s="365"/>
      <c r="BX36" s="365"/>
      <c r="BY36" s="365"/>
      <c r="BZ36" s="365"/>
      <c r="CA36" s="365"/>
      <c r="CB36" s="365"/>
      <c r="CC36" s="365"/>
      <c r="CD36" s="365"/>
      <c r="CE36" s="365"/>
      <c r="CF36" s="365"/>
      <c r="CG36" s="365"/>
      <c r="CH36" s="365"/>
      <c r="CI36" s="365"/>
      <c r="CJ36" s="365"/>
      <c r="CK36" s="365"/>
      <c r="CL36" s="365"/>
      <c r="CM36" s="365"/>
      <c r="CN36" s="365"/>
      <c r="CO36" s="365"/>
      <c r="CP36" s="365"/>
      <c r="CQ36" s="365"/>
      <c r="CR36" s="365"/>
      <c r="CS36" s="365"/>
      <c r="CT36" s="365"/>
      <c r="CU36" s="365"/>
      <c r="CV36" s="365"/>
      <c r="CW36" s="365"/>
      <c r="CX36" s="365"/>
      <c r="CY36" s="365"/>
      <c r="CZ36" s="365"/>
      <c r="DA36" s="365"/>
      <c r="DB36" s="365"/>
      <c r="DC36" s="365"/>
      <c r="DD36" s="365"/>
      <c r="DE36" s="365"/>
      <c r="DF36" s="365"/>
      <c r="DG36" s="365"/>
      <c r="DH36" s="365"/>
      <c r="DI36" s="365"/>
      <c r="DJ36" s="365"/>
      <c r="DK36" s="365"/>
      <c r="DL36" s="365"/>
      <c r="DM36" s="365"/>
      <c r="DN36" s="365"/>
      <c r="DO36" s="365"/>
      <c r="DP36" s="365"/>
      <c r="DQ36" s="365"/>
      <c r="DR36" s="365"/>
      <c r="DS36" s="365"/>
      <c r="DT36" s="365"/>
      <c r="DU36" s="365"/>
      <c r="DV36" s="365"/>
      <c r="DW36" s="365"/>
      <c r="DX36" s="365"/>
      <c r="DY36" s="365"/>
      <c r="DZ36" s="365"/>
      <c r="EA36" s="365"/>
      <c r="EB36" s="365"/>
      <c r="EC36" s="365"/>
      <c r="ED36" s="365"/>
      <c r="EE36" s="365"/>
      <c r="EF36" s="365"/>
      <c r="EG36" s="365"/>
      <c r="EH36" s="365"/>
      <c r="EI36" s="365"/>
      <c r="EJ36" s="365"/>
      <c r="EK36" s="365"/>
      <c r="EL36" s="365"/>
      <c r="EM36" s="365"/>
      <c r="EN36" s="365"/>
      <c r="EO36" s="365"/>
      <c r="EP36" s="365"/>
      <c r="EQ36" s="365"/>
      <c r="ER36" s="365"/>
      <c r="ES36" s="365"/>
      <c r="ET36" s="365"/>
      <c r="EU36" s="365"/>
      <c r="EV36" s="365"/>
      <c r="EW36" s="365"/>
      <c r="EX36" s="365"/>
      <c r="EY36" s="365"/>
      <c r="EZ36" s="365"/>
      <c r="FA36" s="365"/>
      <c r="FB36" s="365"/>
      <c r="FC36" s="365"/>
      <c r="FD36" s="365"/>
      <c r="FE36" s="365"/>
      <c r="FF36" s="365"/>
      <c r="FG36" s="365"/>
      <c r="FH36" s="365"/>
      <c r="FI36" s="365"/>
      <c r="FJ36" s="365"/>
      <c r="FK36" s="365"/>
      <c r="FL36" s="365"/>
      <c r="FM36" s="365"/>
      <c r="FN36" s="365"/>
      <c r="FO36" s="365"/>
      <c r="FP36" s="365"/>
      <c r="FQ36" s="365"/>
      <c r="FR36" s="365"/>
      <c r="FS36" s="365"/>
      <c r="FT36" s="365"/>
      <c r="FU36" s="365"/>
      <c r="FV36" s="365"/>
      <c r="FW36" s="365"/>
      <c r="FX36" s="365"/>
      <c r="FY36" s="365"/>
      <c r="FZ36" s="365"/>
      <c r="GA36" s="365"/>
      <c r="GB36" s="365"/>
      <c r="GC36" s="365"/>
      <c r="GD36" s="365"/>
      <c r="GE36" s="365"/>
      <c r="GF36" s="365"/>
      <c r="GG36" s="365"/>
      <c r="GH36" s="365"/>
      <c r="GI36" s="365"/>
      <c r="GJ36" s="365"/>
      <c r="GK36" s="365"/>
      <c r="GL36" s="365"/>
      <c r="GM36" s="365"/>
      <c r="GN36" s="365"/>
      <c r="GO36" s="365"/>
      <c r="GP36" s="365"/>
      <c r="GQ36" s="365"/>
      <c r="GR36" s="365"/>
      <c r="GS36" s="365"/>
      <c r="GT36" s="365"/>
      <c r="GU36" s="365"/>
      <c r="GV36" s="365"/>
      <c r="GW36" s="365"/>
      <c r="GX36" s="365"/>
      <c r="GY36" s="365"/>
      <c r="GZ36" s="365"/>
      <c r="HA36" s="365"/>
      <c r="HB36" s="365"/>
      <c r="HC36" s="365"/>
      <c r="HD36" s="365"/>
      <c r="HE36" s="365"/>
      <c r="HF36" s="365"/>
      <c r="HG36" s="365"/>
      <c r="HH36" s="365"/>
      <c r="HI36" s="365"/>
      <c r="HJ36" s="365"/>
      <c r="HK36" s="365"/>
      <c r="HL36" s="365"/>
      <c r="HM36" s="365"/>
      <c r="HN36" s="365"/>
      <c r="HO36" s="365"/>
      <c r="HP36" s="365"/>
      <c r="HQ36" s="365"/>
      <c r="HR36" s="365"/>
      <c r="HS36" s="365"/>
      <c r="HT36" s="365"/>
      <c r="HU36" s="365"/>
      <c r="HV36" s="365"/>
      <c r="HW36" s="365"/>
      <c r="HX36" s="365"/>
      <c r="HY36" s="365"/>
      <c r="HZ36" s="365"/>
      <c r="IA36" s="365"/>
      <c r="IB36" s="365"/>
      <c r="IC36" s="365"/>
      <c r="ID36" s="365"/>
      <c r="IE36" s="365"/>
      <c r="IF36" s="365"/>
      <c r="IG36" s="365"/>
      <c r="IH36" s="365"/>
      <c r="II36" s="365"/>
      <c r="IJ36" s="365"/>
      <c r="IK36" s="365"/>
      <c r="IL36" s="365"/>
      <c r="IM36" s="365"/>
      <c r="IN36" s="365"/>
      <c r="IO36" s="365"/>
      <c r="IP36" s="365"/>
      <c r="IQ36" s="365"/>
      <c r="IR36" s="365"/>
      <c r="IS36" s="365"/>
      <c r="IT36" s="365"/>
      <c r="IU36" s="365"/>
      <c r="IV36" s="365"/>
      <c r="IW36" s="365"/>
      <c r="IX36" s="365"/>
      <c r="IY36" s="365"/>
      <c r="IZ36" s="365"/>
      <c r="JA36" s="365"/>
      <c r="JB36" s="365"/>
      <c r="JC36" s="365"/>
      <c r="JD36" s="365"/>
      <c r="JE36" s="365"/>
      <c r="JF36" s="365"/>
      <c r="JG36" s="365"/>
      <c r="JH36" s="365"/>
      <c r="JI36" s="365"/>
      <c r="JJ36" s="365"/>
      <c r="JK36" s="365"/>
      <c r="JL36" s="365"/>
      <c r="JM36" s="365"/>
      <c r="JN36" s="365"/>
      <c r="JO36" s="365"/>
      <c r="JP36" s="365"/>
      <c r="JQ36" s="365"/>
      <c r="JR36" s="365"/>
    </row>
    <row r="37" spans="1:278" s="366" customFormat="1">
      <c r="A37" s="431"/>
      <c r="B37" s="434"/>
      <c r="C37" s="527" t="s">
        <v>44</v>
      </c>
      <c r="D37" s="528">
        <f>'3'!Q155-'3'!Q154+'3'!Q156+'3'!Q157+'3'!Q158+'3'!Q159+'3'!Q160+'3'!Q161+'3'!Q162+'3'!Q163+'3'!Q164-'3'!Q165+'3'!Q166+'3'!Q167+'3'!Q170+'3'!Q169+'3'!Q168</f>
        <v>95979.709999999992</v>
      </c>
      <c r="E37" s="526">
        <f>(D37*$E$39)/$D$39</f>
        <v>0.20365395943174561</v>
      </c>
      <c r="F37" s="434"/>
      <c r="G37" s="434"/>
      <c r="H37" s="434"/>
      <c r="I37" s="434"/>
      <c r="J37" s="434"/>
      <c r="K37" s="434"/>
      <c r="L37" s="434"/>
      <c r="M37" s="434"/>
      <c r="N37" s="434"/>
      <c r="O37" s="434"/>
      <c r="P37" s="434"/>
      <c r="Q37" s="434"/>
      <c r="R37" s="434"/>
      <c r="S37" s="434"/>
      <c r="T37" s="513"/>
      <c r="U37" s="431"/>
      <c r="V37" s="431"/>
      <c r="W37" s="431"/>
      <c r="X37" s="365"/>
      <c r="Y37" s="365"/>
      <c r="Z37" s="365"/>
      <c r="AA37" s="365"/>
      <c r="AB37" s="365"/>
      <c r="AC37" s="365"/>
      <c r="AD37" s="365"/>
      <c r="AE37" s="365"/>
      <c r="AF37" s="365"/>
      <c r="AG37" s="365"/>
      <c r="AH37" s="365"/>
      <c r="AI37" s="365"/>
      <c r="AJ37" s="365"/>
      <c r="AK37" s="365"/>
      <c r="AL37" s="365"/>
      <c r="AM37" s="365"/>
      <c r="AN37" s="365"/>
      <c r="AO37" s="365"/>
      <c r="AP37" s="365"/>
      <c r="AQ37" s="365"/>
      <c r="AR37" s="365"/>
      <c r="AS37" s="365"/>
      <c r="AT37" s="365"/>
      <c r="AU37" s="365"/>
      <c r="AV37" s="365"/>
      <c r="AW37" s="365"/>
      <c r="AX37" s="365"/>
      <c r="AY37" s="365"/>
      <c r="AZ37" s="365"/>
      <c r="BA37" s="365"/>
      <c r="BB37" s="365"/>
      <c r="BC37" s="365"/>
      <c r="BD37" s="365"/>
      <c r="BE37" s="365"/>
      <c r="BF37" s="365"/>
      <c r="BG37" s="365"/>
      <c r="BH37" s="365"/>
      <c r="BI37" s="365"/>
      <c r="BJ37" s="365"/>
      <c r="BK37" s="365"/>
      <c r="BL37" s="365"/>
      <c r="BM37" s="365"/>
      <c r="BN37" s="365"/>
      <c r="BO37" s="365"/>
      <c r="BP37" s="365"/>
      <c r="BQ37" s="365"/>
      <c r="BR37" s="365"/>
      <c r="BS37" s="365"/>
      <c r="BT37" s="365"/>
      <c r="BU37" s="365"/>
      <c r="BV37" s="365"/>
      <c r="BW37" s="365"/>
      <c r="BX37" s="365"/>
      <c r="BY37" s="365"/>
      <c r="BZ37" s="365"/>
      <c r="CA37" s="365"/>
      <c r="CB37" s="365"/>
      <c r="CC37" s="365"/>
      <c r="CD37" s="365"/>
      <c r="CE37" s="365"/>
      <c r="CF37" s="365"/>
      <c r="CG37" s="365"/>
      <c r="CH37" s="365"/>
      <c r="CI37" s="365"/>
      <c r="CJ37" s="365"/>
      <c r="CK37" s="365"/>
      <c r="CL37" s="365"/>
      <c r="CM37" s="365"/>
      <c r="CN37" s="365"/>
      <c r="CO37" s="365"/>
      <c r="CP37" s="365"/>
      <c r="CQ37" s="365"/>
      <c r="CR37" s="365"/>
      <c r="CS37" s="365"/>
      <c r="CT37" s="365"/>
      <c r="CU37" s="365"/>
      <c r="CV37" s="365"/>
      <c r="CW37" s="365"/>
      <c r="CX37" s="365"/>
      <c r="CY37" s="365"/>
      <c r="CZ37" s="365"/>
      <c r="DA37" s="365"/>
      <c r="DB37" s="365"/>
      <c r="DC37" s="365"/>
      <c r="DD37" s="365"/>
      <c r="DE37" s="365"/>
      <c r="DF37" s="365"/>
      <c r="DG37" s="365"/>
      <c r="DH37" s="365"/>
      <c r="DI37" s="365"/>
      <c r="DJ37" s="365"/>
      <c r="DK37" s="365"/>
      <c r="DL37" s="365"/>
      <c r="DM37" s="365"/>
      <c r="DN37" s="365"/>
      <c r="DO37" s="365"/>
      <c r="DP37" s="365"/>
      <c r="DQ37" s="365"/>
      <c r="DR37" s="365"/>
      <c r="DS37" s="365"/>
      <c r="DT37" s="365"/>
      <c r="DU37" s="365"/>
      <c r="DV37" s="365"/>
      <c r="DW37" s="365"/>
      <c r="DX37" s="365"/>
      <c r="DY37" s="365"/>
      <c r="DZ37" s="365"/>
      <c r="EA37" s="365"/>
      <c r="EB37" s="365"/>
      <c r="EC37" s="365"/>
      <c r="ED37" s="365"/>
      <c r="EE37" s="365"/>
      <c r="EF37" s="365"/>
      <c r="EG37" s="365"/>
      <c r="EH37" s="365"/>
      <c r="EI37" s="365"/>
      <c r="EJ37" s="365"/>
      <c r="EK37" s="365"/>
      <c r="EL37" s="365"/>
      <c r="EM37" s="365"/>
      <c r="EN37" s="365"/>
      <c r="EO37" s="365"/>
      <c r="EP37" s="365"/>
      <c r="EQ37" s="365"/>
      <c r="ER37" s="365"/>
      <c r="ES37" s="365"/>
      <c r="ET37" s="365"/>
      <c r="EU37" s="365"/>
      <c r="EV37" s="365"/>
      <c r="EW37" s="365"/>
      <c r="EX37" s="365"/>
      <c r="EY37" s="365"/>
      <c r="EZ37" s="365"/>
      <c r="FA37" s="365"/>
      <c r="FB37" s="365"/>
      <c r="FC37" s="365"/>
      <c r="FD37" s="365"/>
      <c r="FE37" s="365"/>
      <c r="FF37" s="365"/>
      <c r="FG37" s="365"/>
      <c r="FH37" s="365"/>
      <c r="FI37" s="365"/>
      <c r="FJ37" s="365"/>
      <c r="FK37" s="365"/>
      <c r="FL37" s="365"/>
      <c r="FM37" s="365"/>
      <c r="FN37" s="365"/>
      <c r="FO37" s="365"/>
      <c r="FP37" s="365"/>
      <c r="FQ37" s="365"/>
      <c r="FR37" s="365"/>
      <c r="FS37" s="365"/>
      <c r="FT37" s="365"/>
      <c r="FU37" s="365"/>
      <c r="FV37" s="365"/>
      <c r="FW37" s="365"/>
      <c r="FX37" s="365"/>
      <c r="FY37" s="365"/>
      <c r="FZ37" s="365"/>
      <c r="GA37" s="365"/>
      <c r="GB37" s="365"/>
      <c r="GC37" s="365"/>
      <c r="GD37" s="365"/>
      <c r="GE37" s="365"/>
      <c r="GF37" s="365"/>
      <c r="GG37" s="365"/>
      <c r="GH37" s="365"/>
      <c r="GI37" s="365"/>
      <c r="GJ37" s="365"/>
      <c r="GK37" s="365"/>
      <c r="GL37" s="365"/>
      <c r="GM37" s="365"/>
      <c r="GN37" s="365"/>
      <c r="GO37" s="365"/>
      <c r="GP37" s="365"/>
      <c r="GQ37" s="365"/>
      <c r="GR37" s="365"/>
      <c r="GS37" s="365"/>
      <c r="GT37" s="365"/>
      <c r="GU37" s="365"/>
      <c r="GV37" s="365"/>
      <c r="GW37" s="365"/>
      <c r="GX37" s="365"/>
      <c r="GY37" s="365"/>
      <c r="GZ37" s="365"/>
      <c r="HA37" s="365"/>
      <c r="HB37" s="365"/>
      <c r="HC37" s="365"/>
      <c r="HD37" s="365"/>
      <c r="HE37" s="365"/>
      <c r="HF37" s="365"/>
      <c r="HG37" s="365"/>
      <c r="HH37" s="365"/>
      <c r="HI37" s="365"/>
      <c r="HJ37" s="365"/>
      <c r="HK37" s="365"/>
      <c r="HL37" s="365"/>
      <c r="HM37" s="365"/>
      <c r="HN37" s="365"/>
      <c r="HO37" s="365"/>
      <c r="HP37" s="365"/>
      <c r="HQ37" s="365"/>
      <c r="HR37" s="365"/>
      <c r="HS37" s="365"/>
      <c r="HT37" s="365"/>
      <c r="HU37" s="365"/>
      <c r="HV37" s="365"/>
      <c r="HW37" s="365"/>
      <c r="HX37" s="365"/>
      <c r="HY37" s="365"/>
      <c r="HZ37" s="365"/>
      <c r="IA37" s="365"/>
      <c r="IB37" s="365"/>
      <c r="IC37" s="365"/>
      <c r="ID37" s="365"/>
      <c r="IE37" s="365"/>
      <c r="IF37" s="365"/>
      <c r="IG37" s="365"/>
      <c r="IH37" s="365"/>
      <c r="II37" s="365"/>
      <c r="IJ37" s="365"/>
      <c r="IK37" s="365"/>
      <c r="IL37" s="365"/>
      <c r="IM37" s="365"/>
      <c r="IN37" s="365"/>
      <c r="IO37" s="365"/>
      <c r="IP37" s="365"/>
      <c r="IQ37" s="365"/>
      <c r="IR37" s="365"/>
      <c r="IS37" s="365"/>
      <c r="IT37" s="365"/>
      <c r="IU37" s="365"/>
      <c r="IV37" s="365"/>
      <c r="IW37" s="365"/>
      <c r="IX37" s="365"/>
      <c r="IY37" s="365"/>
      <c r="IZ37" s="365"/>
      <c r="JA37" s="365"/>
      <c r="JB37" s="365"/>
      <c r="JC37" s="365"/>
      <c r="JD37" s="365"/>
      <c r="JE37" s="365"/>
      <c r="JF37" s="365"/>
      <c r="JG37" s="365"/>
      <c r="JH37" s="365"/>
      <c r="JI37" s="365"/>
      <c r="JJ37" s="365"/>
      <c r="JK37" s="365"/>
      <c r="JL37" s="365"/>
      <c r="JM37" s="365"/>
      <c r="JN37" s="365"/>
      <c r="JO37" s="365"/>
      <c r="JP37" s="365"/>
      <c r="JQ37" s="365"/>
      <c r="JR37" s="365"/>
    </row>
    <row r="38" spans="1:278" s="366" customFormat="1">
      <c r="A38" s="431"/>
      <c r="B38" s="434"/>
      <c r="C38" s="529" t="s">
        <v>45</v>
      </c>
      <c r="D38" s="530">
        <f>'3'!Q172</f>
        <v>96779.709999999992</v>
      </c>
      <c r="E38" s="531">
        <f>(D38*$E$39)/$D$39</f>
        <v>0.20535143452877805</v>
      </c>
      <c r="F38" s="434"/>
      <c r="G38" s="434"/>
      <c r="H38" s="434"/>
      <c r="I38" s="434"/>
      <c r="J38" s="434"/>
      <c r="K38" s="434"/>
      <c r="L38" s="434"/>
      <c r="M38" s="434"/>
      <c r="N38" s="434"/>
      <c r="O38" s="434"/>
      <c r="P38" s="434"/>
      <c r="Q38" s="434"/>
      <c r="R38" s="434"/>
      <c r="S38" s="434"/>
      <c r="T38" s="513"/>
      <c r="U38" s="431"/>
      <c r="V38" s="431"/>
      <c r="W38" s="431"/>
      <c r="X38" s="365"/>
      <c r="Y38" s="365"/>
      <c r="Z38" s="365"/>
      <c r="AA38" s="365"/>
      <c r="AB38" s="365"/>
      <c r="AC38" s="365"/>
      <c r="AD38" s="365"/>
      <c r="AE38" s="365"/>
      <c r="AF38" s="365"/>
      <c r="AG38" s="365"/>
      <c r="AH38" s="365"/>
      <c r="AI38" s="365"/>
      <c r="AJ38" s="365"/>
      <c r="AK38" s="365"/>
      <c r="AL38" s="365"/>
      <c r="AM38" s="365"/>
      <c r="AN38" s="365"/>
      <c r="AO38" s="365"/>
      <c r="AP38" s="365"/>
      <c r="AQ38" s="365"/>
      <c r="AR38" s="365"/>
      <c r="AS38" s="365"/>
      <c r="AT38" s="365"/>
      <c r="AU38" s="365"/>
      <c r="AV38" s="365"/>
      <c r="AW38" s="365"/>
      <c r="AX38" s="365"/>
      <c r="AY38" s="365"/>
      <c r="AZ38" s="365"/>
      <c r="BA38" s="365"/>
      <c r="BB38" s="365"/>
      <c r="BC38" s="365"/>
      <c r="BD38" s="365"/>
      <c r="BE38" s="365"/>
      <c r="BF38" s="365"/>
      <c r="BG38" s="365"/>
      <c r="BH38" s="365"/>
      <c r="BI38" s="365"/>
      <c r="BJ38" s="365"/>
      <c r="BK38" s="365"/>
      <c r="BL38" s="365"/>
      <c r="BM38" s="365"/>
      <c r="BN38" s="365"/>
      <c r="BO38" s="365"/>
      <c r="BP38" s="365"/>
      <c r="BQ38" s="365"/>
      <c r="BR38" s="365"/>
      <c r="BS38" s="365"/>
      <c r="BT38" s="365"/>
      <c r="BU38" s="365"/>
      <c r="BV38" s="365"/>
      <c r="BW38" s="365"/>
      <c r="BX38" s="365"/>
      <c r="BY38" s="365"/>
      <c r="BZ38" s="365"/>
      <c r="CA38" s="365"/>
      <c r="CB38" s="365"/>
      <c r="CC38" s="365"/>
      <c r="CD38" s="365"/>
      <c r="CE38" s="365"/>
      <c r="CF38" s="365"/>
      <c r="CG38" s="365"/>
      <c r="CH38" s="365"/>
      <c r="CI38" s="365"/>
      <c r="CJ38" s="365"/>
      <c r="CK38" s="365"/>
      <c r="CL38" s="365"/>
      <c r="CM38" s="365"/>
      <c r="CN38" s="365"/>
      <c r="CO38" s="365"/>
      <c r="CP38" s="365"/>
      <c r="CQ38" s="365"/>
      <c r="CR38" s="365"/>
      <c r="CS38" s="365"/>
      <c r="CT38" s="365"/>
      <c r="CU38" s="365"/>
      <c r="CV38" s="365"/>
      <c r="CW38" s="365"/>
      <c r="CX38" s="365"/>
      <c r="CY38" s="365"/>
      <c r="CZ38" s="365"/>
      <c r="DA38" s="365"/>
      <c r="DB38" s="365"/>
      <c r="DC38" s="365"/>
      <c r="DD38" s="365"/>
      <c r="DE38" s="365"/>
      <c r="DF38" s="365"/>
      <c r="DG38" s="365"/>
      <c r="DH38" s="365"/>
      <c r="DI38" s="365"/>
      <c r="DJ38" s="365"/>
      <c r="DK38" s="365"/>
      <c r="DL38" s="365"/>
      <c r="DM38" s="365"/>
      <c r="DN38" s="365"/>
      <c r="DO38" s="365"/>
      <c r="DP38" s="365"/>
      <c r="DQ38" s="365"/>
      <c r="DR38" s="365"/>
      <c r="DS38" s="365"/>
      <c r="DT38" s="365"/>
      <c r="DU38" s="365"/>
      <c r="DV38" s="365"/>
      <c r="DW38" s="365"/>
      <c r="DX38" s="365"/>
      <c r="DY38" s="365"/>
      <c r="DZ38" s="365"/>
      <c r="EA38" s="365"/>
      <c r="EB38" s="365"/>
      <c r="EC38" s="365"/>
      <c r="ED38" s="365"/>
      <c r="EE38" s="365"/>
      <c r="EF38" s="365"/>
      <c r="EG38" s="365"/>
      <c r="EH38" s="365"/>
      <c r="EI38" s="365"/>
      <c r="EJ38" s="365"/>
      <c r="EK38" s="365"/>
      <c r="EL38" s="365"/>
      <c r="EM38" s="365"/>
      <c r="EN38" s="365"/>
      <c r="EO38" s="365"/>
      <c r="EP38" s="365"/>
      <c r="EQ38" s="365"/>
      <c r="ER38" s="365"/>
      <c r="ES38" s="365"/>
      <c r="ET38" s="365"/>
      <c r="EU38" s="365"/>
      <c r="EV38" s="365"/>
      <c r="EW38" s="365"/>
      <c r="EX38" s="365"/>
      <c r="EY38" s="365"/>
      <c r="EZ38" s="365"/>
      <c r="FA38" s="365"/>
      <c r="FB38" s="365"/>
      <c r="FC38" s="365"/>
      <c r="FD38" s="365"/>
      <c r="FE38" s="365"/>
      <c r="FF38" s="365"/>
      <c r="FG38" s="365"/>
      <c r="FH38" s="365"/>
      <c r="FI38" s="365"/>
      <c r="FJ38" s="365"/>
      <c r="FK38" s="365"/>
      <c r="FL38" s="365"/>
      <c r="FM38" s="365"/>
      <c r="FN38" s="365"/>
      <c r="FO38" s="365"/>
      <c r="FP38" s="365"/>
      <c r="FQ38" s="365"/>
      <c r="FR38" s="365"/>
      <c r="FS38" s="365"/>
      <c r="FT38" s="365"/>
      <c r="FU38" s="365"/>
      <c r="FV38" s="365"/>
      <c r="FW38" s="365"/>
      <c r="FX38" s="365"/>
      <c r="FY38" s="365"/>
      <c r="FZ38" s="365"/>
      <c r="GA38" s="365"/>
      <c r="GB38" s="365"/>
      <c r="GC38" s="365"/>
      <c r="GD38" s="365"/>
      <c r="GE38" s="365"/>
      <c r="GF38" s="365"/>
      <c r="GG38" s="365"/>
      <c r="GH38" s="365"/>
      <c r="GI38" s="365"/>
      <c r="GJ38" s="365"/>
      <c r="GK38" s="365"/>
      <c r="GL38" s="365"/>
      <c r="GM38" s="365"/>
      <c r="GN38" s="365"/>
      <c r="GO38" s="365"/>
      <c r="GP38" s="365"/>
      <c r="GQ38" s="365"/>
      <c r="GR38" s="365"/>
      <c r="GS38" s="365"/>
      <c r="GT38" s="365"/>
      <c r="GU38" s="365"/>
      <c r="GV38" s="365"/>
      <c r="GW38" s="365"/>
      <c r="GX38" s="365"/>
      <c r="GY38" s="365"/>
      <c r="GZ38" s="365"/>
      <c r="HA38" s="365"/>
      <c r="HB38" s="365"/>
      <c r="HC38" s="365"/>
      <c r="HD38" s="365"/>
      <c r="HE38" s="365"/>
      <c r="HF38" s="365"/>
      <c r="HG38" s="365"/>
      <c r="HH38" s="365"/>
      <c r="HI38" s="365"/>
      <c r="HJ38" s="365"/>
      <c r="HK38" s="365"/>
      <c r="HL38" s="365"/>
      <c r="HM38" s="365"/>
      <c r="HN38" s="365"/>
      <c r="HO38" s="365"/>
      <c r="HP38" s="365"/>
      <c r="HQ38" s="365"/>
      <c r="HR38" s="365"/>
      <c r="HS38" s="365"/>
      <c r="HT38" s="365"/>
      <c r="HU38" s="365"/>
      <c r="HV38" s="365"/>
      <c r="HW38" s="365"/>
      <c r="HX38" s="365"/>
      <c r="HY38" s="365"/>
      <c r="HZ38" s="365"/>
      <c r="IA38" s="365"/>
      <c r="IB38" s="365"/>
      <c r="IC38" s="365"/>
      <c r="ID38" s="365"/>
      <c r="IE38" s="365"/>
      <c r="IF38" s="365"/>
      <c r="IG38" s="365"/>
      <c r="IH38" s="365"/>
      <c r="II38" s="365"/>
      <c r="IJ38" s="365"/>
      <c r="IK38" s="365"/>
      <c r="IL38" s="365"/>
      <c r="IM38" s="365"/>
      <c r="IN38" s="365"/>
      <c r="IO38" s="365"/>
      <c r="IP38" s="365"/>
      <c r="IQ38" s="365"/>
      <c r="IR38" s="365"/>
      <c r="IS38" s="365"/>
      <c r="IT38" s="365"/>
      <c r="IU38" s="365"/>
      <c r="IV38" s="365"/>
      <c r="IW38" s="365"/>
      <c r="IX38" s="365"/>
      <c r="IY38" s="365"/>
      <c r="IZ38" s="365"/>
      <c r="JA38" s="365"/>
      <c r="JB38" s="365"/>
      <c r="JC38" s="365"/>
      <c r="JD38" s="365"/>
      <c r="JE38" s="365"/>
      <c r="JF38" s="365"/>
      <c r="JG38" s="365"/>
      <c r="JH38" s="365"/>
      <c r="JI38" s="365"/>
      <c r="JJ38" s="365"/>
      <c r="JK38" s="365"/>
      <c r="JL38" s="365"/>
      <c r="JM38" s="365"/>
      <c r="JN38" s="365"/>
      <c r="JO38" s="365"/>
      <c r="JP38" s="365"/>
      <c r="JQ38" s="365"/>
      <c r="JR38" s="365"/>
    </row>
    <row r="39" spans="1:278" s="366" customFormat="1">
      <c r="A39" s="431"/>
      <c r="B39" s="434"/>
      <c r="C39" s="529" t="s">
        <v>12</v>
      </c>
      <c r="D39" s="530">
        <f>SUM(D34+D38)</f>
        <v>471288.20999999996</v>
      </c>
      <c r="E39" s="532">
        <v>1</v>
      </c>
      <c r="F39" s="434"/>
      <c r="G39" s="434"/>
      <c r="H39" s="434"/>
      <c r="I39" s="434"/>
      <c r="J39" s="434"/>
      <c r="K39" s="434"/>
      <c r="L39" s="434"/>
      <c r="M39" s="434"/>
      <c r="N39" s="434"/>
      <c r="O39" s="434"/>
      <c r="P39" s="434"/>
      <c r="Q39" s="434"/>
      <c r="R39" s="434"/>
      <c r="S39" s="434"/>
      <c r="T39" s="513"/>
      <c r="U39" s="431"/>
      <c r="V39" s="431"/>
      <c r="W39" s="431"/>
      <c r="X39" s="365"/>
      <c r="Y39" s="365"/>
      <c r="Z39" s="365"/>
      <c r="AA39" s="365"/>
      <c r="AB39" s="365"/>
      <c r="AC39" s="365"/>
      <c r="AD39" s="365"/>
      <c r="AE39" s="365"/>
      <c r="AF39" s="365"/>
      <c r="AG39" s="365"/>
      <c r="AH39" s="365"/>
      <c r="AI39" s="365"/>
      <c r="AJ39" s="365"/>
      <c r="AK39" s="365"/>
      <c r="AL39" s="365"/>
      <c r="AM39" s="365"/>
      <c r="AN39" s="365"/>
      <c r="AO39" s="365"/>
      <c r="AP39" s="365"/>
      <c r="AQ39" s="365"/>
      <c r="AR39" s="365"/>
      <c r="AS39" s="365"/>
      <c r="AT39" s="365"/>
      <c r="AU39" s="365"/>
      <c r="AV39" s="365"/>
      <c r="AW39" s="365"/>
      <c r="AX39" s="365"/>
      <c r="AY39" s="365"/>
      <c r="AZ39" s="365"/>
      <c r="BA39" s="365"/>
      <c r="BB39" s="365"/>
      <c r="BC39" s="365"/>
      <c r="BD39" s="365"/>
      <c r="BE39" s="365"/>
      <c r="BF39" s="365"/>
      <c r="BG39" s="365"/>
      <c r="BH39" s="365"/>
      <c r="BI39" s="365"/>
      <c r="BJ39" s="365"/>
      <c r="BK39" s="365"/>
      <c r="BL39" s="365"/>
      <c r="BM39" s="365"/>
      <c r="BN39" s="365"/>
      <c r="BO39" s="365"/>
      <c r="BP39" s="365"/>
      <c r="BQ39" s="365"/>
      <c r="BR39" s="365"/>
      <c r="BS39" s="365"/>
      <c r="BT39" s="365"/>
      <c r="BU39" s="365"/>
      <c r="BV39" s="365"/>
      <c r="BW39" s="365"/>
      <c r="BX39" s="365"/>
      <c r="BY39" s="365"/>
      <c r="BZ39" s="365"/>
      <c r="CA39" s="365"/>
      <c r="CB39" s="365"/>
      <c r="CC39" s="365"/>
      <c r="CD39" s="365"/>
      <c r="CE39" s="365"/>
      <c r="CF39" s="365"/>
      <c r="CG39" s="365"/>
      <c r="CH39" s="365"/>
      <c r="CI39" s="365"/>
      <c r="CJ39" s="365"/>
      <c r="CK39" s="365"/>
      <c r="CL39" s="365"/>
      <c r="CM39" s="365"/>
      <c r="CN39" s="365"/>
      <c r="CO39" s="365"/>
      <c r="CP39" s="365"/>
      <c r="CQ39" s="365"/>
      <c r="CR39" s="365"/>
      <c r="CS39" s="365"/>
      <c r="CT39" s="365"/>
      <c r="CU39" s="365"/>
      <c r="CV39" s="365"/>
      <c r="CW39" s="365"/>
      <c r="CX39" s="365"/>
      <c r="CY39" s="365"/>
      <c r="CZ39" s="365"/>
      <c r="DA39" s="365"/>
      <c r="DB39" s="365"/>
      <c r="DC39" s="365"/>
      <c r="DD39" s="365"/>
      <c r="DE39" s="365"/>
      <c r="DF39" s="365"/>
      <c r="DG39" s="365"/>
      <c r="DH39" s="365"/>
      <c r="DI39" s="365"/>
      <c r="DJ39" s="365"/>
      <c r="DK39" s="365"/>
      <c r="DL39" s="365"/>
      <c r="DM39" s="365"/>
      <c r="DN39" s="365"/>
      <c r="DO39" s="365"/>
      <c r="DP39" s="365"/>
      <c r="DQ39" s="365"/>
      <c r="DR39" s="365"/>
      <c r="DS39" s="365"/>
      <c r="DT39" s="365"/>
      <c r="DU39" s="365"/>
      <c r="DV39" s="365"/>
      <c r="DW39" s="365"/>
      <c r="DX39" s="365"/>
      <c r="DY39" s="365"/>
      <c r="DZ39" s="365"/>
      <c r="EA39" s="365"/>
      <c r="EB39" s="365"/>
      <c r="EC39" s="365"/>
      <c r="ED39" s="365"/>
      <c r="EE39" s="365"/>
      <c r="EF39" s="365"/>
      <c r="EG39" s="365"/>
      <c r="EH39" s="365"/>
      <c r="EI39" s="365"/>
      <c r="EJ39" s="365"/>
      <c r="EK39" s="365"/>
      <c r="EL39" s="365"/>
      <c r="EM39" s="365"/>
      <c r="EN39" s="365"/>
      <c r="EO39" s="365"/>
      <c r="EP39" s="365"/>
      <c r="EQ39" s="365"/>
      <c r="ER39" s="365"/>
      <c r="ES39" s="365"/>
      <c r="ET39" s="365"/>
      <c r="EU39" s="365"/>
      <c r="EV39" s="365"/>
      <c r="EW39" s="365"/>
      <c r="EX39" s="365"/>
      <c r="EY39" s="365"/>
      <c r="EZ39" s="365"/>
      <c r="FA39" s="365"/>
      <c r="FB39" s="365"/>
      <c r="FC39" s="365"/>
      <c r="FD39" s="365"/>
      <c r="FE39" s="365"/>
      <c r="FF39" s="365"/>
      <c r="FG39" s="365"/>
      <c r="FH39" s="365"/>
      <c r="FI39" s="365"/>
      <c r="FJ39" s="365"/>
      <c r="FK39" s="365"/>
      <c r="FL39" s="365"/>
      <c r="FM39" s="365"/>
      <c r="FN39" s="365"/>
      <c r="FO39" s="365"/>
      <c r="FP39" s="365"/>
      <c r="FQ39" s="365"/>
      <c r="FR39" s="365"/>
      <c r="FS39" s="365"/>
      <c r="FT39" s="365"/>
      <c r="FU39" s="365"/>
      <c r="FV39" s="365"/>
      <c r="FW39" s="365"/>
      <c r="FX39" s="365"/>
      <c r="FY39" s="365"/>
      <c r="FZ39" s="365"/>
      <c r="GA39" s="365"/>
      <c r="GB39" s="365"/>
      <c r="GC39" s="365"/>
      <c r="GD39" s="365"/>
      <c r="GE39" s="365"/>
      <c r="GF39" s="365"/>
      <c r="GG39" s="365"/>
      <c r="GH39" s="365"/>
      <c r="GI39" s="365"/>
      <c r="GJ39" s="365"/>
      <c r="GK39" s="365"/>
      <c r="GL39" s="365"/>
      <c r="GM39" s="365"/>
      <c r="GN39" s="365"/>
      <c r="GO39" s="365"/>
      <c r="GP39" s="365"/>
      <c r="GQ39" s="365"/>
      <c r="GR39" s="365"/>
      <c r="GS39" s="365"/>
      <c r="GT39" s="365"/>
      <c r="GU39" s="365"/>
      <c r="GV39" s="365"/>
      <c r="GW39" s="365"/>
      <c r="GX39" s="365"/>
      <c r="GY39" s="365"/>
      <c r="GZ39" s="365"/>
      <c r="HA39" s="365"/>
      <c r="HB39" s="365"/>
      <c r="HC39" s="365"/>
      <c r="HD39" s="365"/>
      <c r="HE39" s="365"/>
      <c r="HF39" s="365"/>
      <c r="HG39" s="365"/>
      <c r="HH39" s="365"/>
      <c r="HI39" s="365"/>
      <c r="HJ39" s="365"/>
      <c r="HK39" s="365"/>
      <c r="HL39" s="365"/>
      <c r="HM39" s="365"/>
      <c r="HN39" s="365"/>
      <c r="HO39" s="365"/>
      <c r="HP39" s="365"/>
      <c r="HQ39" s="365"/>
      <c r="HR39" s="365"/>
      <c r="HS39" s="365"/>
      <c r="HT39" s="365"/>
      <c r="HU39" s="365"/>
      <c r="HV39" s="365"/>
      <c r="HW39" s="365"/>
      <c r="HX39" s="365"/>
      <c r="HY39" s="365"/>
      <c r="HZ39" s="365"/>
      <c r="IA39" s="365"/>
      <c r="IB39" s="365"/>
      <c r="IC39" s="365"/>
      <c r="ID39" s="365"/>
      <c r="IE39" s="365"/>
      <c r="IF39" s="365"/>
      <c r="IG39" s="365"/>
      <c r="IH39" s="365"/>
      <c r="II39" s="365"/>
      <c r="IJ39" s="365"/>
      <c r="IK39" s="365"/>
      <c r="IL39" s="365"/>
      <c r="IM39" s="365"/>
      <c r="IN39" s="365"/>
      <c r="IO39" s="365"/>
      <c r="IP39" s="365"/>
      <c r="IQ39" s="365"/>
      <c r="IR39" s="365"/>
      <c r="IS39" s="365"/>
      <c r="IT39" s="365"/>
      <c r="IU39" s="365"/>
      <c r="IV39" s="365"/>
      <c r="IW39" s="365"/>
      <c r="IX39" s="365"/>
      <c r="IY39" s="365"/>
      <c r="IZ39" s="365"/>
      <c r="JA39" s="365"/>
      <c r="JB39" s="365"/>
      <c r="JC39" s="365"/>
      <c r="JD39" s="365"/>
      <c r="JE39" s="365"/>
      <c r="JF39" s="365"/>
      <c r="JG39" s="365"/>
      <c r="JH39" s="365"/>
      <c r="JI39" s="365"/>
      <c r="JJ39" s="365"/>
      <c r="JK39" s="365"/>
      <c r="JL39" s="365"/>
      <c r="JM39" s="365"/>
      <c r="JN39" s="365"/>
      <c r="JO39" s="365"/>
      <c r="JP39" s="365"/>
      <c r="JQ39" s="365"/>
      <c r="JR39" s="365"/>
    </row>
    <row r="40" spans="1:278" s="366" customFormat="1">
      <c r="A40" s="431"/>
      <c r="B40" s="434"/>
      <c r="C40" s="434"/>
      <c r="D40" s="434"/>
      <c r="E40" s="434"/>
      <c r="F40" s="434"/>
      <c r="G40" s="434"/>
      <c r="H40" s="434"/>
      <c r="I40" s="434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513"/>
      <c r="U40" s="431"/>
      <c r="V40" s="431"/>
      <c r="W40" s="431"/>
      <c r="X40" s="365"/>
      <c r="Y40" s="365"/>
      <c r="Z40" s="365"/>
      <c r="AA40" s="365"/>
      <c r="AB40" s="365"/>
      <c r="AC40" s="365"/>
      <c r="AD40" s="365"/>
      <c r="AE40" s="365"/>
      <c r="AF40" s="365"/>
      <c r="AG40" s="365"/>
      <c r="AH40" s="365"/>
      <c r="AI40" s="365"/>
      <c r="AJ40" s="365"/>
      <c r="AK40" s="365"/>
      <c r="AL40" s="365"/>
      <c r="AM40" s="365"/>
      <c r="AN40" s="365"/>
      <c r="AO40" s="365"/>
      <c r="AP40" s="365"/>
      <c r="AQ40" s="365"/>
      <c r="AR40" s="365"/>
      <c r="AS40" s="365"/>
      <c r="AT40" s="365"/>
      <c r="AU40" s="365"/>
      <c r="AV40" s="365"/>
      <c r="AW40" s="365"/>
      <c r="AX40" s="365"/>
      <c r="AY40" s="365"/>
      <c r="AZ40" s="365"/>
      <c r="BA40" s="365"/>
      <c r="BB40" s="365"/>
      <c r="BC40" s="365"/>
      <c r="BD40" s="365"/>
      <c r="BE40" s="365"/>
      <c r="BF40" s="365"/>
      <c r="BG40" s="365"/>
      <c r="BH40" s="365"/>
      <c r="BI40" s="365"/>
      <c r="BJ40" s="365"/>
      <c r="BK40" s="365"/>
      <c r="BL40" s="365"/>
      <c r="BM40" s="365"/>
      <c r="BN40" s="365"/>
      <c r="BO40" s="365"/>
      <c r="BP40" s="365"/>
      <c r="BQ40" s="365"/>
      <c r="BR40" s="365"/>
      <c r="BS40" s="365"/>
      <c r="BT40" s="365"/>
      <c r="BU40" s="365"/>
      <c r="BV40" s="365"/>
      <c r="BW40" s="365"/>
      <c r="BX40" s="365"/>
      <c r="BY40" s="365"/>
      <c r="BZ40" s="365"/>
      <c r="CA40" s="365"/>
      <c r="CB40" s="365"/>
      <c r="CC40" s="365"/>
      <c r="CD40" s="365"/>
      <c r="CE40" s="365"/>
      <c r="CF40" s="365"/>
      <c r="CG40" s="365"/>
      <c r="CH40" s="365"/>
      <c r="CI40" s="365"/>
      <c r="CJ40" s="365"/>
      <c r="CK40" s="365"/>
      <c r="CL40" s="365"/>
      <c r="CM40" s="365"/>
      <c r="CN40" s="365"/>
      <c r="CO40" s="365"/>
      <c r="CP40" s="365"/>
      <c r="CQ40" s="365"/>
      <c r="CR40" s="365"/>
      <c r="CS40" s="365"/>
      <c r="CT40" s="365"/>
      <c r="CU40" s="365"/>
      <c r="CV40" s="365"/>
      <c r="CW40" s="365"/>
      <c r="CX40" s="365"/>
      <c r="CY40" s="365"/>
      <c r="CZ40" s="365"/>
      <c r="DA40" s="365"/>
      <c r="DB40" s="365"/>
      <c r="DC40" s="365"/>
      <c r="DD40" s="365"/>
      <c r="DE40" s="365"/>
      <c r="DF40" s="365"/>
      <c r="DG40" s="365"/>
      <c r="DH40" s="365"/>
      <c r="DI40" s="365"/>
      <c r="DJ40" s="365"/>
      <c r="DK40" s="365"/>
      <c r="DL40" s="365"/>
      <c r="DM40" s="365"/>
      <c r="DN40" s="365"/>
      <c r="DO40" s="365"/>
      <c r="DP40" s="365"/>
      <c r="DQ40" s="365"/>
      <c r="DR40" s="365"/>
      <c r="DS40" s="365"/>
      <c r="DT40" s="365"/>
      <c r="DU40" s="365"/>
      <c r="DV40" s="365"/>
      <c r="DW40" s="365"/>
      <c r="DX40" s="365"/>
      <c r="DY40" s="365"/>
      <c r="DZ40" s="365"/>
      <c r="EA40" s="365"/>
      <c r="EB40" s="365"/>
      <c r="EC40" s="365"/>
      <c r="ED40" s="365"/>
      <c r="EE40" s="365"/>
      <c r="EF40" s="365"/>
      <c r="EG40" s="365"/>
      <c r="EH40" s="365"/>
      <c r="EI40" s="365"/>
      <c r="EJ40" s="365"/>
      <c r="EK40" s="365"/>
      <c r="EL40" s="365"/>
      <c r="EM40" s="365"/>
      <c r="EN40" s="365"/>
      <c r="EO40" s="365"/>
      <c r="EP40" s="365"/>
      <c r="EQ40" s="365"/>
      <c r="ER40" s="365"/>
      <c r="ES40" s="365"/>
      <c r="ET40" s="365"/>
      <c r="EU40" s="365"/>
      <c r="EV40" s="365"/>
      <c r="EW40" s="365"/>
      <c r="EX40" s="365"/>
      <c r="EY40" s="365"/>
      <c r="EZ40" s="365"/>
      <c r="FA40" s="365"/>
      <c r="FB40" s="365"/>
      <c r="FC40" s="365"/>
      <c r="FD40" s="365"/>
      <c r="FE40" s="365"/>
      <c r="FF40" s="365"/>
      <c r="FG40" s="365"/>
      <c r="FH40" s="365"/>
      <c r="FI40" s="365"/>
      <c r="FJ40" s="365"/>
      <c r="FK40" s="365"/>
      <c r="FL40" s="365"/>
      <c r="FM40" s="365"/>
      <c r="FN40" s="365"/>
      <c r="FO40" s="365"/>
      <c r="FP40" s="365"/>
      <c r="FQ40" s="365"/>
      <c r="FR40" s="365"/>
      <c r="FS40" s="365"/>
      <c r="FT40" s="365"/>
      <c r="FU40" s="365"/>
      <c r="FV40" s="365"/>
      <c r="FW40" s="365"/>
      <c r="FX40" s="365"/>
      <c r="FY40" s="365"/>
      <c r="FZ40" s="365"/>
      <c r="GA40" s="365"/>
      <c r="GB40" s="365"/>
      <c r="GC40" s="365"/>
      <c r="GD40" s="365"/>
      <c r="GE40" s="365"/>
      <c r="GF40" s="365"/>
      <c r="GG40" s="365"/>
      <c r="GH40" s="365"/>
      <c r="GI40" s="365"/>
      <c r="GJ40" s="365"/>
      <c r="GK40" s="365"/>
      <c r="GL40" s="365"/>
      <c r="GM40" s="365"/>
      <c r="GN40" s="365"/>
      <c r="GO40" s="365"/>
      <c r="GP40" s="365"/>
      <c r="GQ40" s="365"/>
      <c r="GR40" s="365"/>
      <c r="GS40" s="365"/>
      <c r="GT40" s="365"/>
      <c r="GU40" s="365"/>
      <c r="GV40" s="365"/>
      <c r="GW40" s="365"/>
      <c r="GX40" s="365"/>
      <c r="GY40" s="365"/>
      <c r="GZ40" s="365"/>
      <c r="HA40" s="365"/>
      <c r="HB40" s="365"/>
      <c r="HC40" s="365"/>
      <c r="HD40" s="365"/>
      <c r="HE40" s="365"/>
      <c r="HF40" s="365"/>
      <c r="HG40" s="365"/>
      <c r="HH40" s="365"/>
      <c r="HI40" s="365"/>
      <c r="HJ40" s="365"/>
      <c r="HK40" s="365"/>
      <c r="HL40" s="365"/>
      <c r="HM40" s="365"/>
      <c r="HN40" s="365"/>
      <c r="HO40" s="365"/>
      <c r="HP40" s="365"/>
      <c r="HQ40" s="365"/>
      <c r="HR40" s="365"/>
      <c r="HS40" s="365"/>
      <c r="HT40" s="365"/>
      <c r="HU40" s="365"/>
      <c r="HV40" s="365"/>
      <c r="HW40" s="365"/>
      <c r="HX40" s="365"/>
      <c r="HY40" s="365"/>
      <c r="HZ40" s="365"/>
      <c r="IA40" s="365"/>
      <c r="IB40" s="365"/>
      <c r="IC40" s="365"/>
      <c r="ID40" s="365"/>
      <c r="IE40" s="365"/>
      <c r="IF40" s="365"/>
      <c r="IG40" s="365"/>
      <c r="IH40" s="365"/>
      <c r="II40" s="365"/>
      <c r="IJ40" s="365"/>
      <c r="IK40" s="365"/>
      <c r="IL40" s="365"/>
      <c r="IM40" s="365"/>
      <c r="IN40" s="365"/>
      <c r="IO40" s="365"/>
      <c r="IP40" s="365"/>
      <c r="IQ40" s="365"/>
      <c r="IR40" s="365"/>
      <c r="IS40" s="365"/>
      <c r="IT40" s="365"/>
      <c r="IU40" s="365"/>
      <c r="IV40" s="365"/>
      <c r="IW40" s="365"/>
      <c r="IX40" s="365"/>
      <c r="IY40" s="365"/>
      <c r="IZ40" s="365"/>
      <c r="JA40" s="365"/>
      <c r="JB40" s="365"/>
      <c r="JC40" s="365"/>
      <c r="JD40" s="365"/>
      <c r="JE40" s="365"/>
      <c r="JF40" s="365"/>
      <c r="JG40" s="365"/>
      <c r="JH40" s="365"/>
      <c r="JI40" s="365"/>
      <c r="JJ40" s="365"/>
      <c r="JK40" s="365"/>
      <c r="JL40" s="365"/>
      <c r="JM40" s="365"/>
      <c r="JN40" s="365"/>
      <c r="JO40" s="365"/>
      <c r="JP40" s="365"/>
      <c r="JQ40" s="365"/>
      <c r="JR40" s="365"/>
    </row>
    <row r="41" spans="1:278" s="366" customFormat="1">
      <c r="A41" s="431"/>
      <c r="B41" s="434"/>
      <c r="C41" s="1058" t="s">
        <v>46</v>
      </c>
      <c r="D41" s="1058"/>
      <c r="E41" s="1058"/>
      <c r="F41" s="434"/>
      <c r="G41" s="434"/>
      <c r="H41" s="434"/>
      <c r="I41" s="434"/>
      <c r="J41" s="434"/>
      <c r="K41" s="434"/>
      <c r="L41" s="434"/>
      <c r="M41" s="434"/>
      <c r="N41" s="434"/>
      <c r="O41" s="434"/>
      <c r="P41" s="434"/>
      <c r="Q41" s="434"/>
      <c r="R41" s="434"/>
      <c r="S41" s="434"/>
      <c r="T41" s="513"/>
      <c r="U41" s="431"/>
      <c r="V41" s="431"/>
      <c r="W41" s="431"/>
      <c r="X41" s="365"/>
      <c r="Y41" s="365"/>
      <c r="Z41" s="365"/>
      <c r="AA41" s="365"/>
      <c r="AB41" s="365"/>
      <c r="AC41" s="365"/>
      <c r="AD41" s="365"/>
      <c r="AE41" s="365"/>
      <c r="AF41" s="365"/>
      <c r="AG41" s="365"/>
      <c r="AH41" s="365"/>
      <c r="AI41" s="365"/>
      <c r="AJ41" s="365"/>
      <c r="AK41" s="365"/>
      <c r="AL41" s="365"/>
      <c r="AM41" s="365"/>
      <c r="AN41" s="365"/>
      <c r="AO41" s="365"/>
      <c r="AP41" s="365"/>
      <c r="AQ41" s="365"/>
      <c r="AR41" s="365"/>
      <c r="AS41" s="365"/>
      <c r="AT41" s="365"/>
      <c r="AU41" s="365"/>
      <c r="AV41" s="365"/>
      <c r="AW41" s="365"/>
      <c r="AX41" s="365"/>
      <c r="AY41" s="365"/>
      <c r="AZ41" s="365"/>
      <c r="BA41" s="365"/>
      <c r="BB41" s="365"/>
      <c r="BC41" s="365"/>
      <c r="BD41" s="365"/>
      <c r="BE41" s="365"/>
      <c r="BF41" s="365"/>
      <c r="BG41" s="365"/>
      <c r="BH41" s="365"/>
      <c r="BI41" s="365"/>
      <c r="BJ41" s="365"/>
      <c r="BK41" s="365"/>
      <c r="BL41" s="365"/>
      <c r="BM41" s="365"/>
      <c r="BN41" s="365"/>
      <c r="BO41" s="365"/>
      <c r="BP41" s="365"/>
      <c r="BQ41" s="365"/>
      <c r="BR41" s="365"/>
      <c r="BS41" s="365"/>
      <c r="BT41" s="365"/>
      <c r="BU41" s="365"/>
      <c r="BV41" s="365"/>
      <c r="BW41" s="365"/>
      <c r="BX41" s="365"/>
      <c r="BY41" s="365"/>
      <c r="BZ41" s="365"/>
      <c r="CA41" s="365"/>
      <c r="CB41" s="365"/>
      <c r="CC41" s="365"/>
      <c r="CD41" s="365"/>
      <c r="CE41" s="365"/>
      <c r="CF41" s="365"/>
      <c r="CG41" s="365"/>
      <c r="CH41" s="365"/>
      <c r="CI41" s="365"/>
      <c r="CJ41" s="365"/>
      <c r="CK41" s="365"/>
      <c r="CL41" s="365"/>
      <c r="CM41" s="365"/>
      <c r="CN41" s="365"/>
      <c r="CO41" s="365"/>
      <c r="CP41" s="365"/>
      <c r="CQ41" s="365"/>
      <c r="CR41" s="365"/>
      <c r="CS41" s="365"/>
      <c r="CT41" s="365"/>
      <c r="CU41" s="365"/>
      <c r="CV41" s="365"/>
      <c r="CW41" s="365"/>
      <c r="CX41" s="365"/>
      <c r="CY41" s="365"/>
      <c r="CZ41" s="365"/>
      <c r="DA41" s="365"/>
      <c r="DB41" s="365"/>
      <c r="DC41" s="365"/>
      <c r="DD41" s="365"/>
      <c r="DE41" s="365"/>
      <c r="DF41" s="365"/>
      <c r="DG41" s="365"/>
      <c r="DH41" s="365"/>
      <c r="DI41" s="365"/>
      <c r="DJ41" s="365"/>
      <c r="DK41" s="365"/>
      <c r="DL41" s="365"/>
      <c r="DM41" s="365"/>
      <c r="DN41" s="365"/>
      <c r="DO41" s="365"/>
      <c r="DP41" s="365"/>
      <c r="DQ41" s="365"/>
      <c r="DR41" s="365"/>
      <c r="DS41" s="365"/>
      <c r="DT41" s="365"/>
      <c r="DU41" s="365"/>
      <c r="DV41" s="365"/>
      <c r="DW41" s="365"/>
      <c r="DX41" s="365"/>
      <c r="DY41" s="365"/>
      <c r="DZ41" s="365"/>
      <c r="EA41" s="365"/>
      <c r="EB41" s="365"/>
      <c r="EC41" s="365"/>
      <c r="ED41" s="365"/>
      <c r="EE41" s="365"/>
      <c r="EF41" s="365"/>
      <c r="EG41" s="365"/>
      <c r="EH41" s="365"/>
      <c r="EI41" s="365"/>
      <c r="EJ41" s="365"/>
      <c r="EK41" s="365"/>
      <c r="EL41" s="365"/>
      <c r="EM41" s="365"/>
      <c r="EN41" s="365"/>
      <c r="EO41" s="365"/>
      <c r="EP41" s="365"/>
      <c r="EQ41" s="365"/>
      <c r="ER41" s="365"/>
      <c r="ES41" s="365"/>
      <c r="ET41" s="365"/>
      <c r="EU41" s="365"/>
      <c r="EV41" s="365"/>
      <c r="EW41" s="365"/>
      <c r="EX41" s="365"/>
      <c r="EY41" s="365"/>
      <c r="EZ41" s="365"/>
      <c r="FA41" s="365"/>
      <c r="FB41" s="365"/>
      <c r="FC41" s="365"/>
      <c r="FD41" s="365"/>
      <c r="FE41" s="365"/>
      <c r="FF41" s="365"/>
      <c r="FG41" s="365"/>
      <c r="FH41" s="365"/>
      <c r="FI41" s="365"/>
      <c r="FJ41" s="365"/>
      <c r="FK41" s="365"/>
      <c r="FL41" s="365"/>
      <c r="FM41" s="365"/>
      <c r="FN41" s="365"/>
      <c r="FO41" s="365"/>
      <c r="FP41" s="365"/>
      <c r="FQ41" s="365"/>
      <c r="FR41" s="365"/>
      <c r="FS41" s="365"/>
      <c r="FT41" s="365"/>
      <c r="FU41" s="365"/>
      <c r="FV41" s="365"/>
      <c r="FW41" s="365"/>
      <c r="FX41" s="365"/>
      <c r="FY41" s="365"/>
      <c r="FZ41" s="365"/>
      <c r="GA41" s="365"/>
      <c r="GB41" s="365"/>
      <c r="GC41" s="365"/>
      <c r="GD41" s="365"/>
      <c r="GE41" s="365"/>
      <c r="GF41" s="365"/>
      <c r="GG41" s="365"/>
      <c r="GH41" s="365"/>
      <c r="GI41" s="365"/>
      <c r="GJ41" s="365"/>
      <c r="GK41" s="365"/>
      <c r="GL41" s="365"/>
      <c r="GM41" s="365"/>
      <c r="GN41" s="365"/>
      <c r="GO41" s="365"/>
      <c r="GP41" s="365"/>
      <c r="GQ41" s="365"/>
      <c r="GR41" s="365"/>
      <c r="GS41" s="365"/>
      <c r="GT41" s="365"/>
      <c r="GU41" s="365"/>
      <c r="GV41" s="365"/>
      <c r="GW41" s="365"/>
      <c r="GX41" s="365"/>
      <c r="GY41" s="365"/>
      <c r="GZ41" s="365"/>
      <c r="HA41" s="365"/>
      <c r="HB41" s="365"/>
      <c r="HC41" s="365"/>
      <c r="HD41" s="365"/>
      <c r="HE41" s="365"/>
      <c r="HF41" s="365"/>
      <c r="HG41" s="365"/>
      <c r="HH41" s="365"/>
      <c r="HI41" s="365"/>
      <c r="HJ41" s="365"/>
      <c r="HK41" s="365"/>
      <c r="HL41" s="365"/>
      <c r="HM41" s="365"/>
      <c r="HN41" s="365"/>
      <c r="HO41" s="365"/>
      <c r="HP41" s="365"/>
      <c r="HQ41" s="365"/>
      <c r="HR41" s="365"/>
      <c r="HS41" s="365"/>
      <c r="HT41" s="365"/>
      <c r="HU41" s="365"/>
      <c r="HV41" s="365"/>
      <c r="HW41" s="365"/>
      <c r="HX41" s="365"/>
      <c r="HY41" s="365"/>
      <c r="HZ41" s="365"/>
      <c r="IA41" s="365"/>
      <c r="IB41" s="365"/>
      <c r="IC41" s="365"/>
      <c r="ID41" s="365"/>
      <c r="IE41" s="365"/>
      <c r="IF41" s="365"/>
      <c r="IG41" s="365"/>
      <c r="IH41" s="365"/>
      <c r="II41" s="365"/>
      <c r="IJ41" s="365"/>
      <c r="IK41" s="365"/>
      <c r="IL41" s="365"/>
      <c r="IM41" s="365"/>
      <c r="IN41" s="365"/>
      <c r="IO41" s="365"/>
      <c r="IP41" s="365"/>
      <c r="IQ41" s="365"/>
      <c r="IR41" s="365"/>
      <c r="IS41" s="365"/>
      <c r="IT41" s="365"/>
      <c r="IU41" s="365"/>
      <c r="IV41" s="365"/>
      <c r="IW41" s="365"/>
      <c r="IX41" s="365"/>
      <c r="IY41" s="365"/>
      <c r="IZ41" s="365"/>
      <c r="JA41" s="365"/>
      <c r="JB41" s="365"/>
      <c r="JC41" s="365"/>
      <c r="JD41" s="365"/>
      <c r="JE41" s="365"/>
      <c r="JF41" s="365"/>
      <c r="JG41" s="365"/>
      <c r="JH41" s="365"/>
      <c r="JI41" s="365"/>
      <c r="JJ41" s="365"/>
      <c r="JK41" s="365"/>
      <c r="JL41" s="365"/>
      <c r="JM41" s="365"/>
      <c r="JN41" s="365"/>
      <c r="JO41" s="365"/>
      <c r="JP41" s="365"/>
      <c r="JQ41" s="365"/>
      <c r="JR41" s="365"/>
    </row>
    <row r="42" spans="1:278" s="366" customFormat="1">
      <c r="A42" s="431"/>
      <c r="B42" s="434"/>
      <c r="C42" s="534" t="s">
        <v>28</v>
      </c>
      <c r="D42" s="534" t="s">
        <v>29</v>
      </c>
      <c r="E42" s="529" t="s">
        <v>47</v>
      </c>
      <c r="F42" s="434"/>
      <c r="G42" s="434"/>
      <c r="H42" s="434"/>
      <c r="I42" s="434"/>
      <c r="J42" s="434"/>
      <c r="K42" s="434"/>
      <c r="L42" s="434"/>
      <c r="M42" s="434"/>
      <c r="N42" s="434"/>
      <c r="O42" s="434"/>
      <c r="P42" s="434"/>
      <c r="Q42" s="434"/>
      <c r="R42" s="434"/>
      <c r="S42" s="434"/>
      <c r="T42" s="513"/>
      <c r="U42" s="431"/>
      <c r="V42" s="431"/>
      <c r="W42" s="431"/>
      <c r="X42" s="365"/>
      <c r="Y42" s="365"/>
      <c r="Z42" s="365"/>
      <c r="AA42" s="365"/>
      <c r="AB42" s="365"/>
      <c r="AC42" s="365"/>
      <c r="AD42" s="365"/>
      <c r="AE42" s="365"/>
      <c r="AF42" s="365"/>
      <c r="AG42" s="365"/>
      <c r="AH42" s="365"/>
      <c r="AI42" s="365"/>
      <c r="AJ42" s="365"/>
      <c r="AK42" s="365"/>
      <c r="AL42" s="365"/>
      <c r="AM42" s="365"/>
      <c r="AN42" s="365"/>
      <c r="AO42" s="365"/>
      <c r="AP42" s="365"/>
      <c r="AQ42" s="365"/>
      <c r="AR42" s="365"/>
      <c r="AS42" s="365"/>
      <c r="AT42" s="365"/>
      <c r="AU42" s="365"/>
      <c r="AV42" s="365"/>
      <c r="AW42" s="365"/>
      <c r="AX42" s="365"/>
      <c r="AY42" s="365"/>
      <c r="AZ42" s="365"/>
      <c r="BA42" s="365"/>
      <c r="BB42" s="365"/>
      <c r="BC42" s="365"/>
      <c r="BD42" s="365"/>
      <c r="BE42" s="365"/>
      <c r="BF42" s="365"/>
      <c r="BG42" s="365"/>
      <c r="BH42" s="365"/>
      <c r="BI42" s="365"/>
      <c r="BJ42" s="365"/>
      <c r="BK42" s="365"/>
      <c r="BL42" s="365"/>
      <c r="BM42" s="365"/>
      <c r="BN42" s="365"/>
      <c r="BO42" s="365"/>
      <c r="BP42" s="365"/>
      <c r="BQ42" s="365"/>
      <c r="BR42" s="365"/>
      <c r="BS42" s="365"/>
      <c r="BT42" s="365"/>
      <c r="BU42" s="365"/>
      <c r="BV42" s="365"/>
      <c r="BW42" s="365"/>
      <c r="BX42" s="365"/>
      <c r="BY42" s="365"/>
      <c r="BZ42" s="365"/>
      <c r="CA42" s="365"/>
      <c r="CB42" s="365"/>
      <c r="CC42" s="365"/>
      <c r="CD42" s="365"/>
      <c r="CE42" s="365"/>
      <c r="CF42" s="365"/>
      <c r="CG42" s="365"/>
      <c r="CH42" s="365"/>
      <c r="CI42" s="365"/>
      <c r="CJ42" s="365"/>
      <c r="CK42" s="365"/>
      <c r="CL42" s="365"/>
      <c r="CM42" s="365"/>
      <c r="CN42" s="365"/>
      <c r="CO42" s="365"/>
      <c r="CP42" s="365"/>
      <c r="CQ42" s="365"/>
      <c r="CR42" s="365"/>
      <c r="CS42" s="365"/>
      <c r="CT42" s="365"/>
      <c r="CU42" s="365"/>
      <c r="CV42" s="365"/>
      <c r="CW42" s="365"/>
      <c r="CX42" s="365"/>
      <c r="CY42" s="365"/>
      <c r="CZ42" s="365"/>
      <c r="DA42" s="365"/>
      <c r="DB42" s="365"/>
      <c r="DC42" s="365"/>
      <c r="DD42" s="365"/>
      <c r="DE42" s="365"/>
      <c r="DF42" s="365"/>
      <c r="DG42" s="365"/>
      <c r="DH42" s="365"/>
      <c r="DI42" s="365"/>
      <c r="DJ42" s="365"/>
      <c r="DK42" s="365"/>
      <c r="DL42" s="365"/>
      <c r="DM42" s="365"/>
      <c r="DN42" s="365"/>
      <c r="DO42" s="365"/>
      <c r="DP42" s="365"/>
      <c r="DQ42" s="365"/>
      <c r="DR42" s="365"/>
      <c r="DS42" s="365"/>
      <c r="DT42" s="365"/>
      <c r="DU42" s="365"/>
      <c r="DV42" s="365"/>
      <c r="DW42" s="365"/>
      <c r="DX42" s="365"/>
      <c r="DY42" s="365"/>
      <c r="DZ42" s="365"/>
      <c r="EA42" s="365"/>
      <c r="EB42" s="365"/>
      <c r="EC42" s="365"/>
      <c r="ED42" s="365"/>
      <c r="EE42" s="365"/>
      <c r="EF42" s="365"/>
      <c r="EG42" s="365"/>
      <c r="EH42" s="365"/>
      <c r="EI42" s="365"/>
      <c r="EJ42" s="365"/>
      <c r="EK42" s="365"/>
      <c r="EL42" s="365"/>
      <c r="EM42" s="365"/>
      <c r="EN42" s="365"/>
      <c r="EO42" s="365"/>
      <c r="EP42" s="365"/>
      <c r="EQ42" s="365"/>
      <c r="ER42" s="365"/>
      <c r="ES42" s="365"/>
      <c r="ET42" s="365"/>
      <c r="EU42" s="365"/>
      <c r="EV42" s="365"/>
      <c r="EW42" s="365"/>
      <c r="EX42" s="365"/>
      <c r="EY42" s="365"/>
      <c r="EZ42" s="365"/>
      <c r="FA42" s="365"/>
      <c r="FB42" s="365"/>
      <c r="FC42" s="365"/>
      <c r="FD42" s="365"/>
      <c r="FE42" s="365"/>
      <c r="FF42" s="365"/>
      <c r="FG42" s="365"/>
      <c r="FH42" s="365"/>
      <c r="FI42" s="365"/>
      <c r="FJ42" s="365"/>
      <c r="FK42" s="365"/>
      <c r="FL42" s="365"/>
      <c r="FM42" s="365"/>
      <c r="FN42" s="365"/>
      <c r="FO42" s="365"/>
      <c r="FP42" s="365"/>
      <c r="FQ42" s="365"/>
      <c r="FR42" s="365"/>
      <c r="FS42" s="365"/>
      <c r="FT42" s="365"/>
      <c r="FU42" s="365"/>
      <c r="FV42" s="365"/>
      <c r="FW42" s="365"/>
      <c r="FX42" s="365"/>
      <c r="FY42" s="365"/>
      <c r="FZ42" s="365"/>
      <c r="GA42" s="365"/>
      <c r="GB42" s="365"/>
      <c r="GC42" s="365"/>
      <c r="GD42" s="365"/>
      <c r="GE42" s="365"/>
      <c r="GF42" s="365"/>
      <c r="GG42" s="365"/>
      <c r="GH42" s="365"/>
      <c r="GI42" s="365"/>
      <c r="GJ42" s="365"/>
      <c r="GK42" s="365"/>
      <c r="GL42" s="365"/>
      <c r="GM42" s="365"/>
      <c r="GN42" s="365"/>
      <c r="GO42" s="365"/>
      <c r="GP42" s="365"/>
      <c r="GQ42" s="365"/>
      <c r="GR42" s="365"/>
      <c r="GS42" s="365"/>
      <c r="GT42" s="365"/>
      <c r="GU42" s="365"/>
      <c r="GV42" s="365"/>
      <c r="GW42" s="365"/>
      <c r="GX42" s="365"/>
      <c r="GY42" s="365"/>
      <c r="GZ42" s="365"/>
      <c r="HA42" s="365"/>
      <c r="HB42" s="365"/>
      <c r="HC42" s="365"/>
      <c r="HD42" s="365"/>
      <c r="HE42" s="365"/>
      <c r="HF42" s="365"/>
      <c r="HG42" s="365"/>
      <c r="HH42" s="365"/>
      <c r="HI42" s="365"/>
      <c r="HJ42" s="365"/>
      <c r="HK42" s="365"/>
      <c r="HL42" s="365"/>
      <c r="HM42" s="365"/>
      <c r="HN42" s="365"/>
      <c r="HO42" s="365"/>
      <c r="HP42" s="365"/>
      <c r="HQ42" s="365"/>
      <c r="HR42" s="365"/>
      <c r="HS42" s="365"/>
      <c r="HT42" s="365"/>
      <c r="HU42" s="365"/>
      <c r="HV42" s="365"/>
      <c r="HW42" s="365"/>
      <c r="HX42" s="365"/>
      <c r="HY42" s="365"/>
      <c r="HZ42" s="365"/>
      <c r="IA42" s="365"/>
      <c r="IB42" s="365"/>
      <c r="IC42" s="365"/>
      <c r="ID42" s="365"/>
      <c r="IE42" s="365"/>
      <c r="IF42" s="365"/>
      <c r="IG42" s="365"/>
      <c r="IH42" s="365"/>
      <c r="II42" s="365"/>
      <c r="IJ42" s="365"/>
      <c r="IK42" s="365"/>
      <c r="IL42" s="365"/>
      <c r="IM42" s="365"/>
      <c r="IN42" s="365"/>
      <c r="IO42" s="365"/>
      <c r="IP42" s="365"/>
      <c r="IQ42" s="365"/>
      <c r="IR42" s="365"/>
      <c r="IS42" s="365"/>
      <c r="IT42" s="365"/>
      <c r="IU42" s="365"/>
      <c r="IV42" s="365"/>
      <c r="IW42" s="365"/>
      <c r="IX42" s="365"/>
      <c r="IY42" s="365"/>
      <c r="IZ42" s="365"/>
      <c r="JA42" s="365"/>
      <c r="JB42" s="365"/>
      <c r="JC42" s="365"/>
      <c r="JD42" s="365"/>
      <c r="JE42" s="365"/>
      <c r="JF42" s="365"/>
      <c r="JG42" s="365"/>
      <c r="JH42" s="365"/>
      <c r="JI42" s="365"/>
      <c r="JJ42" s="365"/>
      <c r="JK42" s="365"/>
      <c r="JL42" s="365"/>
      <c r="JM42" s="365"/>
      <c r="JN42" s="365"/>
      <c r="JO42" s="365"/>
      <c r="JP42" s="365"/>
      <c r="JQ42" s="365"/>
      <c r="JR42" s="365"/>
    </row>
    <row r="43" spans="1:278" s="366" customFormat="1">
      <c r="A43" s="431"/>
      <c r="B43" s="434"/>
      <c r="C43" s="527" t="s">
        <v>414</v>
      </c>
      <c r="D43" s="530">
        <f>'3'!AF108</f>
        <v>43195.639999999665</v>
      </c>
      <c r="E43" s="526">
        <f>D43*$E$50/$D$50</f>
        <v>8.7204313722211903E-3</v>
      </c>
      <c r="F43" s="434"/>
      <c r="G43" s="434"/>
      <c r="H43" s="434"/>
      <c r="I43" s="434"/>
      <c r="J43" s="434"/>
      <c r="K43" s="434"/>
      <c r="L43" s="434"/>
      <c r="M43" s="434"/>
      <c r="N43" s="434"/>
      <c r="O43" s="434"/>
      <c r="P43" s="434"/>
      <c r="Q43" s="434"/>
      <c r="R43" s="434"/>
      <c r="S43" s="434"/>
      <c r="T43" s="513"/>
      <c r="U43" s="431"/>
      <c r="V43" s="431"/>
      <c r="W43" s="431"/>
      <c r="X43" s="365"/>
      <c r="Y43" s="365"/>
      <c r="Z43" s="365"/>
      <c r="AA43" s="365"/>
      <c r="AB43" s="365"/>
      <c r="AC43" s="365"/>
      <c r="AD43" s="365"/>
      <c r="AE43" s="365"/>
      <c r="AF43" s="365"/>
      <c r="AG43" s="365"/>
      <c r="AH43" s="365"/>
      <c r="AI43" s="365"/>
      <c r="AJ43" s="365"/>
      <c r="AK43" s="365"/>
      <c r="AL43" s="365"/>
      <c r="AM43" s="365"/>
      <c r="AN43" s="365"/>
      <c r="AO43" s="365"/>
      <c r="AP43" s="365"/>
      <c r="AQ43" s="365"/>
      <c r="AR43" s="365"/>
      <c r="AS43" s="365"/>
      <c r="AT43" s="365"/>
      <c r="AU43" s="365"/>
      <c r="AV43" s="365"/>
      <c r="AW43" s="365"/>
      <c r="AX43" s="365"/>
      <c r="AY43" s="365"/>
      <c r="AZ43" s="365"/>
      <c r="BA43" s="365"/>
      <c r="BB43" s="365"/>
      <c r="BC43" s="365"/>
      <c r="BD43" s="365"/>
      <c r="BE43" s="365"/>
      <c r="BF43" s="365"/>
      <c r="BG43" s="365"/>
      <c r="BH43" s="365"/>
      <c r="BI43" s="365"/>
      <c r="BJ43" s="365"/>
      <c r="BK43" s="365"/>
      <c r="BL43" s="365"/>
      <c r="BM43" s="365"/>
      <c r="BN43" s="365"/>
      <c r="BO43" s="365"/>
      <c r="BP43" s="365"/>
      <c r="BQ43" s="365"/>
      <c r="BR43" s="365"/>
      <c r="BS43" s="365"/>
      <c r="BT43" s="365"/>
      <c r="BU43" s="365"/>
      <c r="BV43" s="365"/>
      <c r="BW43" s="365"/>
      <c r="BX43" s="365"/>
      <c r="BY43" s="365"/>
      <c r="BZ43" s="365"/>
      <c r="CA43" s="365"/>
      <c r="CB43" s="365"/>
      <c r="CC43" s="365"/>
      <c r="CD43" s="365"/>
      <c r="CE43" s="365"/>
      <c r="CF43" s="365"/>
      <c r="CG43" s="365"/>
      <c r="CH43" s="365"/>
      <c r="CI43" s="365"/>
      <c r="CJ43" s="365"/>
      <c r="CK43" s="365"/>
      <c r="CL43" s="365"/>
      <c r="CM43" s="365"/>
      <c r="CN43" s="365"/>
      <c r="CO43" s="365"/>
      <c r="CP43" s="365"/>
      <c r="CQ43" s="365"/>
      <c r="CR43" s="365"/>
      <c r="CS43" s="365"/>
      <c r="CT43" s="365"/>
      <c r="CU43" s="365"/>
      <c r="CV43" s="365"/>
      <c r="CW43" s="365"/>
      <c r="CX43" s="365"/>
      <c r="CY43" s="365"/>
      <c r="CZ43" s="365"/>
      <c r="DA43" s="365"/>
      <c r="DB43" s="365"/>
      <c r="DC43" s="365"/>
      <c r="DD43" s="365"/>
      <c r="DE43" s="365"/>
      <c r="DF43" s="365"/>
      <c r="DG43" s="365"/>
      <c r="DH43" s="365"/>
      <c r="DI43" s="365"/>
      <c r="DJ43" s="365"/>
      <c r="DK43" s="365"/>
      <c r="DL43" s="365"/>
      <c r="DM43" s="365"/>
      <c r="DN43" s="365"/>
      <c r="DO43" s="365"/>
      <c r="DP43" s="365"/>
      <c r="DQ43" s="365"/>
      <c r="DR43" s="365"/>
      <c r="DS43" s="365"/>
      <c r="DT43" s="365"/>
      <c r="DU43" s="365"/>
      <c r="DV43" s="365"/>
      <c r="DW43" s="365"/>
      <c r="DX43" s="365"/>
      <c r="DY43" s="365"/>
      <c r="DZ43" s="365"/>
      <c r="EA43" s="365"/>
      <c r="EB43" s="365"/>
      <c r="EC43" s="365"/>
      <c r="ED43" s="365"/>
      <c r="EE43" s="365"/>
      <c r="EF43" s="365"/>
      <c r="EG43" s="365"/>
      <c r="EH43" s="365"/>
      <c r="EI43" s="365"/>
      <c r="EJ43" s="365"/>
      <c r="EK43" s="365"/>
      <c r="EL43" s="365"/>
      <c r="EM43" s="365"/>
      <c r="EN43" s="365"/>
      <c r="EO43" s="365"/>
      <c r="EP43" s="365"/>
      <c r="EQ43" s="365"/>
      <c r="ER43" s="365"/>
      <c r="ES43" s="365"/>
      <c r="ET43" s="365"/>
      <c r="EU43" s="365"/>
      <c r="EV43" s="365"/>
      <c r="EW43" s="365"/>
      <c r="EX43" s="365"/>
      <c r="EY43" s="365"/>
      <c r="EZ43" s="365"/>
      <c r="FA43" s="365"/>
      <c r="FB43" s="365"/>
      <c r="FC43" s="365"/>
      <c r="FD43" s="365"/>
      <c r="FE43" s="365"/>
      <c r="FF43" s="365"/>
      <c r="FG43" s="365"/>
      <c r="FH43" s="365"/>
      <c r="FI43" s="365"/>
      <c r="FJ43" s="365"/>
      <c r="FK43" s="365"/>
      <c r="FL43" s="365"/>
      <c r="FM43" s="365"/>
      <c r="FN43" s="365"/>
      <c r="FO43" s="365"/>
      <c r="FP43" s="365"/>
      <c r="FQ43" s="365"/>
      <c r="FR43" s="365"/>
      <c r="FS43" s="365"/>
      <c r="FT43" s="365"/>
      <c r="FU43" s="365"/>
      <c r="FV43" s="365"/>
      <c r="FW43" s="365"/>
      <c r="FX43" s="365"/>
      <c r="FY43" s="365"/>
      <c r="FZ43" s="365"/>
      <c r="GA43" s="365"/>
      <c r="GB43" s="365"/>
      <c r="GC43" s="365"/>
      <c r="GD43" s="365"/>
      <c r="GE43" s="365"/>
      <c r="GF43" s="365"/>
      <c r="GG43" s="365"/>
      <c r="GH43" s="365"/>
      <c r="GI43" s="365"/>
      <c r="GJ43" s="365"/>
      <c r="GK43" s="365"/>
      <c r="GL43" s="365"/>
      <c r="GM43" s="365"/>
      <c r="GN43" s="365"/>
      <c r="GO43" s="365"/>
      <c r="GP43" s="365"/>
      <c r="GQ43" s="365"/>
      <c r="GR43" s="365"/>
      <c r="GS43" s="365"/>
      <c r="GT43" s="365"/>
      <c r="GU43" s="365"/>
      <c r="GV43" s="365"/>
      <c r="GW43" s="365"/>
      <c r="GX43" s="365"/>
      <c r="GY43" s="365"/>
      <c r="GZ43" s="365"/>
      <c r="HA43" s="365"/>
      <c r="HB43" s="365"/>
      <c r="HC43" s="365"/>
      <c r="HD43" s="365"/>
      <c r="HE43" s="365"/>
      <c r="HF43" s="365"/>
      <c r="HG43" s="365"/>
      <c r="HH43" s="365"/>
      <c r="HI43" s="365"/>
      <c r="HJ43" s="365"/>
      <c r="HK43" s="365"/>
      <c r="HL43" s="365"/>
      <c r="HM43" s="365"/>
      <c r="HN43" s="365"/>
      <c r="HO43" s="365"/>
      <c r="HP43" s="365"/>
      <c r="HQ43" s="365"/>
      <c r="HR43" s="365"/>
      <c r="HS43" s="365"/>
      <c r="HT43" s="365"/>
      <c r="HU43" s="365"/>
      <c r="HV43" s="365"/>
      <c r="HW43" s="365"/>
      <c r="HX43" s="365"/>
      <c r="HY43" s="365"/>
      <c r="HZ43" s="365"/>
      <c r="IA43" s="365"/>
      <c r="IB43" s="365"/>
      <c r="IC43" s="365"/>
      <c r="ID43" s="365"/>
      <c r="IE43" s="365"/>
      <c r="IF43" s="365"/>
      <c r="IG43" s="365"/>
      <c r="IH43" s="365"/>
      <c r="II43" s="365"/>
      <c r="IJ43" s="365"/>
      <c r="IK43" s="365"/>
      <c r="IL43" s="365"/>
      <c r="IM43" s="365"/>
      <c r="IN43" s="365"/>
      <c r="IO43" s="365"/>
      <c r="IP43" s="365"/>
      <c r="IQ43" s="365"/>
      <c r="IR43" s="365"/>
      <c r="IS43" s="365"/>
      <c r="IT43" s="365"/>
      <c r="IU43" s="365"/>
      <c r="IV43" s="365"/>
      <c r="IW43" s="365"/>
      <c r="IX43" s="365"/>
      <c r="IY43" s="365"/>
      <c r="IZ43" s="365"/>
      <c r="JA43" s="365"/>
      <c r="JB43" s="365"/>
      <c r="JC43" s="365"/>
      <c r="JD43" s="365"/>
      <c r="JE43" s="365"/>
      <c r="JF43" s="365"/>
      <c r="JG43" s="365"/>
      <c r="JH43" s="365"/>
      <c r="JI43" s="365"/>
      <c r="JJ43" s="365"/>
      <c r="JK43" s="365"/>
      <c r="JL43" s="365"/>
      <c r="JM43" s="365"/>
      <c r="JN43" s="365"/>
      <c r="JO43" s="365"/>
      <c r="JP43" s="365"/>
      <c r="JQ43" s="365"/>
      <c r="JR43" s="365"/>
    </row>
    <row r="44" spans="1:278" s="366" customFormat="1">
      <c r="A44" s="431"/>
      <c r="B44" s="434"/>
      <c r="C44" s="527" t="s">
        <v>415</v>
      </c>
      <c r="D44" s="528">
        <f>'3'!AF100</f>
        <v>2433496.0600000005</v>
      </c>
      <c r="E44" s="526">
        <f t="shared" ref="E44:E45" si="2">D44*$E$50/$D$50</f>
        <v>0.49127956862777883</v>
      </c>
      <c r="F44" s="434"/>
      <c r="G44" s="434"/>
      <c r="H44" s="434"/>
      <c r="I44" s="434"/>
      <c r="J44" s="434"/>
      <c r="K44" s="434"/>
      <c r="L44" s="434"/>
      <c r="M44" s="434"/>
      <c r="N44" s="434"/>
      <c r="O44" s="434"/>
      <c r="P44" s="434"/>
      <c r="Q44" s="434"/>
      <c r="R44" s="434"/>
      <c r="S44" s="434"/>
      <c r="T44" s="513"/>
      <c r="U44" s="431"/>
      <c r="V44" s="431"/>
      <c r="W44" s="431"/>
      <c r="X44" s="365"/>
      <c r="Y44" s="365"/>
      <c r="Z44" s="365"/>
      <c r="AA44" s="365"/>
      <c r="AB44" s="365"/>
      <c r="AC44" s="365"/>
      <c r="AD44" s="365"/>
      <c r="AE44" s="365"/>
      <c r="AF44" s="365"/>
      <c r="AG44" s="365"/>
      <c r="AH44" s="365"/>
      <c r="AI44" s="365"/>
      <c r="AJ44" s="365"/>
      <c r="AK44" s="365"/>
      <c r="AL44" s="365"/>
      <c r="AM44" s="365"/>
      <c r="AN44" s="365"/>
      <c r="AO44" s="365"/>
      <c r="AP44" s="365"/>
      <c r="AQ44" s="365"/>
      <c r="AR44" s="365"/>
      <c r="AS44" s="365"/>
      <c r="AT44" s="365"/>
      <c r="AU44" s="365"/>
      <c r="AV44" s="365"/>
      <c r="AW44" s="365"/>
      <c r="AX44" s="365"/>
      <c r="AY44" s="365"/>
      <c r="AZ44" s="365"/>
      <c r="BA44" s="365"/>
      <c r="BB44" s="365"/>
      <c r="BC44" s="365"/>
      <c r="BD44" s="365"/>
      <c r="BE44" s="365"/>
      <c r="BF44" s="365"/>
      <c r="BG44" s="365"/>
      <c r="BH44" s="365"/>
      <c r="BI44" s="365"/>
      <c r="BJ44" s="365"/>
      <c r="BK44" s="365"/>
      <c r="BL44" s="365"/>
      <c r="BM44" s="365"/>
      <c r="BN44" s="365"/>
      <c r="BO44" s="365"/>
      <c r="BP44" s="365"/>
      <c r="BQ44" s="365"/>
      <c r="BR44" s="365"/>
      <c r="BS44" s="365"/>
      <c r="BT44" s="365"/>
      <c r="BU44" s="365"/>
      <c r="BV44" s="365"/>
      <c r="BW44" s="365"/>
      <c r="BX44" s="365"/>
      <c r="BY44" s="365"/>
      <c r="BZ44" s="365"/>
      <c r="CA44" s="365"/>
      <c r="CB44" s="365"/>
      <c r="CC44" s="365"/>
      <c r="CD44" s="365"/>
      <c r="CE44" s="365"/>
      <c r="CF44" s="365"/>
      <c r="CG44" s="365"/>
      <c r="CH44" s="365"/>
      <c r="CI44" s="365"/>
      <c r="CJ44" s="365"/>
      <c r="CK44" s="365"/>
      <c r="CL44" s="365"/>
      <c r="CM44" s="365"/>
      <c r="CN44" s="365"/>
      <c r="CO44" s="365"/>
      <c r="CP44" s="365"/>
      <c r="CQ44" s="365"/>
      <c r="CR44" s="365"/>
      <c r="CS44" s="365"/>
      <c r="CT44" s="365"/>
      <c r="CU44" s="365"/>
      <c r="CV44" s="365"/>
      <c r="CW44" s="365"/>
      <c r="CX44" s="365"/>
      <c r="CY44" s="365"/>
      <c r="CZ44" s="365"/>
      <c r="DA44" s="365"/>
      <c r="DB44" s="365"/>
      <c r="DC44" s="365"/>
      <c r="DD44" s="365"/>
      <c r="DE44" s="365"/>
      <c r="DF44" s="365"/>
      <c r="DG44" s="365"/>
      <c r="DH44" s="365"/>
      <c r="DI44" s="365"/>
      <c r="DJ44" s="365"/>
      <c r="DK44" s="365"/>
      <c r="DL44" s="365"/>
      <c r="DM44" s="365"/>
      <c r="DN44" s="365"/>
      <c r="DO44" s="365"/>
      <c r="DP44" s="365"/>
      <c r="DQ44" s="365"/>
      <c r="DR44" s="365"/>
      <c r="DS44" s="365"/>
      <c r="DT44" s="365"/>
      <c r="DU44" s="365"/>
      <c r="DV44" s="365"/>
      <c r="DW44" s="365"/>
      <c r="DX44" s="365"/>
      <c r="DY44" s="365"/>
      <c r="DZ44" s="365"/>
      <c r="EA44" s="365"/>
      <c r="EB44" s="365"/>
      <c r="EC44" s="365"/>
      <c r="ED44" s="365"/>
      <c r="EE44" s="365"/>
      <c r="EF44" s="365"/>
      <c r="EG44" s="365"/>
      <c r="EH44" s="365"/>
      <c r="EI44" s="365"/>
      <c r="EJ44" s="365"/>
      <c r="EK44" s="365"/>
      <c r="EL44" s="365"/>
      <c r="EM44" s="365"/>
      <c r="EN44" s="365"/>
      <c r="EO44" s="365"/>
      <c r="EP44" s="365"/>
      <c r="EQ44" s="365"/>
      <c r="ER44" s="365"/>
      <c r="ES44" s="365"/>
      <c r="ET44" s="365"/>
      <c r="EU44" s="365"/>
      <c r="EV44" s="365"/>
      <c r="EW44" s="365"/>
      <c r="EX44" s="365"/>
      <c r="EY44" s="365"/>
      <c r="EZ44" s="365"/>
      <c r="FA44" s="365"/>
      <c r="FB44" s="365"/>
      <c r="FC44" s="365"/>
      <c r="FD44" s="365"/>
      <c r="FE44" s="365"/>
      <c r="FF44" s="365"/>
      <c r="FG44" s="365"/>
      <c r="FH44" s="365"/>
      <c r="FI44" s="365"/>
      <c r="FJ44" s="365"/>
      <c r="FK44" s="365"/>
      <c r="FL44" s="365"/>
      <c r="FM44" s="365"/>
      <c r="FN44" s="365"/>
      <c r="FO44" s="365"/>
      <c r="FP44" s="365"/>
      <c r="FQ44" s="365"/>
      <c r="FR44" s="365"/>
      <c r="FS44" s="365"/>
      <c r="FT44" s="365"/>
      <c r="FU44" s="365"/>
      <c r="FV44" s="365"/>
      <c r="FW44" s="365"/>
      <c r="FX44" s="365"/>
      <c r="FY44" s="365"/>
      <c r="FZ44" s="365"/>
      <c r="GA44" s="365"/>
      <c r="GB44" s="365"/>
      <c r="GC44" s="365"/>
      <c r="GD44" s="365"/>
      <c r="GE44" s="365"/>
      <c r="GF44" s="365"/>
      <c r="GG44" s="365"/>
      <c r="GH44" s="365"/>
      <c r="GI44" s="365"/>
      <c r="GJ44" s="365"/>
      <c r="GK44" s="365"/>
      <c r="GL44" s="365"/>
      <c r="GM44" s="365"/>
      <c r="GN44" s="365"/>
      <c r="GO44" s="365"/>
      <c r="GP44" s="365"/>
      <c r="GQ44" s="365"/>
      <c r="GR44" s="365"/>
      <c r="GS44" s="365"/>
      <c r="GT44" s="365"/>
      <c r="GU44" s="365"/>
      <c r="GV44" s="365"/>
      <c r="GW44" s="365"/>
      <c r="GX44" s="365"/>
      <c r="GY44" s="365"/>
      <c r="GZ44" s="365"/>
      <c r="HA44" s="365"/>
      <c r="HB44" s="365"/>
      <c r="HC44" s="365"/>
      <c r="HD44" s="365"/>
      <c r="HE44" s="365"/>
      <c r="HF44" s="365"/>
      <c r="HG44" s="365"/>
      <c r="HH44" s="365"/>
      <c r="HI44" s="365"/>
      <c r="HJ44" s="365"/>
      <c r="HK44" s="365"/>
      <c r="HL44" s="365"/>
      <c r="HM44" s="365"/>
      <c r="HN44" s="365"/>
      <c r="HO44" s="365"/>
      <c r="HP44" s="365"/>
      <c r="HQ44" s="365"/>
      <c r="HR44" s="365"/>
      <c r="HS44" s="365"/>
      <c r="HT44" s="365"/>
      <c r="HU44" s="365"/>
      <c r="HV44" s="365"/>
      <c r="HW44" s="365"/>
      <c r="HX44" s="365"/>
      <c r="HY44" s="365"/>
      <c r="HZ44" s="365"/>
      <c r="IA44" s="365"/>
      <c r="IB44" s="365"/>
      <c r="IC44" s="365"/>
      <c r="ID44" s="365"/>
      <c r="IE44" s="365"/>
      <c r="IF44" s="365"/>
      <c r="IG44" s="365"/>
      <c r="IH44" s="365"/>
      <c r="II44" s="365"/>
      <c r="IJ44" s="365"/>
      <c r="IK44" s="365"/>
      <c r="IL44" s="365"/>
      <c r="IM44" s="365"/>
      <c r="IN44" s="365"/>
      <c r="IO44" s="365"/>
      <c r="IP44" s="365"/>
      <c r="IQ44" s="365"/>
      <c r="IR44" s="365"/>
      <c r="IS44" s="365"/>
      <c r="IT44" s="365"/>
      <c r="IU44" s="365"/>
      <c r="IV44" s="365"/>
      <c r="IW44" s="365"/>
      <c r="IX44" s="365"/>
      <c r="IY44" s="365"/>
      <c r="IZ44" s="365"/>
      <c r="JA44" s="365"/>
      <c r="JB44" s="365"/>
      <c r="JC44" s="365"/>
      <c r="JD44" s="365"/>
      <c r="JE44" s="365"/>
      <c r="JF44" s="365"/>
      <c r="JG44" s="365"/>
      <c r="JH44" s="365"/>
      <c r="JI44" s="365"/>
      <c r="JJ44" s="365"/>
      <c r="JK44" s="365"/>
      <c r="JL44" s="365"/>
      <c r="JM44" s="365"/>
      <c r="JN44" s="365"/>
      <c r="JO44" s="365"/>
      <c r="JP44" s="365"/>
      <c r="JQ44" s="365"/>
      <c r="JR44" s="365"/>
    </row>
    <row r="45" spans="1:278" s="366" customFormat="1">
      <c r="A45" s="431"/>
      <c r="B45" s="434"/>
      <c r="C45" s="527" t="s">
        <v>421</v>
      </c>
      <c r="D45" s="528">
        <f>'3'!AF29</f>
        <v>2476691.7000000002</v>
      </c>
      <c r="E45" s="526">
        <f t="shared" si="2"/>
        <v>0.5</v>
      </c>
      <c r="F45" s="434"/>
      <c r="G45" s="434"/>
      <c r="H45" s="434"/>
      <c r="I45" s="434"/>
      <c r="J45" s="434"/>
      <c r="K45" s="434"/>
      <c r="L45" s="434"/>
      <c r="M45" s="434"/>
      <c r="N45" s="434"/>
      <c r="O45" s="434"/>
      <c r="P45" s="434"/>
      <c r="Q45" s="434"/>
      <c r="R45" s="434"/>
      <c r="S45" s="434"/>
      <c r="T45" s="513"/>
      <c r="U45" s="431"/>
      <c r="V45" s="431"/>
      <c r="W45" s="431"/>
      <c r="X45" s="365"/>
      <c r="Y45" s="365"/>
      <c r="Z45" s="365"/>
      <c r="AA45" s="365"/>
      <c r="AB45" s="365"/>
      <c r="AC45" s="365"/>
      <c r="AD45" s="365"/>
      <c r="AE45" s="365"/>
      <c r="AF45" s="365"/>
      <c r="AG45" s="365"/>
      <c r="AH45" s="365"/>
      <c r="AI45" s="365"/>
      <c r="AJ45" s="365"/>
      <c r="AK45" s="365"/>
      <c r="AL45" s="365"/>
      <c r="AM45" s="365"/>
      <c r="AN45" s="365"/>
      <c r="AO45" s="365"/>
      <c r="AP45" s="365"/>
      <c r="AQ45" s="365"/>
      <c r="AR45" s="365"/>
      <c r="AS45" s="365"/>
      <c r="AT45" s="365"/>
      <c r="AU45" s="365"/>
      <c r="AV45" s="365"/>
      <c r="AW45" s="365"/>
      <c r="AX45" s="365"/>
      <c r="AY45" s="365"/>
      <c r="AZ45" s="365"/>
      <c r="BA45" s="365"/>
      <c r="BB45" s="365"/>
      <c r="BC45" s="365"/>
      <c r="BD45" s="365"/>
      <c r="BE45" s="365"/>
      <c r="BF45" s="365"/>
      <c r="BG45" s="365"/>
      <c r="BH45" s="365"/>
      <c r="BI45" s="365"/>
      <c r="BJ45" s="365"/>
      <c r="BK45" s="365"/>
      <c r="BL45" s="365"/>
      <c r="BM45" s="365"/>
      <c r="BN45" s="365"/>
      <c r="BO45" s="365"/>
      <c r="BP45" s="365"/>
      <c r="BQ45" s="365"/>
      <c r="BR45" s="365"/>
      <c r="BS45" s="365"/>
      <c r="BT45" s="365"/>
      <c r="BU45" s="365"/>
      <c r="BV45" s="365"/>
      <c r="BW45" s="365"/>
      <c r="BX45" s="365"/>
      <c r="BY45" s="365"/>
      <c r="BZ45" s="365"/>
      <c r="CA45" s="365"/>
      <c r="CB45" s="365"/>
      <c r="CC45" s="365"/>
      <c r="CD45" s="365"/>
      <c r="CE45" s="365"/>
      <c r="CF45" s="365"/>
      <c r="CG45" s="365"/>
      <c r="CH45" s="365"/>
      <c r="CI45" s="365"/>
      <c r="CJ45" s="365"/>
      <c r="CK45" s="365"/>
      <c r="CL45" s="365"/>
      <c r="CM45" s="365"/>
      <c r="CN45" s="365"/>
      <c r="CO45" s="365"/>
      <c r="CP45" s="365"/>
      <c r="CQ45" s="365"/>
      <c r="CR45" s="365"/>
      <c r="CS45" s="365"/>
      <c r="CT45" s="365"/>
      <c r="CU45" s="365"/>
      <c r="CV45" s="365"/>
      <c r="CW45" s="365"/>
      <c r="CX45" s="365"/>
      <c r="CY45" s="365"/>
      <c r="CZ45" s="365"/>
      <c r="DA45" s="365"/>
      <c r="DB45" s="365"/>
      <c r="DC45" s="365"/>
      <c r="DD45" s="365"/>
      <c r="DE45" s="365"/>
      <c r="DF45" s="365"/>
      <c r="DG45" s="365"/>
      <c r="DH45" s="365"/>
      <c r="DI45" s="365"/>
      <c r="DJ45" s="365"/>
      <c r="DK45" s="365"/>
      <c r="DL45" s="365"/>
      <c r="DM45" s="365"/>
      <c r="DN45" s="365"/>
      <c r="DO45" s="365"/>
      <c r="DP45" s="365"/>
      <c r="DQ45" s="365"/>
      <c r="DR45" s="365"/>
      <c r="DS45" s="365"/>
      <c r="DT45" s="365"/>
      <c r="DU45" s="365"/>
      <c r="DV45" s="365"/>
      <c r="DW45" s="365"/>
      <c r="DX45" s="365"/>
      <c r="DY45" s="365"/>
      <c r="DZ45" s="365"/>
      <c r="EA45" s="365"/>
      <c r="EB45" s="365"/>
      <c r="EC45" s="365"/>
      <c r="ED45" s="365"/>
      <c r="EE45" s="365"/>
      <c r="EF45" s="365"/>
      <c r="EG45" s="365"/>
      <c r="EH45" s="365"/>
      <c r="EI45" s="365"/>
      <c r="EJ45" s="365"/>
      <c r="EK45" s="365"/>
      <c r="EL45" s="365"/>
      <c r="EM45" s="365"/>
      <c r="EN45" s="365"/>
      <c r="EO45" s="365"/>
      <c r="EP45" s="365"/>
      <c r="EQ45" s="365"/>
      <c r="ER45" s="365"/>
      <c r="ES45" s="365"/>
      <c r="ET45" s="365"/>
      <c r="EU45" s="365"/>
      <c r="EV45" s="365"/>
      <c r="EW45" s="365"/>
      <c r="EX45" s="365"/>
      <c r="EY45" s="365"/>
      <c r="EZ45" s="365"/>
      <c r="FA45" s="365"/>
      <c r="FB45" s="365"/>
      <c r="FC45" s="365"/>
      <c r="FD45" s="365"/>
      <c r="FE45" s="365"/>
      <c r="FF45" s="365"/>
      <c r="FG45" s="365"/>
      <c r="FH45" s="365"/>
      <c r="FI45" s="365"/>
      <c r="FJ45" s="365"/>
      <c r="FK45" s="365"/>
      <c r="FL45" s="365"/>
      <c r="FM45" s="365"/>
      <c r="FN45" s="365"/>
      <c r="FO45" s="365"/>
      <c r="FP45" s="365"/>
      <c r="FQ45" s="365"/>
      <c r="FR45" s="365"/>
      <c r="FS45" s="365"/>
      <c r="FT45" s="365"/>
      <c r="FU45" s="365"/>
      <c r="FV45" s="365"/>
      <c r="FW45" s="365"/>
      <c r="FX45" s="365"/>
      <c r="FY45" s="365"/>
      <c r="FZ45" s="365"/>
      <c r="GA45" s="365"/>
      <c r="GB45" s="365"/>
      <c r="GC45" s="365"/>
      <c r="GD45" s="365"/>
      <c r="GE45" s="365"/>
      <c r="GF45" s="365"/>
      <c r="GG45" s="365"/>
      <c r="GH45" s="365"/>
      <c r="GI45" s="365"/>
      <c r="GJ45" s="365"/>
      <c r="GK45" s="365"/>
      <c r="GL45" s="365"/>
      <c r="GM45" s="365"/>
      <c r="GN45" s="365"/>
      <c r="GO45" s="365"/>
      <c r="GP45" s="365"/>
      <c r="GQ45" s="365"/>
      <c r="GR45" s="365"/>
      <c r="GS45" s="365"/>
      <c r="GT45" s="365"/>
      <c r="GU45" s="365"/>
      <c r="GV45" s="365"/>
      <c r="GW45" s="365"/>
      <c r="GX45" s="365"/>
      <c r="GY45" s="365"/>
      <c r="GZ45" s="365"/>
      <c r="HA45" s="365"/>
      <c r="HB45" s="365"/>
      <c r="HC45" s="365"/>
      <c r="HD45" s="365"/>
      <c r="HE45" s="365"/>
      <c r="HF45" s="365"/>
      <c r="HG45" s="365"/>
      <c r="HH45" s="365"/>
      <c r="HI45" s="365"/>
      <c r="HJ45" s="365"/>
      <c r="HK45" s="365"/>
      <c r="HL45" s="365"/>
      <c r="HM45" s="365"/>
      <c r="HN45" s="365"/>
      <c r="HO45" s="365"/>
      <c r="HP45" s="365"/>
      <c r="HQ45" s="365"/>
      <c r="HR45" s="365"/>
      <c r="HS45" s="365"/>
      <c r="HT45" s="365"/>
      <c r="HU45" s="365"/>
      <c r="HV45" s="365"/>
      <c r="HW45" s="365"/>
      <c r="HX45" s="365"/>
      <c r="HY45" s="365"/>
      <c r="HZ45" s="365"/>
      <c r="IA45" s="365"/>
      <c r="IB45" s="365"/>
      <c r="IC45" s="365"/>
      <c r="ID45" s="365"/>
      <c r="IE45" s="365"/>
      <c r="IF45" s="365"/>
      <c r="IG45" s="365"/>
      <c r="IH45" s="365"/>
      <c r="II45" s="365"/>
      <c r="IJ45" s="365"/>
      <c r="IK45" s="365"/>
      <c r="IL45" s="365"/>
      <c r="IM45" s="365"/>
      <c r="IN45" s="365"/>
      <c r="IO45" s="365"/>
      <c r="IP45" s="365"/>
      <c r="IQ45" s="365"/>
      <c r="IR45" s="365"/>
      <c r="IS45" s="365"/>
      <c r="IT45" s="365"/>
      <c r="IU45" s="365"/>
      <c r="IV45" s="365"/>
      <c r="IW45" s="365"/>
      <c r="IX45" s="365"/>
      <c r="IY45" s="365"/>
      <c r="IZ45" s="365"/>
      <c r="JA45" s="365"/>
      <c r="JB45" s="365"/>
      <c r="JC45" s="365"/>
      <c r="JD45" s="365"/>
      <c r="JE45" s="365"/>
      <c r="JF45" s="365"/>
      <c r="JG45" s="365"/>
      <c r="JH45" s="365"/>
      <c r="JI45" s="365"/>
      <c r="JJ45" s="365"/>
      <c r="JK45" s="365"/>
      <c r="JL45" s="365"/>
      <c r="JM45" s="365"/>
      <c r="JN45" s="365"/>
      <c r="JO45" s="365"/>
      <c r="JP45" s="365"/>
      <c r="JQ45" s="365"/>
      <c r="JR45" s="365"/>
    </row>
    <row r="46" spans="1:278" s="366" customFormat="1">
      <c r="A46" s="431"/>
      <c r="B46" s="434"/>
      <c r="C46" s="527" t="s">
        <v>562</v>
      </c>
      <c r="D46" s="528">
        <f>'3'!Q153</f>
        <v>800</v>
      </c>
      <c r="E46" s="526">
        <f>D46*$E$43/$D$43</f>
        <v>1.6150576997532636E-4</v>
      </c>
      <c r="F46" s="434"/>
      <c r="G46" s="434"/>
      <c r="H46" s="434"/>
      <c r="I46" s="434"/>
      <c r="J46" s="434"/>
      <c r="K46" s="434"/>
      <c r="L46" s="434"/>
      <c r="M46" s="434"/>
      <c r="N46" s="434"/>
      <c r="O46" s="434"/>
      <c r="P46" s="434"/>
      <c r="Q46" s="434"/>
      <c r="R46" s="434"/>
      <c r="S46" s="434"/>
      <c r="T46" s="513"/>
      <c r="U46" s="431"/>
      <c r="V46" s="431"/>
      <c r="W46" s="431"/>
      <c r="X46" s="365"/>
      <c r="Y46" s="365"/>
      <c r="Z46" s="365"/>
      <c r="AA46" s="365"/>
      <c r="AB46" s="365"/>
      <c r="AC46" s="365"/>
      <c r="AD46" s="365"/>
      <c r="AE46" s="365"/>
      <c r="AF46" s="365"/>
      <c r="AG46" s="365"/>
      <c r="AH46" s="365"/>
      <c r="AI46" s="365"/>
      <c r="AJ46" s="365"/>
      <c r="AK46" s="365"/>
      <c r="AL46" s="365"/>
      <c r="AM46" s="365"/>
      <c r="AN46" s="365"/>
      <c r="AO46" s="365"/>
      <c r="AP46" s="365"/>
      <c r="AQ46" s="365"/>
      <c r="AR46" s="365"/>
      <c r="AS46" s="365"/>
      <c r="AT46" s="365"/>
      <c r="AU46" s="365"/>
      <c r="AV46" s="365"/>
      <c r="AW46" s="365"/>
      <c r="AX46" s="365"/>
      <c r="AY46" s="365"/>
      <c r="AZ46" s="365"/>
      <c r="BA46" s="365"/>
      <c r="BB46" s="365"/>
      <c r="BC46" s="365"/>
      <c r="BD46" s="365"/>
      <c r="BE46" s="365"/>
      <c r="BF46" s="365"/>
      <c r="BG46" s="365"/>
      <c r="BH46" s="365"/>
      <c r="BI46" s="365"/>
      <c r="BJ46" s="365"/>
      <c r="BK46" s="365"/>
      <c r="BL46" s="365"/>
      <c r="BM46" s="365"/>
      <c r="BN46" s="365"/>
      <c r="BO46" s="365"/>
      <c r="BP46" s="365"/>
      <c r="BQ46" s="365"/>
      <c r="BR46" s="365"/>
      <c r="BS46" s="365"/>
      <c r="BT46" s="365"/>
      <c r="BU46" s="365"/>
      <c r="BV46" s="365"/>
      <c r="BW46" s="365"/>
      <c r="BX46" s="365"/>
      <c r="BY46" s="365"/>
      <c r="BZ46" s="365"/>
      <c r="CA46" s="365"/>
      <c r="CB46" s="365"/>
      <c r="CC46" s="365"/>
      <c r="CD46" s="365"/>
      <c r="CE46" s="365"/>
      <c r="CF46" s="365"/>
      <c r="CG46" s="365"/>
      <c r="CH46" s="365"/>
      <c r="CI46" s="365"/>
      <c r="CJ46" s="365"/>
      <c r="CK46" s="365"/>
      <c r="CL46" s="365"/>
      <c r="CM46" s="365"/>
      <c r="CN46" s="365"/>
      <c r="CO46" s="365"/>
      <c r="CP46" s="365"/>
      <c r="CQ46" s="365"/>
      <c r="CR46" s="365"/>
      <c r="CS46" s="365"/>
      <c r="CT46" s="365"/>
      <c r="CU46" s="365"/>
      <c r="CV46" s="365"/>
      <c r="CW46" s="365"/>
      <c r="CX46" s="365"/>
      <c r="CY46" s="365"/>
      <c r="CZ46" s="365"/>
      <c r="DA46" s="365"/>
      <c r="DB46" s="365"/>
      <c r="DC46" s="365"/>
      <c r="DD46" s="365"/>
      <c r="DE46" s="365"/>
      <c r="DF46" s="365"/>
      <c r="DG46" s="365"/>
      <c r="DH46" s="365"/>
      <c r="DI46" s="365"/>
      <c r="DJ46" s="365"/>
      <c r="DK46" s="365"/>
      <c r="DL46" s="365"/>
      <c r="DM46" s="365"/>
      <c r="DN46" s="365"/>
      <c r="DO46" s="365"/>
      <c r="DP46" s="365"/>
      <c r="DQ46" s="365"/>
      <c r="DR46" s="365"/>
      <c r="DS46" s="365"/>
      <c r="DT46" s="365"/>
      <c r="DU46" s="365"/>
      <c r="DV46" s="365"/>
      <c r="DW46" s="365"/>
      <c r="DX46" s="365"/>
      <c r="DY46" s="365"/>
      <c r="DZ46" s="365"/>
      <c r="EA46" s="365"/>
      <c r="EB46" s="365"/>
      <c r="EC46" s="365"/>
      <c r="ED46" s="365"/>
      <c r="EE46" s="365"/>
      <c r="EF46" s="365"/>
      <c r="EG46" s="365"/>
      <c r="EH46" s="365"/>
      <c r="EI46" s="365"/>
      <c r="EJ46" s="365"/>
      <c r="EK46" s="365"/>
      <c r="EL46" s="365"/>
      <c r="EM46" s="365"/>
      <c r="EN46" s="365"/>
      <c r="EO46" s="365"/>
      <c r="EP46" s="365"/>
      <c r="EQ46" s="365"/>
      <c r="ER46" s="365"/>
      <c r="ES46" s="365"/>
      <c r="ET46" s="365"/>
      <c r="EU46" s="365"/>
      <c r="EV46" s="365"/>
      <c r="EW46" s="365"/>
      <c r="EX46" s="365"/>
      <c r="EY46" s="365"/>
      <c r="EZ46" s="365"/>
      <c r="FA46" s="365"/>
      <c r="FB46" s="365"/>
      <c r="FC46" s="365"/>
      <c r="FD46" s="365"/>
      <c r="FE46" s="365"/>
      <c r="FF46" s="365"/>
      <c r="FG46" s="365"/>
      <c r="FH46" s="365"/>
      <c r="FI46" s="365"/>
      <c r="FJ46" s="365"/>
      <c r="FK46" s="365"/>
      <c r="FL46" s="365"/>
      <c r="FM46" s="365"/>
      <c r="FN46" s="365"/>
      <c r="FO46" s="365"/>
      <c r="FP46" s="365"/>
      <c r="FQ46" s="365"/>
      <c r="FR46" s="365"/>
      <c r="FS46" s="365"/>
      <c r="FT46" s="365"/>
      <c r="FU46" s="365"/>
      <c r="FV46" s="365"/>
      <c r="FW46" s="365"/>
      <c r="FX46" s="365"/>
      <c r="FY46" s="365"/>
      <c r="FZ46" s="365"/>
      <c r="GA46" s="365"/>
      <c r="GB46" s="365"/>
      <c r="GC46" s="365"/>
      <c r="GD46" s="365"/>
      <c r="GE46" s="365"/>
      <c r="GF46" s="365"/>
      <c r="GG46" s="365"/>
      <c r="GH46" s="365"/>
      <c r="GI46" s="365"/>
      <c r="GJ46" s="365"/>
      <c r="GK46" s="365"/>
      <c r="GL46" s="365"/>
      <c r="GM46" s="365"/>
      <c r="GN46" s="365"/>
      <c r="GO46" s="365"/>
      <c r="GP46" s="365"/>
      <c r="GQ46" s="365"/>
      <c r="GR46" s="365"/>
      <c r="GS46" s="365"/>
      <c r="GT46" s="365"/>
      <c r="GU46" s="365"/>
      <c r="GV46" s="365"/>
      <c r="GW46" s="365"/>
      <c r="GX46" s="365"/>
      <c r="GY46" s="365"/>
      <c r="GZ46" s="365"/>
      <c r="HA46" s="365"/>
      <c r="HB46" s="365"/>
      <c r="HC46" s="365"/>
      <c r="HD46" s="365"/>
      <c r="HE46" s="365"/>
      <c r="HF46" s="365"/>
      <c r="HG46" s="365"/>
      <c r="HH46" s="365"/>
      <c r="HI46" s="365"/>
      <c r="HJ46" s="365"/>
      <c r="HK46" s="365"/>
      <c r="HL46" s="365"/>
      <c r="HM46" s="365"/>
      <c r="HN46" s="365"/>
      <c r="HO46" s="365"/>
      <c r="HP46" s="365"/>
      <c r="HQ46" s="365"/>
      <c r="HR46" s="365"/>
      <c r="HS46" s="365"/>
      <c r="HT46" s="365"/>
      <c r="HU46" s="365"/>
      <c r="HV46" s="365"/>
      <c r="HW46" s="365"/>
      <c r="HX46" s="365"/>
      <c r="HY46" s="365"/>
      <c r="HZ46" s="365"/>
      <c r="IA46" s="365"/>
      <c r="IB46" s="365"/>
      <c r="IC46" s="365"/>
      <c r="ID46" s="365"/>
      <c r="IE46" s="365"/>
      <c r="IF46" s="365"/>
      <c r="IG46" s="365"/>
      <c r="IH46" s="365"/>
      <c r="II46" s="365"/>
      <c r="IJ46" s="365"/>
      <c r="IK46" s="365"/>
      <c r="IL46" s="365"/>
      <c r="IM46" s="365"/>
      <c r="IN46" s="365"/>
      <c r="IO46" s="365"/>
      <c r="IP46" s="365"/>
      <c r="IQ46" s="365"/>
      <c r="IR46" s="365"/>
      <c r="IS46" s="365"/>
      <c r="IT46" s="365"/>
      <c r="IU46" s="365"/>
      <c r="IV46" s="365"/>
      <c r="IW46" s="365"/>
      <c r="IX46" s="365"/>
      <c r="IY46" s="365"/>
      <c r="IZ46" s="365"/>
      <c r="JA46" s="365"/>
      <c r="JB46" s="365"/>
      <c r="JC46" s="365"/>
      <c r="JD46" s="365"/>
      <c r="JE46" s="365"/>
      <c r="JF46" s="365"/>
      <c r="JG46" s="365"/>
      <c r="JH46" s="365"/>
      <c r="JI46" s="365"/>
      <c r="JJ46" s="365"/>
      <c r="JK46" s="365"/>
      <c r="JL46" s="365"/>
      <c r="JM46" s="365"/>
      <c r="JN46" s="365"/>
      <c r="JO46" s="365"/>
      <c r="JP46" s="365"/>
      <c r="JQ46" s="365"/>
      <c r="JR46" s="365"/>
    </row>
    <row r="47" spans="1:278" s="366" customFormat="1">
      <c r="A47" s="431"/>
      <c r="B47" s="434"/>
      <c r="C47" s="527" t="s">
        <v>563</v>
      </c>
      <c r="D47" s="528">
        <f>'3'!AF82</f>
        <v>0</v>
      </c>
      <c r="E47" s="526">
        <f>D47*$E$43/$D$43</f>
        <v>0</v>
      </c>
      <c r="F47" s="434"/>
      <c r="G47" s="434"/>
      <c r="H47" s="434"/>
      <c r="I47" s="434"/>
      <c r="J47" s="434"/>
      <c r="K47" s="434"/>
      <c r="L47" s="434"/>
      <c r="M47" s="434"/>
      <c r="N47" s="434"/>
      <c r="O47" s="434"/>
      <c r="P47" s="434"/>
      <c r="Q47" s="434"/>
      <c r="R47" s="434"/>
      <c r="S47" s="434"/>
      <c r="T47" s="513"/>
      <c r="U47" s="431"/>
      <c r="V47" s="431"/>
      <c r="W47" s="431"/>
      <c r="X47" s="365"/>
      <c r="Y47" s="365"/>
      <c r="Z47" s="365"/>
      <c r="AA47" s="365"/>
      <c r="AB47" s="365"/>
      <c r="AC47" s="365"/>
      <c r="AD47" s="365"/>
      <c r="AE47" s="365"/>
      <c r="AF47" s="365"/>
      <c r="AG47" s="365"/>
      <c r="AH47" s="365"/>
      <c r="AI47" s="365"/>
      <c r="AJ47" s="365"/>
      <c r="AK47" s="365"/>
      <c r="AL47" s="365"/>
      <c r="AM47" s="365"/>
      <c r="AN47" s="365"/>
      <c r="AO47" s="365"/>
      <c r="AP47" s="365"/>
      <c r="AQ47" s="365"/>
      <c r="AR47" s="365"/>
      <c r="AS47" s="365"/>
      <c r="AT47" s="365"/>
      <c r="AU47" s="365"/>
      <c r="AV47" s="365"/>
      <c r="AW47" s="365"/>
      <c r="AX47" s="365"/>
      <c r="AY47" s="365"/>
      <c r="AZ47" s="365"/>
      <c r="BA47" s="365"/>
      <c r="BB47" s="365"/>
      <c r="BC47" s="365"/>
      <c r="BD47" s="365"/>
      <c r="BE47" s="365"/>
      <c r="BF47" s="365"/>
      <c r="BG47" s="365"/>
      <c r="BH47" s="365"/>
      <c r="BI47" s="365"/>
      <c r="BJ47" s="365"/>
      <c r="BK47" s="365"/>
      <c r="BL47" s="365"/>
      <c r="BM47" s="365"/>
      <c r="BN47" s="365"/>
      <c r="BO47" s="365"/>
      <c r="BP47" s="365"/>
      <c r="BQ47" s="365"/>
      <c r="BR47" s="365"/>
      <c r="BS47" s="365"/>
      <c r="BT47" s="365"/>
      <c r="BU47" s="365"/>
      <c r="BV47" s="365"/>
      <c r="BW47" s="365"/>
      <c r="BX47" s="365"/>
      <c r="BY47" s="365"/>
      <c r="BZ47" s="365"/>
      <c r="CA47" s="365"/>
      <c r="CB47" s="365"/>
      <c r="CC47" s="365"/>
      <c r="CD47" s="365"/>
      <c r="CE47" s="365"/>
      <c r="CF47" s="365"/>
      <c r="CG47" s="365"/>
      <c r="CH47" s="365"/>
      <c r="CI47" s="365"/>
      <c r="CJ47" s="365"/>
      <c r="CK47" s="365"/>
      <c r="CL47" s="365"/>
      <c r="CM47" s="365"/>
      <c r="CN47" s="365"/>
      <c r="CO47" s="365"/>
      <c r="CP47" s="365"/>
      <c r="CQ47" s="365"/>
      <c r="CR47" s="365"/>
      <c r="CS47" s="365"/>
      <c r="CT47" s="365"/>
      <c r="CU47" s="365"/>
      <c r="CV47" s="365"/>
      <c r="CW47" s="365"/>
      <c r="CX47" s="365"/>
      <c r="CY47" s="365"/>
      <c r="CZ47" s="365"/>
      <c r="DA47" s="365"/>
      <c r="DB47" s="365"/>
      <c r="DC47" s="365"/>
      <c r="DD47" s="365"/>
      <c r="DE47" s="365"/>
      <c r="DF47" s="365"/>
      <c r="DG47" s="365"/>
      <c r="DH47" s="365"/>
      <c r="DI47" s="365"/>
      <c r="DJ47" s="365"/>
      <c r="DK47" s="365"/>
      <c r="DL47" s="365"/>
      <c r="DM47" s="365"/>
      <c r="DN47" s="365"/>
      <c r="DO47" s="365"/>
      <c r="DP47" s="365"/>
      <c r="DQ47" s="365"/>
      <c r="DR47" s="365"/>
      <c r="DS47" s="365"/>
      <c r="DT47" s="365"/>
      <c r="DU47" s="365"/>
      <c r="DV47" s="365"/>
      <c r="DW47" s="365"/>
      <c r="DX47" s="365"/>
      <c r="DY47" s="365"/>
      <c r="DZ47" s="365"/>
      <c r="EA47" s="365"/>
      <c r="EB47" s="365"/>
      <c r="EC47" s="365"/>
      <c r="ED47" s="365"/>
      <c r="EE47" s="365"/>
      <c r="EF47" s="365"/>
      <c r="EG47" s="365"/>
      <c r="EH47" s="365"/>
      <c r="EI47" s="365"/>
      <c r="EJ47" s="365"/>
      <c r="EK47" s="365"/>
      <c r="EL47" s="365"/>
      <c r="EM47" s="365"/>
      <c r="EN47" s="365"/>
      <c r="EO47" s="365"/>
      <c r="EP47" s="365"/>
      <c r="EQ47" s="365"/>
      <c r="ER47" s="365"/>
      <c r="ES47" s="365"/>
      <c r="ET47" s="365"/>
      <c r="EU47" s="365"/>
      <c r="EV47" s="365"/>
      <c r="EW47" s="365"/>
      <c r="EX47" s="365"/>
      <c r="EY47" s="365"/>
      <c r="EZ47" s="365"/>
      <c r="FA47" s="365"/>
      <c r="FB47" s="365"/>
      <c r="FC47" s="365"/>
      <c r="FD47" s="365"/>
      <c r="FE47" s="365"/>
      <c r="FF47" s="365"/>
      <c r="FG47" s="365"/>
      <c r="FH47" s="365"/>
      <c r="FI47" s="365"/>
      <c r="FJ47" s="365"/>
      <c r="FK47" s="365"/>
      <c r="FL47" s="365"/>
      <c r="FM47" s="365"/>
      <c r="FN47" s="365"/>
      <c r="FO47" s="365"/>
      <c r="FP47" s="365"/>
      <c r="FQ47" s="365"/>
      <c r="FR47" s="365"/>
      <c r="FS47" s="365"/>
      <c r="FT47" s="365"/>
      <c r="FU47" s="365"/>
      <c r="FV47" s="365"/>
      <c r="FW47" s="365"/>
      <c r="FX47" s="365"/>
      <c r="FY47" s="365"/>
      <c r="FZ47" s="365"/>
      <c r="GA47" s="365"/>
      <c r="GB47" s="365"/>
      <c r="GC47" s="365"/>
      <c r="GD47" s="365"/>
      <c r="GE47" s="365"/>
      <c r="GF47" s="365"/>
      <c r="GG47" s="365"/>
      <c r="GH47" s="365"/>
      <c r="GI47" s="365"/>
      <c r="GJ47" s="365"/>
      <c r="GK47" s="365"/>
      <c r="GL47" s="365"/>
      <c r="GM47" s="365"/>
      <c r="GN47" s="365"/>
      <c r="GO47" s="365"/>
      <c r="GP47" s="365"/>
      <c r="GQ47" s="365"/>
      <c r="GR47" s="365"/>
      <c r="GS47" s="365"/>
      <c r="GT47" s="365"/>
      <c r="GU47" s="365"/>
      <c r="GV47" s="365"/>
      <c r="GW47" s="365"/>
      <c r="GX47" s="365"/>
      <c r="GY47" s="365"/>
      <c r="GZ47" s="365"/>
      <c r="HA47" s="365"/>
      <c r="HB47" s="365"/>
      <c r="HC47" s="365"/>
      <c r="HD47" s="365"/>
      <c r="HE47" s="365"/>
      <c r="HF47" s="365"/>
      <c r="HG47" s="365"/>
      <c r="HH47" s="365"/>
      <c r="HI47" s="365"/>
      <c r="HJ47" s="365"/>
      <c r="HK47" s="365"/>
      <c r="HL47" s="365"/>
      <c r="HM47" s="365"/>
      <c r="HN47" s="365"/>
      <c r="HO47" s="365"/>
      <c r="HP47" s="365"/>
      <c r="HQ47" s="365"/>
      <c r="HR47" s="365"/>
      <c r="HS47" s="365"/>
      <c r="HT47" s="365"/>
      <c r="HU47" s="365"/>
      <c r="HV47" s="365"/>
      <c r="HW47" s="365"/>
      <c r="HX47" s="365"/>
      <c r="HY47" s="365"/>
      <c r="HZ47" s="365"/>
      <c r="IA47" s="365"/>
      <c r="IB47" s="365"/>
      <c r="IC47" s="365"/>
      <c r="ID47" s="365"/>
      <c r="IE47" s="365"/>
      <c r="IF47" s="365"/>
      <c r="IG47" s="365"/>
      <c r="IH47" s="365"/>
      <c r="II47" s="365"/>
      <c r="IJ47" s="365"/>
      <c r="IK47" s="365"/>
      <c r="IL47" s="365"/>
      <c r="IM47" s="365"/>
      <c r="IN47" s="365"/>
      <c r="IO47" s="365"/>
      <c r="IP47" s="365"/>
      <c r="IQ47" s="365"/>
      <c r="IR47" s="365"/>
      <c r="IS47" s="365"/>
      <c r="IT47" s="365"/>
      <c r="IU47" s="365"/>
      <c r="IV47" s="365"/>
      <c r="IW47" s="365"/>
      <c r="IX47" s="365"/>
      <c r="IY47" s="365"/>
      <c r="IZ47" s="365"/>
      <c r="JA47" s="365"/>
      <c r="JB47" s="365"/>
      <c r="JC47" s="365"/>
      <c r="JD47" s="365"/>
      <c r="JE47" s="365"/>
      <c r="JF47" s="365"/>
      <c r="JG47" s="365"/>
      <c r="JH47" s="365"/>
      <c r="JI47" s="365"/>
      <c r="JJ47" s="365"/>
      <c r="JK47" s="365"/>
      <c r="JL47" s="365"/>
      <c r="JM47" s="365"/>
      <c r="JN47" s="365"/>
      <c r="JO47" s="365"/>
      <c r="JP47" s="365"/>
      <c r="JQ47" s="365"/>
      <c r="JR47" s="365"/>
    </row>
    <row r="48" spans="1:278" s="366" customFormat="1">
      <c r="A48" s="431"/>
      <c r="B48" s="434"/>
      <c r="C48" s="527"/>
      <c r="D48" s="530"/>
      <c r="E48" s="531">
        <f>D48*$E$43/$D$43</f>
        <v>0</v>
      </c>
      <c r="F48" s="434"/>
      <c r="G48" s="434"/>
      <c r="H48" s="434"/>
      <c r="I48" s="434"/>
      <c r="J48" s="516"/>
      <c r="K48" s="434"/>
      <c r="L48" s="434"/>
      <c r="M48" s="434"/>
      <c r="N48" s="434"/>
      <c r="O48" s="434"/>
      <c r="P48" s="434"/>
      <c r="Q48" s="434"/>
      <c r="R48" s="434"/>
      <c r="S48" s="434"/>
      <c r="T48" s="513"/>
      <c r="U48" s="431"/>
      <c r="V48" s="431"/>
      <c r="W48" s="431"/>
      <c r="X48" s="365"/>
      <c r="Y48" s="365"/>
      <c r="Z48" s="365"/>
      <c r="AA48" s="365"/>
      <c r="AB48" s="365"/>
      <c r="AC48" s="365"/>
      <c r="AD48" s="365"/>
      <c r="AE48" s="365"/>
      <c r="AF48" s="365"/>
      <c r="AG48" s="365"/>
      <c r="AH48" s="365"/>
      <c r="AI48" s="365"/>
      <c r="AJ48" s="365"/>
      <c r="AK48" s="365"/>
      <c r="AL48" s="365"/>
      <c r="AM48" s="365"/>
      <c r="AN48" s="365"/>
      <c r="AO48" s="365"/>
      <c r="AP48" s="365"/>
      <c r="AQ48" s="365"/>
      <c r="AR48" s="365"/>
      <c r="AS48" s="365"/>
      <c r="AT48" s="365"/>
      <c r="AU48" s="365"/>
      <c r="AV48" s="365"/>
      <c r="AW48" s="365"/>
      <c r="AX48" s="365"/>
      <c r="AY48" s="365"/>
      <c r="AZ48" s="365"/>
      <c r="BA48" s="365"/>
      <c r="BB48" s="365"/>
      <c r="BC48" s="365"/>
      <c r="BD48" s="365"/>
      <c r="BE48" s="365"/>
      <c r="BF48" s="365"/>
      <c r="BG48" s="365"/>
      <c r="BH48" s="365"/>
      <c r="BI48" s="365"/>
      <c r="BJ48" s="365"/>
      <c r="BK48" s="365"/>
      <c r="BL48" s="365"/>
      <c r="BM48" s="365"/>
      <c r="BN48" s="365"/>
      <c r="BO48" s="365"/>
      <c r="BP48" s="365"/>
      <c r="BQ48" s="365"/>
      <c r="BR48" s="365"/>
      <c r="BS48" s="365"/>
      <c r="BT48" s="365"/>
      <c r="BU48" s="365"/>
      <c r="BV48" s="365"/>
      <c r="BW48" s="365"/>
      <c r="BX48" s="365"/>
      <c r="BY48" s="365"/>
      <c r="BZ48" s="365"/>
      <c r="CA48" s="365"/>
      <c r="CB48" s="365"/>
      <c r="CC48" s="365"/>
      <c r="CD48" s="365"/>
      <c r="CE48" s="365"/>
      <c r="CF48" s="365"/>
      <c r="CG48" s="365"/>
      <c r="CH48" s="365"/>
      <c r="CI48" s="365"/>
      <c r="CJ48" s="365"/>
      <c r="CK48" s="365"/>
      <c r="CL48" s="365"/>
      <c r="CM48" s="365"/>
      <c r="CN48" s="365"/>
      <c r="CO48" s="365"/>
      <c r="CP48" s="365"/>
      <c r="CQ48" s="365"/>
      <c r="CR48" s="365"/>
      <c r="CS48" s="365"/>
      <c r="CT48" s="365"/>
      <c r="CU48" s="365"/>
      <c r="CV48" s="365"/>
      <c r="CW48" s="365"/>
      <c r="CX48" s="365"/>
      <c r="CY48" s="365"/>
      <c r="CZ48" s="365"/>
      <c r="DA48" s="365"/>
      <c r="DB48" s="365"/>
      <c r="DC48" s="365"/>
      <c r="DD48" s="365"/>
      <c r="DE48" s="365"/>
      <c r="DF48" s="365"/>
      <c r="DG48" s="365"/>
      <c r="DH48" s="365"/>
      <c r="DI48" s="365"/>
      <c r="DJ48" s="365"/>
      <c r="DK48" s="365"/>
      <c r="DL48" s="365"/>
      <c r="DM48" s="365"/>
      <c r="DN48" s="365"/>
      <c r="DO48" s="365"/>
      <c r="DP48" s="365"/>
      <c r="DQ48" s="365"/>
      <c r="DR48" s="365"/>
      <c r="DS48" s="365"/>
      <c r="DT48" s="365"/>
      <c r="DU48" s="365"/>
      <c r="DV48" s="365"/>
      <c r="DW48" s="365"/>
      <c r="DX48" s="365"/>
      <c r="DY48" s="365"/>
      <c r="DZ48" s="365"/>
      <c r="EA48" s="365"/>
      <c r="EB48" s="365"/>
      <c r="EC48" s="365"/>
      <c r="ED48" s="365"/>
      <c r="EE48" s="365"/>
      <c r="EF48" s="365"/>
      <c r="EG48" s="365"/>
      <c r="EH48" s="365"/>
      <c r="EI48" s="365"/>
      <c r="EJ48" s="365"/>
      <c r="EK48" s="365"/>
      <c r="EL48" s="365"/>
      <c r="EM48" s="365"/>
      <c r="EN48" s="365"/>
      <c r="EO48" s="365"/>
      <c r="EP48" s="365"/>
      <c r="EQ48" s="365"/>
      <c r="ER48" s="365"/>
      <c r="ES48" s="365"/>
      <c r="ET48" s="365"/>
      <c r="EU48" s="365"/>
      <c r="EV48" s="365"/>
      <c r="EW48" s="365"/>
      <c r="EX48" s="365"/>
      <c r="EY48" s="365"/>
      <c r="EZ48" s="365"/>
      <c r="FA48" s="365"/>
      <c r="FB48" s="365"/>
      <c r="FC48" s="365"/>
      <c r="FD48" s="365"/>
      <c r="FE48" s="365"/>
      <c r="FF48" s="365"/>
      <c r="FG48" s="365"/>
      <c r="FH48" s="365"/>
      <c r="FI48" s="365"/>
      <c r="FJ48" s="365"/>
      <c r="FK48" s="365"/>
      <c r="FL48" s="365"/>
      <c r="FM48" s="365"/>
      <c r="FN48" s="365"/>
      <c r="FO48" s="365"/>
      <c r="FP48" s="365"/>
      <c r="FQ48" s="365"/>
      <c r="FR48" s="365"/>
      <c r="FS48" s="365"/>
      <c r="FT48" s="365"/>
      <c r="FU48" s="365"/>
      <c r="FV48" s="365"/>
      <c r="FW48" s="365"/>
      <c r="FX48" s="365"/>
      <c r="FY48" s="365"/>
      <c r="FZ48" s="365"/>
      <c r="GA48" s="365"/>
      <c r="GB48" s="365"/>
      <c r="GC48" s="365"/>
      <c r="GD48" s="365"/>
      <c r="GE48" s="365"/>
      <c r="GF48" s="365"/>
      <c r="GG48" s="365"/>
      <c r="GH48" s="365"/>
      <c r="GI48" s="365"/>
      <c r="GJ48" s="365"/>
      <c r="GK48" s="365"/>
      <c r="GL48" s="365"/>
      <c r="GM48" s="365"/>
      <c r="GN48" s="365"/>
      <c r="GO48" s="365"/>
      <c r="GP48" s="365"/>
      <c r="GQ48" s="365"/>
      <c r="GR48" s="365"/>
      <c r="GS48" s="365"/>
      <c r="GT48" s="365"/>
      <c r="GU48" s="365"/>
      <c r="GV48" s="365"/>
      <c r="GW48" s="365"/>
      <c r="GX48" s="365"/>
      <c r="GY48" s="365"/>
      <c r="GZ48" s="365"/>
      <c r="HA48" s="365"/>
      <c r="HB48" s="365"/>
      <c r="HC48" s="365"/>
      <c r="HD48" s="365"/>
      <c r="HE48" s="365"/>
      <c r="HF48" s="365"/>
      <c r="HG48" s="365"/>
      <c r="HH48" s="365"/>
      <c r="HI48" s="365"/>
      <c r="HJ48" s="365"/>
      <c r="HK48" s="365"/>
      <c r="HL48" s="365"/>
      <c r="HM48" s="365"/>
      <c r="HN48" s="365"/>
      <c r="HO48" s="365"/>
      <c r="HP48" s="365"/>
      <c r="HQ48" s="365"/>
      <c r="HR48" s="365"/>
      <c r="HS48" s="365"/>
      <c r="HT48" s="365"/>
      <c r="HU48" s="365"/>
      <c r="HV48" s="365"/>
      <c r="HW48" s="365"/>
      <c r="HX48" s="365"/>
      <c r="HY48" s="365"/>
      <c r="HZ48" s="365"/>
      <c r="IA48" s="365"/>
      <c r="IB48" s="365"/>
      <c r="IC48" s="365"/>
      <c r="ID48" s="365"/>
      <c r="IE48" s="365"/>
      <c r="IF48" s="365"/>
      <c r="IG48" s="365"/>
      <c r="IH48" s="365"/>
      <c r="II48" s="365"/>
      <c r="IJ48" s="365"/>
      <c r="IK48" s="365"/>
      <c r="IL48" s="365"/>
      <c r="IM48" s="365"/>
      <c r="IN48" s="365"/>
      <c r="IO48" s="365"/>
      <c r="IP48" s="365"/>
      <c r="IQ48" s="365"/>
      <c r="IR48" s="365"/>
      <c r="IS48" s="365"/>
      <c r="IT48" s="365"/>
      <c r="IU48" s="365"/>
      <c r="IV48" s="365"/>
      <c r="IW48" s="365"/>
      <c r="IX48" s="365"/>
      <c r="IY48" s="365"/>
      <c r="IZ48" s="365"/>
      <c r="JA48" s="365"/>
      <c r="JB48" s="365"/>
      <c r="JC48" s="365"/>
      <c r="JD48" s="365"/>
      <c r="JE48" s="365"/>
      <c r="JF48" s="365"/>
      <c r="JG48" s="365"/>
      <c r="JH48" s="365"/>
      <c r="JI48" s="365"/>
      <c r="JJ48" s="365"/>
      <c r="JK48" s="365"/>
      <c r="JL48" s="365"/>
      <c r="JM48" s="365"/>
      <c r="JN48" s="365"/>
      <c r="JO48" s="365"/>
      <c r="JP48" s="365"/>
      <c r="JQ48" s="365"/>
      <c r="JR48" s="365"/>
    </row>
    <row r="49" spans="1:278" s="366" customFormat="1">
      <c r="A49" s="431"/>
      <c r="B49" s="434"/>
      <c r="C49" s="434"/>
      <c r="D49" s="434"/>
      <c r="E49" s="434"/>
      <c r="F49" s="434"/>
      <c r="G49" s="434"/>
      <c r="H49" s="434"/>
      <c r="I49" s="434"/>
      <c r="J49" s="434"/>
      <c r="K49" s="434"/>
      <c r="L49" s="434"/>
      <c r="M49" s="434"/>
      <c r="N49" s="434"/>
      <c r="O49" s="434"/>
      <c r="P49" s="434"/>
      <c r="Q49" s="434"/>
      <c r="R49" s="434"/>
      <c r="S49" s="434"/>
      <c r="T49" s="513"/>
      <c r="U49" s="431"/>
      <c r="V49" s="431"/>
      <c r="W49" s="431"/>
      <c r="X49" s="365"/>
      <c r="Y49" s="365"/>
      <c r="Z49" s="365"/>
      <c r="AA49" s="365"/>
      <c r="AB49" s="365"/>
      <c r="AC49" s="365"/>
      <c r="AD49" s="365"/>
      <c r="AE49" s="365"/>
      <c r="AF49" s="365"/>
      <c r="AG49" s="365"/>
      <c r="AH49" s="365"/>
      <c r="AI49" s="365"/>
      <c r="AJ49" s="365"/>
      <c r="AK49" s="365"/>
      <c r="AL49" s="365"/>
      <c r="AM49" s="365"/>
      <c r="AN49" s="365"/>
      <c r="AO49" s="365"/>
      <c r="AP49" s="365"/>
      <c r="AQ49" s="365"/>
      <c r="AR49" s="365"/>
      <c r="AS49" s="365"/>
      <c r="AT49" s="365"/>
      <c r="AU49" s="365"/>
      <c r="AV49" s="365"/>
      <c r="AW49" s="365"/>
      <c r="AX49" s="365"/>
      <c r="AY49" s="365"/>
      <c r="AZ49" s="365"/>
      <c r="BA49" s="365"/>
      <c r="BB49" s="365"/>
      <c r="BC49" s="365"/>
      <c r="BD49" s="365"/>
      <c r="BE49" s="365"/>
      <c r="BF49" s="365"/>
      <c r="BG49" s="365"/>
      <c r="BH49" s="365"/>
      <c r="BI49" s="365"/>
      <c r="BJ49" s="365"/>
      <c r="BK49" s="365"/>
      <c r="BL49" s="365"/>
      <c r="BM49" s="365"/>
      <c r="BN49" s="365"/>
      <c r="BO49" s="365"/>
      <c r="BP49" s="365"/>
      <c r="BQ49" s="365"/>
      <c r="BR49" s="365"/>
      <c r="BS49" s="365"/>
      <c r="BT49" s="365"/>
      <c r="BU49" s="365"/>
      <c r="BV49" s="365"/>
      <c r="BW49" s="365"/>
      <c r="BX49" s="365"/>
      <c r="BY49" s="365"/>
      <c r="BZ49" s="365"/>
      <c r="CA49" s="365"/>
      <c r="CB49" s="365"/>
      <c r="CC49" s="365"/>
      <c r="CD49" s="365"/>
      <c r="CE49" s="365"/>
      <c r="CF49" s="365"/>
      <c r="CG49" s="365"/>
      <c r="CH49" s="365"/>
      <c r="CI49" s="365"/>
      <c r="CJ49" s="365"/>
      <c r="CK49" s="365"/>
      <c r="CL49" s="365"/>
      <c r="CM49" s="365"/>
      <c r="CN49" s="365"/>
      <c r="CO49" s="365"/>
      <c r="CP49" s="365"/>
      <c r="CQ49" s="365"/>
      <c r="CR49" s="365"/>
      <c r="CS49" s="365"/>
      <c r="CT49" s="365"/>
      <c r="CU49" s="365"/>
      <c r="CV49" s="365"/>
      <c r="CW49" s="365"/>
      <c r="CX49" s="365"/>
      <c r="CY49" s="365"/>
      <c r="CZ49" s="365"/>
      <c r="DA49" s="365"/>
      <c r="DB49" s="365"/>
      <c r="DC49" s="365"/>
      <c r="DD49" s="365"/>
      <c r="DE49" s="365"/>
      <c r="DF49" s="365"/>
      <c r="DG49" s="365"/>
      <c r="DH49" s="365"/>
      <c r="DI49" s="365"/>
      <c r="DJ49" s="365"/>
      <c r="DK49" s="365"/>
      <c r="DL49" s="365"/>
      <c r="DM49" s="365"/>
      <c r="DN49" s="365"/>
      <c r="DO49" s="365"/>
      <c r="DP49" s="365"/>
      <c r="DQ49" s="365"/>
      <c r="DR49" s="365"/>
      <c r="DS49" s="365"/>
      <c r="DT49" s="365"/>
      <c r="DU49" s="365"/>
      <c r="DV49" s="365"/>
      <c r="DW49" s="365"/>
      <c r="DX49" s="365"/>
      <c r="DY49" s="365"/>
      <c r="DZ49" s="365"/>
      <c r="EA49" s="365"/>
      <c r="EB49" s="365"/>
      <c r="EC49" s="365"/>
      <c r="ED49" s="365"/>
      <c r="EE49" s="365"/>
      <c r="EF49" s="365"/>
      <c r="EG49" s="365"/>
      <c r="EH49" s="365"/>
      <c r="EI49" s="365"/>
      <c r="EJ49" s="365"/>
      <c r="EK49" s="365"/>
      <c r="EL49" s="365"/>
      <c r="EM49" s="365"/>
      <c r="EN49" s="365"/>
      <c r="EO49" s="365"/>
      <c r="EP49" s="365"/>
      <c r="EQ49" s="365"/>
      <c r="ER49" s="365"/>
      <c r="ES49" s="365"/>
      <c r="ET49" s="365"/>
      <c r="EU49" s="365"/>
      <c r="EV49" s="365"/>
      <c r="EW49" s="365"/>
      <c r="EX49" s="365"/>
      <c r="EY49" s="365"/>
      <c r="EZ49" s="365"/>
      <c r="FA49" s="365"/>
      <c r="FB49" s="365"/>
      <c r="FC49" s="365"/>
      <c r="FD49" s="365"/>
      <c r="FE49" s="365"/>
      <c r="FF49" s="365"/>
      <c r="FG49" s="365"/>
      <c r="FH49" s="365"/>
      <c r="FI49" s="365"/>
      <c r="FJ49" s="365"/>
      <c r="FK49" s="365"/>
      <c r="FL49" s="365"/>
      <c r="FM49" s="365"/>
      <c r="FN49" s="365"/>
      <c r="FO49" s="365"/>
      <c r="FP49" s="365"/>
      <c r="FQ49" s="365"/>
      <c r="FR49" s="365"/>
      <c r="FS49" s="365"/>
      <c r="FT49" s="365"/>
      <c r="FU49" s="365"/>
      <c r="FV49" s="365"/>
      <c r="FW49" s="365"/>
      <c r="FX49" s="365"/>
      <c r="FY49" s="365"/>
      <c r="FZ49" s="365"/>
      <c r="GA49" s="365"/>
      <c r="GB49" s="365"/>
      <c r="GC49" s="365"/>
      <c r="GD49" s="365"/>
      <c r="GE49" s="365"/>
      <c r="GF49" s="365"/>
      <c r="GG49" s="365"/>
      <c r="GH49" s="365"/>
      <c r="GI49" s="365"/>
      <c r="GJ49" s="365"/>
      <c r="GK49" s="365"/>
      <c r="GL49" s="365"/>
      <c r="GM49" s="365"/>
      <c r="GN49" s="365"/>
      <c r="GO49" s="365"/>
      <c r="GP49" s="365"/>
      <c r="GQ49" s="365"/>
      <c r="GR49" s="365"/>
      <c r="GS49" s="365"/>
      <c r="GT49" s="365"/>
      <c r="GU49" s="365"/>
      <c r="GV49" s="365"/>
      <c r="GW49" s="365"/>
      <c r="GX49" s="365"/>
      <c r="GY49" s="365"/>
      <c r="GZ49" s="365"/>
      <c r="HA49" s="365"/>
      <c r="HB49" s="365"/>
      <c r="HC49" s="365"/>
      <c r="HD49" s="365"/>
      <c r="HE49" s="365"/>
      <c r="HF49" s="365"/>
      <c r="HG49" s="365"/>
      <c r="HH49" s="365"/>
      <c r="HI49" s="365"/>
      <c r="HJ49" s="365"/>
      <c r="HK49" s="365"/>
      <c r="HL49" s="365"/>
      <c r="HM49" s="365"/>
      <c r="HN49" s="365"/>
      <c r="HO49" s="365"/>
      <c r="HP49" s="365"/>
      <c r="HQ49" s="365"/>
      <c r="HR49" s="365"/>
      <c r="HS49" s="365"/>
      <c r="HT49" s="365"/>
      <c r="HU49" s="365"/>
      <c r="HV49" s="365"/>
      <c r="HW49" s="365"/>
      <c r="HX49" s="365"/>
      <c r="HY49" s="365"/>
      <c r="HZ49" s="365"/>
      <c r="IA49" s="365"/>
      <c r="IB49" s="365"/>
      <c r="IC49" s="365"/>
      <c r="ID49" s="365"/>
      <c r="IE49" s="365"/>
      <c r="IF49" s="365"/>
      <c r="IG49" s="365"/>
      <c r="IH49" s="365"/>
      <c r="II49" s="365"/>
      <c r="IJ49" s="365"/>
      <c r="IK49" s="365"/>
      <c r="IL49" s="365"/>
      <c r="IM49" s="365"/>
      <c r="IN49" s="365"/>
      <c r="IO49" s="365"/>
      <c r="IP49" s="365"/>
      <c r="IQ49" s="365"/>
      <c r="IR49" s="365"/>
      <c r="IS49" s="365"/>
      <c r="IT49" s="365"/>
      <c r="IU49" s="365"/>
      <c r="IV49" s="365"/>
      <c r="IW49" s="365"/>
      <c r="IX49" s="365"/>
      <c r="IY49" s="365"/>
      <c r="IZ49" s="365"/>
      <c r="JA49" s="365"/>
      <c r="JB49" s="365"/>
      <c r="JC49" s="365"/>
      <c r="JD49" s="365"/>
      <c r="JE49" s="365"/>
      <c r="JF49" s="365"/>
      <c r="JG49" s="365"/>
      <c r="JH49" s="365"/>
      <c r="JI49" s="365"/>
      <c r="JJ49" s="365"/>
      <c r="JK49" s="365"/>
      <c r="JL49" s="365"/>
      <c r="JM49" s="365"/>
      <c r="JN49" s="365"/>
      <c r="JO49" s="365"/>
      <c r="JP49" s="365"/>
      <c r="JQ49" s="365"/>
      <c r="JR49" s="365"/>
    </row>
    <row r="50" spans="1:278" s="366" customFormat="1">
      <c r="A50" s="431"/>
      <c r="B50" s="434"/>
      <c r="C50" s="434"/>
      <c r="D50" s="517">
        <f>D45+D44+D43</f>
        <v>4953383.4000000004</v>
      </c>
      <c r="E50" s="518">
        <v>1</v>
      </c>
      <c r="F50" s="434"/>
      <c r="G50" s="434"/>
      <c r="H50" s="434"/>
      <c r="I50" s="434"/>
      <c r="J50" s="434"/>
      <c r="K50" s="434"/>
      <c r="L50" s="434"/>
      <c r="M50" s="434"/>
      <c r="N50" s="434"/>
      <c r="O50" s="434"/>
      <c r="P50" s="434"/>
      <c r="Q50" s="434"/>
      <c r="R50" s="434"/>
      <c r="S50" s="434"/>
      <c r="T50" s="513"/>
      <c r="U50" s="431"/>
      <c r="V50" s="431"/>
      <c r="W50" s="431"/>
      <c r="X50" s="365"/>
      <c r="Y50" s="365"/>
      <c r="Z50" s="365"/>
      <c r="AA50" s="365"/>
      <c r="AB50" s="365"/>
      <c r="AC50" s="365"/>
      <c r="AD50" s="365"/>
      <c r="AE50" s="365"/>
      <c r="AF50" s="365"/>
      <c r="AG50" s="365"/>
      <c r="AH50" s="365"/>
      <c r="AI50" s="365"/>
      <c r="AJ50" s="365"/>
      <c r="AK50" s="365"/>
      <c r="AL50" s="365"/>
      <c r="AM50" s="365"/>
      <c r="AN50" s="365"/>
      <c r="AO50" s="365"/>
      <c r="AP50" s="365"/>
      <c r="AQ50" s="365"/>
      <c r="AR50" s="365"/>
      <c r="AS50" s="365"/>
      <c r="AT50" s="365"/>
      <c r="AU50" s="365"/>
      <c r="AV50" s="365"/>
      <c r="AW50" s="365"/>
      <c r="AX50" s="365"/>
      <c r="AY50" s="365"/>
      <c r="AZ50" s="365"/>
      <c r="BA50" s="365"/>
      <c r="BB50" s="365"/>
      <c r="BC50" s="365"/>
      <c r="BD50" s="365"/>
      <c r="BE50" s="365"/>
      <c r="BF50" s="365"/>
      <c r="BG50" s="365"/>
      <c r="BH50" s="365"/>
      <c r="BI50" s="365"/>
      <c r="BJ50" s="365"/>
      <c r="BK50" s="365"/>
      <c r="BL50" s="365"/>
      <c r="BM50" s="365"/>
      <c r="BN50" s="365"/>
      <c r="BO50" s="365"/>
      <c r="BP50" s="365"/>
      <c r="BQ50" s="365"/>
      <c r="BR50" s="365"/>
      <c r="BS50" s="365"/>
      <c r="BT50" s="365"/>
      <c r="BU50" s="365"/>
      <c r="BV50" s="365"/>
      <c r="BW50" s="365"/>
      <c r="BX50" s="365"/>
      <c r="BY50" s="365"/>
      <c r="BZ50" s="365"/>
      <c r="CA50" s="365"/>
      <c r="CB50" s="365"/>
      <c r="CC50" s="365"/>
      <c r="CD50" s="365"/>
      <c r="CE50" s="365"/>
      <c r="CF50" s="365"/>
      <c r="CG50" s="365"/>
      <c r="CH50" s="365"/>
      <c r="CI50" s="365"/>
      <c r="CJ50" s="365"/>
      <c r="CK50" s="365"/>
      <c r="CL50" s="365"/>
      <c r="CM50" s="365"/>
      <c r="CN50" s="365"/>
      <c r="CO50" s="365"/>
      <c r="CP50" s="365"/>
      <c r="CQ50" s="365"/>
      <c r="CR50" s="365"/>
      <c r="CS50" s="365"/>
      <c r="CT50" s="365"/>
      <c r="CU50" s="365"/>
      <c r="CV50" s="365"/>
      <c r="CW50" s="365"/>
      <c r="CX50" s="365"/>
      <c r="CY50" s="365"/>
      <c r="CZ50" s="365"/>
      <c r="DA50" s="365"/>
      <c r="DB50" s="365"/>
      <c r="DC50" s="365"/>
      <c r="DD50" s="365"/>
      <c r="DE50" s="365"/>
      <c r="DF50" s="365"/>
      <c r="DG50" s="365"/>
      <c r="DH50" s="365"/>
      <c r="DI50" s="365"/>
      <c r="DJ50" s="365"/>
      <c r="DK50" s="365"/>
      <c r="DL50" s="365"/>
      <c r="DM50" s="365"/>
      <c r="DN50" s="365"/>
      <c r="DO50" s="365"/>
      <c r="DP50" s="365"/>
      <c r="DQ50" s="365"/>
      <c r="DR50" s="365"/>
      <c r="DS50" s="365"/>
      <c r="DT50" s="365"/>
      <c r="DU50" s="365"/>
      <c r="DV50" s="365"/>
      <c r="DW50" s="365"/>
      <c r="DX50" s="365"/>
      <c r="DY50" s="365"/>
      <c r="DZ50" s="365"/>
      <c r="EA50" s="365"/>
      <c r="EB50" s="365"/>
      <c r="EC50" s="365"/>
      <c r="ED50" s="365"/>
      <c r="EE50" s="365"/>
      <c r="EF50" s="365"/>
      <c r="EG50" s="365"/>
      <c r="EH50" s="365"/>
      <c r="EI50" s="365"/>
      <c r="EJ50" s="365"/>
      <c r="EK50" s="365"/>
      <c r="EL50" s="365"/>
      <c r="EM50" s="365"/>
      <c r="EN50" s="365"/>
      <c r="EO50" s="365"/>
      <c r="EP50" s="365"/>
      <c r="EQ50" s="365"/>
      <c r="ER50" s="365"/>
      <c r="ES50" s="365"/>
      <c r="ET50" s="365"/>
      <c r="EU50" s="365"/>
      <c r="EV50" s="365"/>
      <c r="EW50" s="365"/>
      <c r="EX50" s="365"/>
      <c r="EY50" s="365"/>
      <c r="EZ50" s="365"/>
      <c r="FA50" s="365"/>
      <c r="FB50" s="365"/>
      <c r="FC50" s="365"/>
      <c r="FD50" s="365"/>
      <c r="FE50" s="365"/>
      <c r="FF50" s="365"/>
      <c r="FG50" s="365"/>
      <c r="FH50" s="365"/>
      <c r="FI50" s="365"/>
      <c r="FJ50" s="365"/>
      <c r="FK50" s="365"/>
      <c r="FL50" s="365"/>
      <c r="FM50" s="365"/>
      <c r="FN50" s="365"/>
      <c r="FO50" s="365"/>
      <c r="FP50" s="365"/>
      <c r="FQ50" s="365"/>
      <c r="FR50" s="365"/>
      <c r="FS50" s="365"/>
      <c r="FT50" s="365"/>
      <c r="FU50" s="365"/>
      <c r="FV50" s="365"/>
      <c r="FW50" s="365"/>
      <c r="FX50" s="365"/>
      <c r="FY50" s="365"/>
      <c r="FZ50" s="365"/>
      <c r="GA50" s="365"/>
      <c r="GB50" s="365"/>
      <c r="GC50" s="365"/>
      <c r="GD50" s="365"/>
      <c r="GE50" s="365"/>
      <c r="GF50" s="365"/>
      <c r="GG50" s="365"/>
      <c r="GH50" s="365"/>
      <c r="GI50" s="365"/>
      <c r="GJ50" s="365"/>
      <c r="GK50" s="365"/>
      <c r="GL50" s="365"/>
      <c r="GM50" s="365"/>
      <c r="GN50" s="365"/>
      <c r="GO50" s="365"/>
      <c r="GP50" s="365"/>
      <c r="GQ50" s="365"/>
      <c r="GR50" s="365"/>
      <c r="GS50" s="365"/>
      <c r="GT50" s="365"/>
      <c r="GU50" s="365"/>
      <c r="GV50" s="365"/>
      <c r="GW50" s="365"/>
      <c r="GX50" s="365"/>
      <c r="GY50" s="365"/>
      <c r="GZ50" s="365"/>
      <c r="HA50" s="365"/>
      <c r="HB50" s="365"/>
      <c r="HC50" s="365"/>
      <c r="HD50" s="365"/>
      <c r="HE50" s="365"/>
      <c r="HF50" s="365"/>
      <c r="HG50" s="365"/>
      <c r="HH50" s="365"/>
      <c r="HI50" s="365"/>
      <c r="HJ50" s="365"/>
      <c r="HK50" s="365"/>
      <c r="HL50" s="365"/>
      <c r="HM50" s="365"/>
      <c r="HN50" s="365"/>
      <c r="HO50" s="365"/>
      <c r="HP50" s="365"/>
      <c r="HQ50" s="365"/>
      <c r="HR50" s="365"/>
      <c r="HS50" s="365"/>
      <c r="HT50" s="365"/>
      <c r="HU50" s="365"/>
      <c r="HV50" s="365"/>
      <c r="HW50" s="365"/>
      <c r="HX50" s="365"/>
      <c r="HY50" s="365"/>
      <c r="HZ50" s="365"/>
      <c r="IA50" s="365"/>
      <c r="IB50" s="365"/>
      <c r="IC50" s="365"/>
      <c r="ID50" s="365"/>
      <c r="IE50" s="365"/>
      <c r="IF50" s="365"/>
      <c r="IG50" s="365"/>
      <c r="IH50" s="365"/>
      <c r="II50" s="365"/>
      <c r="IJ50" s="365"/>
      <c r="IK50" s="365"/>
      <c r="IL50" s="365"/>
      <c r="IM50" s="365"/>
      <c r="IN50" s="365"/>
      <c r="IO50" s="365"/>
      <c r="IP50" s="365"/>
      <c r="IQ50" s="365"/>
      <c r="IR50" s="365"/>
      <c r="IS50" s="365"/>
      <c r="IT50" s="365"/>
      <c r="IU50" s="365"/>
      <c r="IV50" s="365"/>
      <c r="IW50" s="365"/>
      <c r="IX50" s="365"/>
      <c r="IY50" s="365"/>
      <c r="IZ50" s="365"/>
      <c r="JA50" s="365"/>
      <c r="JB50" s="365"/>
      <c r="JC50" s="365"/>
      <c r="JD50" s="365"/>
      <c r="JE50" s="365"/>
      <c r="JF50" s="365"/>
      <c r="JG50" s="365"/>
      <c r="JH50" s="365"/>
      <c r="JI50" s="365"/>
      <c r="JJ50" s="365"/>
      <c r="JK50" s="365"/>
      <c r="JL50" s="365"/>
      <c r="JM50" s="365"/>
      <c r="JN50" s="365"/>
      <c r="JO50" s="365"/>
      <c r="JP50" s="365"/>
      <c r="JQ50" s="365"/>
      <c r="JR50" s="365"/>
    </row>
    <row r="51" spans="1:278" s="366" customFormat="1">
      <c r="A51" s="431"/>
      <c r="B51" s="434"/>
      <c r="C51" s="434"/>
      <c r="D51" s="434"/>
      <c r="E51" s="434"/>
      <c r="F51" s="434"/>
      <c r="G51" s="434"/>
      <c r="H51" s="434"/>
      <c r="I51" s="434"/>
      <c r="J51" s="434"/>
      <c r="K51" s="434"/>
      <c r="L51" s="434"/>
      <c r="M51" s="434"/>
      <c r="N51" s="434"/>
      <c r="O51" s="434"/>
      <c r="P51" s="434"/>
      <c r="Q51" s="434"/>
      <c r="R51" s="434"/>
      <c r="S51" s="434"/>
      <c r="T51" s="513"/>
      <c r="U51" s="431"/>
      <c r="V51" s="431"/>
      <c r="W51" s="431"/>
      <c r="X51" s="365"/>
      <c r="Y51" s="365"/>
      <c r="Z51" s="365"/>
      <c r="AA51" s="365"/>
      <c r="AB51" s="365"/>
      <c r="AC51" s="365"/>
      <c r="AD51" s="365"/>
      <c r="AE51" s="365"/>
      <c r="AF51" s="365"/>
      <c r="AG51" s="365"/>
      <c r="AH51" s="365"/>
      <c r="AI51" s="365"/>
      <c r="AJ51" s="365"/>
      <c r="AK51" s="365"/>
      <c r="AL51" s="365"/>
      <c r="AM51" s="365"/>
      <c r="AN51" s="365"/>
      <c r="AO51" s="365"/>
      <c r="AP51" s="365"/>
      <c r="AQ51" s="365"/>
      <c r="AR51" s="365"/>
      <c r="AS51" s="365"/>
      <c r="AT51" s="365"/>
      <c r="AU51" s="365"/>
      <c r="AV51" s="365"/>
      <c r="AW51" s="365"/>
      <c r="AX51" s="365"/>
      <c r="AY51" s="365"/>
      <c r="AZ51" s="365"/>
      <c r="BA51" s="365"/>
      <c r="BB51" s="365"/>
      <c r="BC51" s="365"/>
      <c r="BD51" s="365"/>
      <c r="BE51" s="365"/>
      <c r="BF51" s="365"/>
      <c r="BG51" s="365"/>
      <c r="BH51" s="365"/>
      <c r="BI51" s="365"/>
      <c r="BJ51" s="365"/>
      <c r="BK51" s="365"/>
      <c r="BL51" s="365"/>
      <c r="BM51" s="365"/>
      <c r="BN51" s="365"/>
      <c r="BO51" s="365"/>
      <c r="BP51" s="365"/>
      <c r="BQ51" s="365"/>
      <c r="BR51" s="365"/>
      <c r="BS51" s="365"/>
      <c r="BT51" s="365"/>
      <c r="BU51" s="365"/>
      <c r="BV51" s="365"/>
      <c r="BW51" s="365"/>
      <c r="BX51" s="365"/>
      <c r="BY51" s="365"/>
      <c r="BZ51" s="365"/>
      <c r="CA51" s="365"/>
      <c r="CB51" s="365"/>
      <c r="CC51" s="365"/>
      <c r="CD51" s="365"/>
      <c r="CE51" s="365"/>
      <c r="CF51" s="365"/>
      <c r="CG51" s="365"/>
      <c r="CH51" s="365"/>
      <c r="CI51" s="365"/>
      <c r="CJ51" s="365"/>
      <c r="CK51" s="365"/>
      <c r="CL51" s="365"/>
      <c r="CM51" s="365"/>
      <c r="CN51" s="365"/>
      <c r="CO51" s="365"/>
      <c r="CP51" s="365"/>
      <c r="CQ51" s="365"/>
      <c r="CR51" s="365"/>
      <c r="CS51" s="365"/>
      <c r="CT51" s="365"/>
      <c r="CU51" s="365"/>
      <c r="CV51" s="365"/>
      <c r="CW51" s="365"/>
      <c r="CX51" s="365"/>
      <c r="CY51" s="365"/>
      <c r="CZ51" s="365"/>
      <c r="DA51" s="365"/>
      <c r="DB51" s="365"/>
      <c r="DC51" s="365"/>
      <c r="DD51" s="365"/>
      <c r="DE51" s="365"/>
      <c r="DF51" s="365"/>
      <c r="DG51" s="365"/>
      <c r="DH51" s="365"/>
      <c r="DI51" s="365"/>
      <c r="DJ51" s="365"/>
      <c r="DK51" s="365"/>
      <c r="DL51" s="365"/>
      <c r="DM51" s="365"/>
      <c r="DN51" s="365"/>
      <c r="DO51" s="365"/>
      <c r="DP51" s="365"/>
      <c r="DQ51" s="365"/>
      <c r="DR51" s="365"/>
      <c r="DS51" s="365"/>
      <c r="DT51" s="365"/>
      <c r="DU51" s="365"/>
      <c r="DV51" s="365"/>
      <c r="DW51" s="365"/>
      <c r="DX51" s="365"/>
      <c r="DY51" s="365"/>
      <c r="DZ51" s="365"/>
      <c r="EA51" s="365"/>
      <c r="EB51" s="365"/>
      <c r="EC51" s="365"/>
      <c r="ED51" s="365"/>
      <c r="EE51" s="365"/>
      <c r="EF51" s="365"/>
      <c r="EG51" s="365"/>
      <c r="EH51" s="365"/>
      <c r="EI51" s="365"/>
      <c r="EJ51" s="365"/>
      <c r="EK51" s="365"/>
      <c r="EL51" s="365"/>
      <c r="EM51" s="365"/>
      <c r="EN51" s="365"/>
      <c r="EO51" s="365"/>
      <c r="EP51" s="365"/>
      <c r="EQ51" s="365"/>
      <c r="ER51" s="365"/>
      <c r="ES51" s="365"/>
      <c r="ET51" s="365"/>
      <c r="EU51" s="365"/>
      <c r="EV51" s="365"/>
      <c r="EW51" s="365"/>
      <c r="EX51" s="365"/>
      <c r="EY51" s="365"/>
      <c r="EZ51" s="365"/>
      <c r="FA51" s="365"/>
      <c r="FB51" s="365"/>
      <c r="FC51" s="365"/>
      <c r="FD51" s="365"/>
      <c r="FE51" s="365"/>
      <c r="FF51" s="365"/>
      <c r="FG51" s="365"/>
      <c r="FH51" s="365"/>
      <c r="FI51" s="365"/>
      <c r="FJ51" s="365"/>
      <c r="FK51" s="365"/>
      <c r="FL51" s="365"/>
      <c r="FM51" s="365"/>
      <c r="FN51" s="365"/>
      <c r="FO51" s="365"/>
      <c r="FP51" s="365"/>
      <c r="FQ51" s="365"/>
      <c r="FR51" s="365"/>
      <c r="FS51" s="365"/>
      <c r="FT51" s="365"/>
      <c r="FU51" s="365"/>
      <c r="FV51" s="365"/>
      <c r="FW51" s="365"/>
      <c r="FX51" s="365"/>
      <c r="FY51" s="365"/>
      <c r="FZ51" s="365"/>
      <c r="GA51" s="365"/>
      <c r="GB51" s="365"/>
      <c r="GC51" s="365"/>
      <c r="GD51" s="365"/>
      <c r="GE51" s="365"/>
      <c r="GF51" s="365"/>
      <c r="GG51" s="365"/>
      <c r="GH51" s="365"/>
      <c r="GI51" s="365"/>
      <c r="GJ51" s="365"/>
      <c r="GK51" s="365"/>
      <c r="GL51" s="365"/>
      <c r="GM51" s="365"/>
      <c r="GN51" s="365"/>
      <c r="GO51" s="365"/>
      <c r="GP51" s="365"/>
      <c r="GQ51" s="365"/>
      <c r="GR51" s="365"/>
      <c r="GS51" s="365"/>
      <c r="GT51" s="365"/>
      <c r="GU51" s="365"/>
      <c r="GV51" s="365"/>
      <c r="GW51" s="365"/>
      <c r="GX51" s="365"/>
      <c r="GY51" s="365"/>
      <c r="GZ51" s="365"/>
      <c r="HA51" s="365"/>
      <c r="HB51" s="365"/>
      <c r="HC51" s="365"/>
      <c r="HD51" s="365"/>
      <c r="HE51" s="365"/>
      <c r="HF51" s="365"/>
      <c r="HG51" s="365"/>
      <c r="HH51" s="365"/>
      <c r="HI51" s="365"/>
      <c r="HJ51" s="365"/>
      <c r="HK51" s="365"/>
      <c r="HL51" s="365"/>
      <c r="HM51" s="365"/>
      <c r="HN51" s="365"/>
      <c r="HO51" s="365"/>
      <c r="HP51" s="365"/>
      <c r="HQ51" s="365"/>
      <c r="HR51" s="365"/>
      <c r="HS51" s="365"/>
      <c r="HT51" s="365"/>
      <c r="HU51" s="365"/>
      <c r="HV51" s="365"/>
      <c r="HW51" s="365"/>
      <c r="HX51" s="365"/>
      <c r="HY51" s="365"/>
      <c r="HZ51" s="365"/>
      <c r="IA51" s="365"/>
      <c r="IB51" s="365"/>
      <c r="IC51" s="365"/>
      <c r="ID51" s="365"/>
      <c r="IE51" s="365"/>
      <c r="IF51" s="365"/>
      <c r="IG51" s="365"/>
      <c r="IH51" s="365"/>
      <c r="II51" s="365"/>
      <c r="IJ51" s="365"/>
      <c r="IK51" s="365"/>
      <c r="IL51" s="365"/>
      <c r="IM51" s="365"/>
      <c r="IN51" s="365"/>
      <c r="IO51" s="365"/>
      <c r="IP51" s="365"/>
      <c r="IQ51" s="365"/>
      <c r="IR51" s="365"/>
      <c r="IS51" s="365"/>
      <c r="IT51" s="365"/>
      <c r="IU51" s="365"/>
      <c r="IV51" s="365"/>
      <c r="IW51" s="365"/>
      <c r="IX51" s="365"/>
      <c r="IY51" s="365"/>
      <c r="IZ51" s="365"/>
      <c r="JA51" s="365"/>
      <c r="JB51" s="365"/>
      <c r="JC51" s="365"/>
      <c r="JD51" s="365"/>
      <c r="JE51" s="365"/>
      <c r="JF51" s="365"/>
      <c r="JG51" s="365"/>
      <c r="JH51" s="365"/>
      <c r="JI51" s="365"/>
      <c r="JJ51" s="365"/>
      <c r="JK51" s="365"/>
      <c r="JL51" s="365"/>
      <c r="JM51" s="365"/>
      <c r="JN51" s="365"/>
      <c r="JO51" s="365"/>
      <c r="JP51" s="365"/>
      <c r="JQ51" s="365"/>
      <c r="JR51" s="365"/>
    </row>
    <row r="52" spans="1:278" s="366" customFormat="1" ht="14.4" thickBot="1">
      <c r="A52" s="431"/>
      <c r="B52" s="519"/>
      <c r="C52" s="519"/>
      <c r="D52" s="519"/>
      <c r="E52" s="519"/>
      <c r="F52" s="519"/>
      <c r="G52" s="519"/>
      <c r="H52" s="519"/>
      <c r="I52" s="519"/>
      <c r="J52" s="519"/>
      <c r="K52" s="519"/>
      <c r="L52" s="519"/>
      <c r="M52" s="519"/>
      <c r="N52" s="519"/>
      <c r="O52" s="519"/>
      <c r="P52" s="519"/>
      <c r="Q52" s="519"/>
      <c r="R52" s="519"/>
      <c r="S52" s="519"/>
      <c r="T52" s="520"/>
      <c r="U52" s="431"/>
      <c r="V52" s="431"/>
      <c r="W52" s="431"/>
      <c r="X52" s="365"/>
      <c r="Y52" s="365"/>
      <c r="Z52" s="365"/>
      <c r="AA52" s="365"/>
      <c r="AB52" s="365"/>
      <c r="AC52" s="365"/>
      <c r="AD52" s="365"/>
      <c r="AE52" s="365"/>
      <c r="AF52" s="365"/>
      <c r="AG52" s="365"/>
      <c r="AH52" s="365"/>
      <c r="AI52" s="365"/>
      <c r="AJ52" s="365"/>
      <c r="AK52" s="365"/>
      <c r="AL52" s="365"/>
      <c r="AM52" s="365"/>
      <c r="AN52" s="365"/>
      <c r="AO52" s="365"/>
      <c r="AP52" s="365"/>
      <c r="AQ52" s="365"/>
      <c r="AR52" s="365"/>
      <c r="AS52" s="365"/>
      <c r="AT52" s="365"/>
      <c r="AU52" s="365"/>
      <c r="AV52" s="365"/>
      <c r="AW52" s="365"/>
      <c r="AX52" s="365"/>
      <c r="AY52" s="365"/>
      <c r="AZ52" s="365"/>
      <c r="BA52" s="365"/>
      <c r="BB52" s="365"/>
      <c r="BC52" s="365"/>
      <c r="BD52" s="365"/>
      <c r="BE52" s="365"/>
      <c r="BF52" s="365"/>
      <c r="BG52" s="365"/>
      <c r="BH52" s="365"/>
      <c r="BI52" s="365"/>
      <c r="BJ52" s="365"/>
      <c r="BK52" s="365"/>
      <c r="BL52" s="365"/>
      <c r="BM52" s="365"/>
      <c r="BN52" s="365"/>
      <c r="BO52" s="365"/>
      <c r="BP52" s="365"/>
      <c r="BQ52" s="365"/>
      <c r="BR52" s="365"/>
      <c r="BS52" s="365"/>
      <c r="BT52" s="365"/>
      <c r="BU52" s="365"/>
      <c r="BV52" s="365"/>
      <c r="BW52" s="365"/>
      <c r="BX52" s="365"/>
      <c r="BY52" s="365"/>
      <c r="BZ52" s="365"/>
      <c r="CA52" s="365"/>
      <c r="CB52" s="365"/>
      <c r="CC52" s="365"/>
      <c r="CD52" s="365"/>
      <c r="CE52" s="365"/>
      <c r="CF52" s="365"/>
      <c r="CG52" s="365"/>
      <c r="CH52" s="365"/>
      <c r="CI52" s="365"/>
      <c r="CJ52" s="365"/>
      <c r="CK52" s="365"/>
      <c r="CL52" s="365"/>
      <c r="CM52" s="365"/>
      <c r="CN52" s="365"/>
      <c r="CO52" s="365"/>
      <c r="CP52" s="365"/>
      <c r="CQ52" s="365"/>
      <c r="CR52" s="365"/>
      <c r="CS52" s="365"/>
      <c r="CT52" s="365"/>
      <c r="CU52" s="365"/>
      <c r="CV52" s="365"/>
      <c r="CW52" s="365"/>
      <c r="CX52" s="365"/>
      <c r="CY52" s="365"/>
      <c r="CZ52" s="365"/>
      <c r="DA52" s="365"/>
      <c r="DB52" s="365"/>
      <c r="DC52" s="365"/>
      <c r="DD52" s="365"/>
      <c r="DE52" s="365"/>
      <c r="DF52" s="365"/>
      <c r="DG52" s="365"/>
      <c r="DH52" s="365"/>
      <c r="DI52" s="365"/>
      <c r="DJ52" s="365"/>
      <c r="DK52" s="365"/>
      <c r="DL52" s="365"/>
      <c r="DM52" s="365"/>
      <c r="DN52" s="365"/>
      <c r="DO52" s="365"/>
      <c r="DP52" s="365"/>
      <c r="DQ52" s="365"/>
      <c r="DR52" s="365"/>
      <c r="DS52" s="365"/>
      <c r="DT52" s="365"/>
      <c r="DU52" s="365"/>
      <c r="DV52" s="365"/>
      <c r="DW52" s="365"/>
      <c r="DX52" s="365"/>
      <c r="DY52" s="365"/>
      <c r="DZ52" s="365"/>
      <c r="EA52" s="365"/>
      <c r="EB52" s="365"/>
      <c r="EC52" s="365"/>
      <c r="ED52" s="365"/>
      <c r="EE52" s="365"/>
      <c r="EF52" s="365"/>
      <c r="EG52" s="365"/>
      <c r="EH52" s="365"/>
      <c r="EI52" s="365"/>
      <c r="EJ52" s="365"/>
      <c r="EK52" s="365"/>
      <c r="EL52" s="365"/>
      <c r="EM52" s="365"/>
      <c r="EN52" s="365"/>
      <c r="EO52" s="365"/>
      <c r="EP52" s="365"/>
      <c r="EQ52" s="365"/>
      <c r="ER52" s="365"/>
      <c r="ES52" s="365"/>
      <c r="ET52" s="365"/>
      <c r="EU52" s="365"/>
      <c r="EV52" s="365"/>
      <c r="EW52" s="365"/>
      <c r="EX52" s="365"/>
      <c r="EY52" s="365"/>
      <c r="EZ52" s="365"/>
      <c r="FA52" s="365"/>
      <c r="FB52" s="365"/>
      <c r="FC52" s="365"/>
      <c r="FD52" s="365"/>
      <c r="FE52" s="365"/>
      <c r="FF52" s="365"/>
      <c r="FG52" s="365"/>
      <c r="FH52" s="365"/>
      <c r="FI52" s="365"/>
      <c r="FJ52" s="365"/>
      <c r="FK52" s="365"/>
      <c r="FL52" s="365"/>
      <c r="FM52" s="365"/>
      <c r="FN52" s="365"/>
      <c r="FO52" s="365"/>
      <c r="FP52" s="365"/>
      <c r="FQ52" s="365"/>
      <c r="FR52" s="365"/>
      <c r="FS52" s="365"/>
      <c r="FT52" s="365"/>
      <c r="FU52" s="365"/>
      <c r="FV52" s="365"/>
      <c r="FW52" s="365"/>
      <c r="FX52" s="365"/>
      <c r="FY52" s="365"/>
      <c r="FZ52" s="365"/>
      <c r="GA52" s="365"/>
      <c r="GB52" s="365"/>
      <c r="GC52" s="365"/>
      <c r="GD52" s="365"/>
      <c r="GE52" s="365"/>
      <c r="GF52" s="365"/>
      <c r="GG52" s="365"/>
      <c r="GH52" s="365"/>
      <c r="GI52" s="365"/>
      <c r="GJ52" s="365"/>
      <c r="GK52" s="365"/>
      <c r="GL52" s="365"/>
      <c r="GM52" s="365"/>
      <c r="GN52" s="365"/>
      <c r="GO52" s="365"/>
      <c r="GP52" s="365"/>
      <c r="GQ52" s="365"/>
      <c r="GR52" s="365"/>
      <c r="GS52" s="365"/>
      <c r="GT52" s="365"/>
      <c r="GU52" s="365"/>
      <c r="GV52" s="365"/>
      <c r="GW52" s="365"/>
      <c r="GX52" s="365"/>
      <c r="GY52" s="365"/>
      <c r="GZ52" s="365"/>
      <c r="HA52" s="365"/>
      <c r="HB52" s="365"/>
      <c r="HC52" s="365"/>
      <c r="HD52" s="365"/>
      <c r="HE52" s="365"/>
      <c r="HF52" s="365"/>
      <c r="HG52" s="365"/>
      <c r="HH52" s="365"/>
      <c r="HI52" s="365"/>
      <c r="HJ52" s="365"/>
      <c r="HK52" s="365"/>
      <c r="HL52" s="365"/>
      <c r="HM52" s="365"/>
      <c r="HN52" s="365"/>
      <c r="HO52" s="365"/>
      <c r="HP52" s="365"/>
      <c r="HQ52" s="365"/>
      <c r="HR52" s="365"/>
      <c r="HS52" s="365"/>
      <c r="HT52" s="365"/>
      <c r="HU52" s="365"/>
      <c r="HV52" s="365"/>
      <c r="HW52" s="365"/>
      <c r="HX52" s="365"/>
      <c r="HY52" s="365"/>
      <c r="HZ52" s="365"/>
      <c r="IA52" s="365"/>
      <c r="IB52" s="365"/>
      <c r="IC52" s="365"/>
      <c r="ID52" s="365"/>
      <c r="IE52" s="365"/>
      <c r="IF52" s="365"/>
      <c r="IG52" s="365"/>
      <c r="IH52" s="365"/>
      <c r="II52" s="365"/>
      <c r="IJ52" s="365"/>
      <c r="IK52" s="365"/>
      <c r="IL52" s="365"/>
      <c r="IM52" s="365"/>
      <c r="IN52" s="365"/>
      <c r="IO52" s="365"/>
      <c r="IP52" s="365"/>
      <c r="IQ52" s="365"/>
      <c r="IR52" s="365"/>
      <c r="IS52" s="365"/>
      <c r="IT52" s="365"/>
      <c r="IU52" s="365"/>
      <c r="IV52" s="365"/>
      <c r="IW52" s="365"/>
      <c r="IX52" s="365"/>
      <c r="IY52" s="365"/>
      <c r="IZ52" s="365"/>
      <c r="JA52" s="365"/>
      <c r="JB52" s="365"/>
      <c r="JC52" s="365"/>
      <c r="JD52" s="365"/>
      <c r="JE52" s="365"/>
      <c r="JF52" s="365"/>
      <c r="JG52" s="365"/>
      <c r="JH52" s="365"/>
      <c r="JI52" s="365"/>
      <c r="JJ52" s="365"/>
      <c r="JK52" s="365"/>
      <c r="JL52" s="365"/>
      <c r="JM52" s="365"/>
      <c r="JN52" s="365"/>
      <c r="JO52" s="365"/>
      <c r="JP52" s="365"/>
      <c r="JQ52" s="365"/>
      <c r="JR52" s="365"/>
    </row>
    <row r="53" spans="1:278" s="365" customFormat="1" ht="15" customHeight="1">
      <c r="A53" s="431"/>
      <c r="B53" s="431"/>
      <c r="C53" s="431"/>
      <c r="D53" s="431"/>
      <c r="E53" s="431"/>
      <c r="F53" s="431"/>
      <c r="G53" s="431"/>
      <c r="H53" s="431"/>
      <c r="I53" s="431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</row>
  </sheetData>
  <mergeCells count="5">
    <mergeCell ref="C10:E10"/>
    <mergeCell ref="C41:E41"/>
    <mergeCell ref="C12:E12"/>
    <mergeCell ref="C23:E23"/>
    <mergeCell ref="C35:E3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>
    <tabColor rgb="FF8FD053"/>
  </sheetPr>
  <dimension ref="A1:PG5488"/>
  <sheetViews>
    <sheetView zoomScale="60" zoomScaleNormal="60" workbookViewId="0">
      <selection activeCell="E12" sqref="E12"/>
    </sheetView>
  </sheetViews>
  <sheetFormatPr baseColWidth="10" defaultColWidth="0" defaultRowHeight="13.8" zeroHeight="1"/>
  <cols>
    <col min="1" max="1" width="2.6640625" style="365" customWidth="1"/>
    <col min="2" max="2" width="4.5546875" style="366" customWidth="1"/>
    <col min="3" max="3" width="13.33203125" style="366" customWidth="1"/>
    <col min="4" max="4" width="14.44140625" style="366" customWidth="1"/>
    <col min="5" max="5" width="14.109375" style="366" customWidth="1"/>
    <col min="6" max="6" width="13.6640625" style="366" customWidth="1"/>
    <col min="7" max="7" width="9.33203125" style="366" customWidth="1"/>
    <col min="8" max="8" width="12.44140625" style="366" customWidth="1"/>
    <col min="9" max="9" width="12.33203125" style="366" customWidth="1"/>
    <col min="10" max="10" width="15.6640625" style="366" customWidth="1"/>
    <col min="11" max="11" width="8.5546875" style="366" customWidth="1"/>
    <col min="12" max="12" width="5.88671875" style="366" customWidth="1"/>
    <col min="13" max="13" width="5.5546875" style="366" customWidth="1"/>
    <col min="14" max="14" width="7" style="366" customWidth="1"/>
    <col min="15" max="15" width="33" style="366" customWidth="1"/>
    <col min="16" max="16" width="5.6640625" style="366" customWidth="1"/>
    <col min="17" max="17" width="2.6640625" style="365" customWidth="1"/>
    <col min="18" max="18" width="10.109375" style="365" customWidth="1"/>
    <col min="19" max="19" width="8.88671875" style="365" hidden="1" customWidth="1"/>
    <col min="20" max="20" width="3.5546875" style="365" hidden="1" customWidth="1"/>
    <col min="21" max="21" width="11.44140625" style="365" hidden="1" customWidth="1"/>
    <col min="22" max="421" width="0" style="365" hidden="1" customWidth="1"/>
    <col min="422" max="423" width="0" style="366" hidden="1" customWidth="1"/>
    <col min="424" max="16384" width="11.44140625" style="366" hidden="1"/>
  </cols>
  <sheetData>
    <row r="1" spans="1:18" ht="51.6" customHeight="1">
      <c r="A1" s="431"/>
      <c r="B1" s="430"/>
      <c r="C1" s="430"/>
      <c r="D1" s="430"/>
      <c r="E1" s="430"/>
      <c r="F1" s="430"/>
      <c r="G1" s="430"/>
      <c r="H1" s="430"/>
      <c r="I1" s="430"/>
      <c r="J1" s="430"/>
      <c r="K1" s="430"/>
      <c r="L1" s="430"/>
      <c r="M1" s="430"/>
      <c r="N1" s="430"/>
      <c r="O1" s="430"/>
      <c r="P1" s="430"/>
      <c r="Q1" s="431"/>
      <c r="R1" s="431"/>
    </row>
    <row r="2" spans="1:18" s="365" customFormat="1" ht="15" customHeight="1" thickBot="1">
      <c r="A2" s="431"/>
      <c r="B2" s="431"/>
      <c r="C2" s="431"/>
      <c r="D2" s="431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  <c r="P2" s="431"/>
      <c r="Q2" s="431"/>
      <c r="R2" s="431"/>
    </row>
    <row r="3" spans="1:18" ht="14.25" customHeight="1">
      <c r="A3" s="431"/>
      <c r="B3" s="510"/>
      <c r="C3" s="510"/>
      <c r="D3" s="510"/>
      <c r="E3" s="510"/>
      <c r="F3" s="510"/>
      <c r="G3" s="510"/>
      <c r="H3" s="510"/>
      <c r="I3" s="510"/>
      <c r="J3" s="510"/>
      <c r="K3" s="510"/>
      <c r="L3" s="510"/>
      <c r="M3" s="510"/>
      <c r="N3" s="510"/>
      <c r="O3" s="510"/>
      <c r="P3" s="510"/>
      <c r="Q3" s="431"/>
      <c r="R3" s="512"/>
    </row>
    <row r="4" spans="1:18">
      <c r="A4" s="431"/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  <c r="M4" s="434"/>
      <c r="N4" s="434"/>
      <c r="O4" s="434"/>
      <c r="P4" s="434"/>
      <c r="Q4" s="431"/>
      <c r="R4" s="514"/>
    </row>
    <row r="5" spans="1:18">
      <c r="A5" s="431"/>
      <c r="B5" s="434"/>
      <c r="C5" s="434"/>
      <c r="D5" s="434"/>
      <c r="E5" s="434"/>
      <c r="F5" s="434"/>
      <c r="G5" s="434"/>
      <c r="H5" s="434"/>
      <c r="I5" s="434"/>
      <c r="J5" s="434"/>
      <c r="K5" s="434"/>
      <c r="L5" s="434"/>
      <c r="M5" s="434"/>
      <c r="N5" s="434"/>
      <c r="O5" s="434"/>
      <c r="P5" s="434"/>
      <c r="Q5" s="431"/>
      <c r="R5" s="514"/>
    </row>
    <row r="6" spans="1:18">
      <c r="A6" s="431"/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1"/>
      <c r="R6" s="514"/>
    </row>
    <row r="7" spans="1:18">
      <c r="A7" s="431"/>
      <c r="B7" s="434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4"/>
      <c r="N7" s="434"/>
      <c r="O7" s="434"/>
      <c r="P7" s="434"/>
      <c r="Q7" s="431"/>
      <c r="R7" s="514"/>
    </row>
    <row r="8" spans="1:18">
      <c r="A8" s="431"/>
      <c r="B8" s="434"/>
      <c r="C8" s="434"/>
      <c r="D8" s="434"/>
      <c r="E8" s="434"/>
      <c r="F8" s="434"/>
      <c r="G8" s="434"/>
      <c r="H8" s="434"/>
      <c r="I8" s="434"/>
      <c r="J8" s="434"/>
      <c r="K8" s="434"/>
      <c r="L8" s="434"/>
      <c r="M8" s="434"/>
      <c r="N8" s="434"/>
      <c r="O8" s="434"/>
      <c r="P8" s="434"/>
      <c r="Q8" s="431"/>
      <c r="R8" s="514"/>
    </row>
    <row r="9" spans="1:18">
      <c r="A9" s="431"/>
      <c r="B9" s="434"/>
      <c r="C9" s="434"/>
      <c r="D9" s="434"/>
      <c r="E9" s="434"/>
      <c r="F9" s="434"/>
      <c r="G9" s="434"/>
      <c r="H9" s="434"/>
      <c r="I9" s="434"/>
      <c r="J9" s="434"/>
      <c r="K9" s="434"/>
      <c r="L9" s="434"/>
      <c r="M9" s="434"/>
      <c r="N9" s="434"/>
      <c r="O9" s="434"/>
      <c r="P9" s="434"/>
      <c r="Q9" s="431"/>
      <c r="R9" s="514"/>
    </row>
    <row r="10" spans="1:18">
      <c r="A10" s="431"/>
      <c r="B10" s="434"/>
      <c r="C10" s="434"/>
      <c r="D10" s="434"/>
      <c r="E10" s="434"/>
      <c r="F10" s="434"/>
      <c r="G10" s="434"/>
      <c r="H10" s="434"/>
      <c r="I10" s="434"/>
      <c r="J10" s="434"/>
      <c r="K10" s="434"/>
      <c r="L10" s="434"/>
      <c r="M10" s="434"/>
      <c r="N10" s="434"/>
      <c r="O10" s="434"/>
      <c r="P10" s="434"/>
      <c r="Q10" s="431"/>
      <c r="R10" s="514"/>
    </row>
    <row r="11" spans="1:18">
      <c r="A11" s="431"/>
      <c r="B11" s="434"/>
      <c r="C11" s="434"/>
      <c r="D11" s="434"/>
      <c r="E11" s="434"/>
      <c r="F11" s="434"/>
      <c r="G11" s="434"/>
      <c r="H11" s="434"/>
      <c r="I11" s="434"/>
      <c r="J11" s="434"/>
      <c r="K11" s="434"/>
      <c r="L11" s="434"/>
      <c r="M11" s="434"/>
      <c r="N11" s="434"/>
      <c r="O11" s="434"/>
      <c r="P11" s="434"/>
      <c r="Q11" s="431"/>
      <c r="R11" s="514"/>
    </row>
    <row r="12" spans="1:18">
      <c r="A12" s="431"/>
      <c r="B12" s="434"/>
      <c r="C12" s="434"/>
      <c r="D12" s="434"/>
      <c r="E12" s="434"/>
      <c r="F12" s="434"/>
      <c r="G12" s="434"/>
      <c r="H12" s="434"/>
      <c r="I12" s="434"/>
      <c r="J12" s="434"/>
      <c r="K12" s="434"/>
      <c r="L12" s="434"/>
      <c r="M12" s="434"/>
      <c r="N12" s="434"/>
      <c r="O12" s="434"/>
      <c r="P12" s="434"/>
      <c r="Q12" s="431"/>
      <c r="R12" s="514"/>
    </row>
    <row r="13" spans="1:18" ht="14.4" thickBot="1">
      <c r="A13" s="431"/>
      <c r="B13" s="434"/>
      <c r="C13" s="434"/>
      <c r="D13" s="434"/>
      <c r="E13" s="434"/>
      <c r="F13" s="434"/>
      <c r="G13" s="434"/>
      <c r="H13" s="434"/>
      <c r="I13" s="434"/>
      <c r="J13" s="434"/>
      <c r="K13" s="434"/>
      <c r="L13" s="434"/>
      <c r="M13" s="434"/>
      <c r="N13" s="434"/>
      <c r="O13" s="434"/>
      <c r="P13" s="434"/>
      <c r="Q13" s="431"/>
      <c r="R13" s="515"/>
    </row>
    <row r="14" spans="1:18">
      <c r="A14" s="431"/>
      <c r="B14" s="434"/>
      <c r="C14" s="434"/>
      <c r="D14" s="434"/>
      <c r="E14" s="434"/>
      <c r="F14" s="434"/>
      <c r="G14" s="434"/>
      <c r="H14" s="434"/>
      <c r="I14" s="434"/>
      <c r="J14" s="434"/>
      <c r="K14" s="434"/>
      <c r="L14" s="434"/>
      <c r="M14" s="434"/>
      <c r="N14" s="434"/>
      <c r="O14" s="434"/>
      <c r="P14" s="434"/>
      <c r="Q14" s="431"/>
      <c r="R14" s="431"/>
    </row>
    <row r="15" spans="1:18">
      <c r="A15" s="431"/>
      <c r="B15" s="434"/>
      <c r="C15" s="434"/>
      <c r="D15" s="434"/>
      <c r="E15" s="434"/>
      <c r="F15" s="434"/>
      <c r="G15" s="434"/>
      <c r="H15" s="434"/>
      <c r="I15" s="434"/>
      <c r="J15" s="434"/>
      <c r="K15" s="434"/>
      <c r="L15" s="434"/>
      <c r="M15" s="434"/>
      <c r="N15" s="434"/>
      <c r="O15" s="434"/>
      <c r="P15" s="434"/>
      <c r="Q15" s="431"/>
      <c r="R15" s="431"/>
    </row>
    <row r="16" spans="1:18" ht="14.25" customHeight="1">
      <c r="A16" s="431"/>
      <c r="B16" s="434"/>
      <c r="C16" s="434"/>
      <c r="D16" s="434"/>
      <c r="E16" s="434"/>
      <c r="F16" s="434"/>
      <c r="G16" s="434"/>
      <c r="H16" s="434"/>
      <c r="I16" s="434"/>
      <c r="J16" s="434"/>
      <c r="K16" s="434"/>
      <c r="L16" s="434"/>
      <c r="M16" s="434"/>
      <c r="N16" s="434"/>
      <c r="O16" s="434"/>
      <c r="P16" s="540"/>
      <c r="Q16" s="431"/>
      <c r="R16" s="431"/>
    </row>
    <row r="17" spans="1:18" ht="15" customHeight="1">
      <c r="A17" s="431"/>
      <c r="B17" s="434"/>
      <c r="C17" s="1060" t="s">
        <v>416</v>
      </c>
      <c r="D17" s="1060"/>
      <c r="E17" s="1060"/>
      <c r="F17" s="1060"/>
      <c r="G17" s="1060"/>
      <c r="H17" s="1060"/>
      <c r="I17" s="1060"/>
      <c r="J17" s="1060"/>
      <c r="K17" s="1060"/>
      <c r="L17" s="1060"/>
      <c r="M17" s="1060"/>
      <c r="N17" s="1060"/>
      <c r="O17" s="1060"/>
      <c r="P17" s="540"/>
      <c r="Q17" s="431"/>
      <c r="R17" s="431"/>
    </row>
    <row r="18" spans="1:18" ht="15.75" customHeight="1">
      <c r="A18" s="431"/>
      <c r="B18" s="434"/>
      <c r="C18" s="1060"/>
      <c r="D18" s="1060"/>
      <c r="E18" s="1060"/>
      <c r="F18" s="1060"/>
      <c r="G18" s="1060"/>
      <c r="H18" s="1060"/>
      <c r="I18" s="1060"/>
      <c r="J18" s="1060"/>
      <c r="K18" s="1060"/>
      <c r="L18" s="1060"/>
      <c r="M18" s="1060"/>
      <c r="N18" s="1060"/>
      <c r="O18" s="1060"/>
      <c r="P18" s="540"/>
      <c r="Q18" s="431"/>
      <c r="R18" s="431"/>
    </row>
    <row r="19" spans="1:18" ht="15.75" customHeight="1">
      <c r="A19" s="431"/>
      <c r="B19" s="434"/>
      <c r="C19" s="1060"/>
      <c r="D19" s="1060"/>
      <c r="E19" s="1060"/>
      <c r="F19" s="1060"/>
      <c r="G19" s="1060"/>
      <c r="H19" s="1060"/>
      <c r="I19" s="1060"/>
      <c r="J19" s="1060"/>
      <c r="K19" s="1060"/>
      <c r="L19" s="1060"/>
      <c r="M19" s="1060"/>
      <c r="N19" s="1060"/>
      <c r="O19" s="1060"/>
      <c r="P19" s="540"/>
      <c r="Q19" s="431"/>
      <c r="R19" s="431"/>
    </row>
    <row r="20" spans="1:18" ht="14.4" thickBot="1">
      <c r="A20" s="431"/>
      <c r="B20" s="434"/>
      <c r="C20" s="434"/>
      <c r="D20" s="434"/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4"/>
      <c r="Q20" s="431"/>
      <c r="R20" s="431"/>
    </row>
    <row r="21" spans="1:18" ht="16.8" thickBot="1">
      <c r="A21" s="431"/>
      <c r="B21" s="434"/>
      <c r="C21" s="535" t="s">
        <v>56</v>
      </c>
      <c r="D21" s="536"/>
      <c r="E21" s="537" t="s">
        <v>57</v>
      </c>
      <c r="F21" s="1073" t="s">
        <v>55</v>
      </c>
      <c r="G21" s="1073"/>
      <c r="H21" s="1073"/>
      <c r="I21" s="1073"/>
      <c r="J21" s="1073"/>
      <c r="K21" s="1073" t="s">
        <v>419</v>
      </c>
      <c r="L21" s="1073"/>
      <c r="M21" s="1073"/>
      <c r="N21" s="1073"/>
      <c r="O21" s="1074"/>
      <c r="P21" s="541"/>
      <c r="Q21" s="431"/>
      <c r="R21" s="431"/>
    </row>
    <row r="22" spans="1:18" ht="24" customHeight="1">
      <c r="A22" s="431"/>
      <c r="B22" s="434"/>
      <c r="C22" s="1077" t="s">
        <v>68</v>
      </c>
      <c r="D22" s="1075" t="s">
        <v>417</v>
      </c>
      <c r="E22" s="1076">
        <f>'4'!D43/'4'!D38</f>
        <v>0.44632950439714758</v>
      </c>
      <c r="F22" s="1061" t="str">
        <f>VLOOKUP(E22,'TABLAS - GRÁFICAS'!E13:F513,2,TRUE)</f>
        <v>ROE por encima de los estándares óptimos, Gran trabajo</v>
      </c>
      <c r="G22" s="1062"/>
      <c r="H22" s="1062"/>
      <c r="I22" s="1062"/>
      <c r="J22" s="1063"/>
      <c r="K22" s="1064"/>
      <c r="L22" s="1065"/>
      <c r="M22" s="1065"/>
      <c r="N22" s="1065"/>
      <c r="O22" s="1081"/>
      <c r="P22" s="542"/>
      <c r="Q22" s="431"/>
      <c r="R22" s="431"/>
    </row>
    <row r="23" spans="1:18" ht="83.25" customHeight="1">
      <c r="A23" s="431"/>
      <c r="B23" s="434"/>
      <c r="C23" s="1077"/>
      <c r="D23" s="1072"/>
      <c r="E23" s="1070"/>
      <c r="F23" s="1064"/>
      <c r="G23" s="1065"/>
      <c r="H23" s="1065"/>
      <c r="I23" s="1065"/>
      <c r="J23" s="1066"/>
      <c r="K23" s="1064"/>
      <c r="L23" s="1065"/>
      <c r="M23" s="1065"/>
      <c r="N23" s="1065"/>
      <c r="O23" s="1081"/>
      <c r="P23" s="542"/>
      <c r="Q23" s="431"/>
      <c r="R23" s="431"/>
    </row>
    <row r="24" spans="1:18" ht="15.75" customHeight="1">
      <c r="A24" s="431"/>
      <c r="B24" s="434"/>
      <c r="C24" s="1077"/>
      <c r="D24" s="1072" t="s">
        <v>418</v>
      </c>
      <c r="E24" s="1079">
        <v>0.24</v>
      </c>
      <c r="F24" s="1064"/>
      <c r="G24" s="1065"/>
      <c r="H24" s="1065"/>
      <c r="I24" s="1065"/>
      <c r="J24" s="1066"/>
      <c r="K24" s="1064"/>
      <c r="L24" s="1065"/>
      <c r="M24" s="1065"/>
      <c r="N24" s="1065"/>
      <c r="O24" s="1081"/>
      <c r="P24" s="542"/>
      <c r="Q24" s="431"/>
      <c r="R24" s="431"/>
    </row>
    <row r="25" spans="1:18" ht="103.5" customHeight="1">
      <c r="A25" s="431"/>
      <c r="B25" s="434"/>
      <c r="C25" s="1077"/>
      <c r="D25" s="1072"/>
      <c r="E25" s="1079"/>
      <c r="F25" s="1064"/>
      <c r="G25" s="1065"/>
      <c r="H25" s="1065"/>
      <c r="I25" s="1065"/>
      <c r="J25" s="1066"/>
      <c r="K25" s="1064"/>
      <c r="L25" s="1065"/>
      <c r="M25" s="1065"/>
      <c r="N25" s="1065"/>
      <c r="O25" s="1081"/>
      <c r="P25" s="542"/>
      <c r="Q25" s="431"/>
      <c r="R25" s="431"/>
    </row>
    <row r="26" spans="1:18" ht="103.5" customHeight="1" thickBot="1">
      <c r="A26" s="431"/>
      <c r="B26" s="434"/>
      <c r="C26" s="1078"/>
      <c r="D26" s="538" t="s">
        <v>423</v>
      </c>
      <c r="E26" s="539">
        <v>0.23200000000000001</v>
      </c>
      <c r="F26" s="1067"/>
      <c r="G26" s="1068"/>
      <c r="H26" s="1068"/>
      <c r="I26" s="1068"/>
      <c r="J26" s="1069"/>
      <c r="K26" s="1067"/>
      <c r="L26" s="1068"/>
      <c r="M26" s="1068"/>
      <c r="N26" s="1068"/>
      <c r="O26" s="1082"/>
      <c r="P26" s="542"/>
      <c r="Q26" s="431"/>
      <c r="R26" s="431"/>
    </row>
    <row r="27" spans="1:18" ht="18.75" customHeight="1">
      <c r="A27" s="431"/>
      <c r="B27" s="434"/>
      <c r="C27" s="1086" t="s">
        <v>420</v>
      </c>
      <c r="D27" s="1071" t="s">
        <v>417</v>
      </c>
      <c r="E27" s="1087">
        <f>'4'!D22/'4'!D18</f>
        <v>3.0174005222096603</v>
      </c>
      <c r="F27" s="1061" t="str">
        <f>VLOOKUP(E27,'TABLAS - GRÁFICAS'!K13:L513,2,TRUE)</f>
        <v>Muy bien, su empresa tiene los estándares del activo necesarios</v>
      </c>
      <c r="G27" s="1062"/>
      <c r="H27" s="1062"/>
      <c r="I27" s="1062"/>
      <c r="J27" s="1063"/>
      <c r="K27" s="1061"/>
      <c r="L27" s="1062"/>
      <c r="M27" s="1062"/>
      <c r="N27" s="1062"/>
      <c r="O27" s="1080"/>
      <c r="P27" s="542"/>
      <c r="Q27" s="431"/>
      <c r="R27" s="431"/>
    </row>
    <row r="28" spans="1:18" ht="21.75" customHeight="1">
      <c r="A28" s="431"/>
      <c r="B28" s="434"/>
      <c r="C28" s="1077"/>
      <c r="D28" s="1072"/>
      <c r="E28" s="1070"/>
      <c r="F28" s="1064"/>
      <c r="G28" s="1065"/>
      <c r="H28" s="1065"/>
      <c r="I28" s="1065"/>
      <c r="J28" s="1066"/>
      <c r="K28" s="1064"/>
      <c r="L28" s="1065"/>
      <c r="M28" s="1065"/>
      <c r="N28" s="1065"/>
      <c r="O28" s="1081"/>
      <c r="P28" s="542"/>
      <c r="Q28" s="431"/>
      <c r="R28" s="431"/>
    </row>
    <row r="29" spans="1:18" ht="70.5" customHeight="1">
      <c r="A29" s="431"/>
      <c r="B29" s="434"/>
      <c r="C29" s="1077"/>
      <c r="D29" s="1072"/>
      <c r="E29" s="1070"/>
      <c r="F29" s="1064"/>
      <c r="G29" s="1065"/>
      <c r="H29" s="1065"/>
      <c r="I29" s="1065"/>
      <c r="J29" s="1066"/>
      <c r="K29" s="1064"/>
      <c r="L29" s="1065"/>
      <c r="M29" s="1065"/>
      <c r="N29" s="1065"/>
      <c r="O29" s="1081"/>
      <c r="P29" s="542"/>
      <c r="Q29" s="431"/>
      <c r="R29" s="431"/>
    </row>
    <row r="30" spans="1:18" ht="24.75" customHeight="1">
      <c r="A30" s="431"/>
      <c r="B30" s="434"/>
      <c r="C30" s="1077"/>
      <c r="D30" s="1072" t="s">
        <v>418</v>
      </c>
      <c r="E30" s="1070">
        <v>2.14</v>
      </c>
      <c r="F30" s="1064"/>
      <c r="G30" s="1065"/>
      <c r="H30" s="1065"/>
      <c r="I30" s="1065"/>
      <c r="J30" s="1066"/>
      <c r="K30" s="1064"/>
      <c r="L30" s="1065"/>
      <c r="M30" s="1065"/>
      <c r="N30" s="1065"/>
      <c r="O30" s="1081"/>
      <c r="P30" s="542"/>
      <c r="Q30" s="431"/>
      <c r="R30" s="431"/>
    </row>
    <row r="31" spans="1:18" ht="21.75" customHeight="1">
      <c r="A31" s="431"/>
      <c r="B31" s="434"/>
      <c r="C31" s="1077"/>
      <c r="D31" s="1072"/>
      <c r="E31" s="1070"/>
      <c r="F31" s="1064"/>
      <c r="G31" s="1065"/>
      <c r="H31" s="1065"/>
      <c r="I31" s="1065"/>
      <c r="J31" s="1066"/>
      <c r="K31" s="1064"/>
      <c r="L31" s="1065"/>
      <c r="M31" s="1065"/>
      <c r="N31" s="1065"/>
      <c r="O31" s="1081"/>
      <c r="P31" s="542"/>
      <c r="Q31" s="431"/>
      <c r="R31" s="431"/>
    </row>
    <row r="32" spans="1:18" ht="103.5" customHeight="1">
      <c r="A32" s="431"/>
      <c r="B32" s="434"/>
      <c r="C32" s="1077"/>
      <c r="D32" s="1072"/>
      <c r="E32" s="1070"/>
      <c r="F32" s="1064"/>
      <c r="G32" s="1065"/>
      <c r="H32" s="1065"/>
      <c r="I32" s="1065"/>
      <c r="J32" s="1066"/>
      <c r="K32" s="1064"/>
      <c r="L32" s="1065"/>
      <c r="M32" s="1065"/>
      <c r="N32" s="1065"/>
      <c r="O32" s="1081"/>
      <c r="P32" s="542"/>
      <c r="Q32" s="431"/>
      <c r="R32" s="431"/>
    </row>
    <row r="33" spans="1:18" ht="103.5" customHeight="1" thickBot="1">
      <c r="A33" s="431"/>
      <c r="B33" s="434"/>
      <c r="C33" s="1078"/>
      <c r="D33" s="538" t="s">
        <v>423</v>
      </c>
      <c r="E33" s="543">
        <v>2.14</v>
      </c>
      <c r="F33" s="1067"/>
      <c r="G33" s="1068"/>
      <c r="H33" s="1068"/>
      <c r="I33" s="1068"/>
      <c r="J33" s="1069"/>
      <c r="K33" s="1067"/>
      <c r="L33" s="1068"/>
      <c r="M33" s="1068"/>
      <c r="N33" s="1068"/>
      <c r="O33" s="1082"/>
      <c r="P33" s="542"/>
      <c r="Q33" s="431"/>
      <c r="R33" s="431"/>
    </row>
    <row r="34" spans="1:18" ht="103.5" customHeight="1">
      <c r="A34" s="431"/>
      <c r="B34" s="434"/>
      <c r="C34" s="1086" t="s">
        <v>66</v>
      </c>
      <c r="D34" s="1071" t="s">
        <v>417</v>
      </c>
      <c r="E34" s="1087">
        <f>'4'!D43/'4'!D22</f>
        <v>9.1654404000472811E-2</v>
      </c>
      <c r="F34" s="1061" t="str">
        <f>VLOOKUP(E34,'TABLAS - GRÁFICAS'!O13:P519,2,TRUE)</f>
        <v>Se detectó un ROA alto significá que la empresa es capaz de generar más dinero con menor inversión. Felicitaciones</v>
      </c>
      <c r="G34" s="1062"/>
      <c r="H34" s="1062"/>
      <c r="I34" s="1062"/>
      <c r="J34" s="1063"/>
      <c r="K34" s="1061"/>
      <c r="L34" s="1062"/>
      <c r="M34" s="1062"/>
      <c r="N34" s="1062"/>
      <c r="O34" s="1080"/>
      <c r="P34" s="542"/>
      <c r="Q34" s="431"/>
      <c r="R34" s="431"/>
    </row>
    <row r="35" spans="1:18" ht="47.25" customHeight="1">
      <c r="A35" s="431"/>
      <c r="B35" s="434"/>
      <c r="C35" s="1077"/>
      <c r="D35" s="1072"/>
      <c r="E35" s="1070"/>
      <c r="F35" s="1064"/>
      <c r="G35" s="1065"/>
      <c r="H35" s="1065"/>
      <c r="I35" s="1065"/>
      <c r="J35" s="1066"/>
      <c r="K35" s="1064"/>
      <c r="L35" s="1065"/>
      <c r="M35" s="1065"/>
      <c r="N35" s="1065"/>
      <c r="O35" s="1081"/>
      <c r="P35" s="542"/>
      <c r="Q35" s="431"/>
      <c r="R35" s="431"/>
    </row>
    <row r="36" spans="1:18" ht="33" hidden="1" customHeight="1">
      <c r="A36" s="431"/>
      <c r="B36" s="434"/>
      <c r="C36" s="1077"/>
      <c r="D36" s="1072"/>
      <c r="E36" s="1070"/>
      <c r="F36" s="1064"/>
      <c r="G36" s="1065"/>
      <c r="H36" s="1065"/>
      <c r="I36" s="1065"/>
      <c r="J36" s="1066"/>
      <c r="K36" s="1064"/>
      <c r="L36" s="1065"/>
      <c r="M36" s="1065"/>
      <c r="N36" s="1065"/>
      <c r="O36" s="1081"/>
      <c r="P36" s="542"/>
      <c r="Q36" s="431"/>
      <c r="R36" s="431"/>
    </row>
    <row r="37" spans="1:18" ht="103.5" customHeight="1">
      <c r="A37" s="431"/>
      <c r="B37" s="434"/>
      <c r="C37" s="1077"/>
      <c r="D37" s="1072" t="s">
        <v>418</v>
      </c>
      <c r="E37" s="1070">
        <v>0.13</v>
      </c>
      <c r="F37" s="1064"/>
      <c r="G37" s="1065"/>
      <c r="H37" s="1065"/>
      <c r="I37" s="1065"/>
      <c r="J37" s="1066"/>
      <c r="K37" s="1064"/>
      <c r="L37" s="1065"/>
      <c r="M37" s="1065"/>
      <c r="N37" s="1065"/>
      <c r="O37" s="1081"/>
      <c r="P37" s="542"/>
      <c r="Q37" s="431"/>
      <c r="R37" s="431"/>
    </row>
    <row r="38" spans="1:18" ht="2.25" customHeight="1">
      <c r="A38" s="431"/>
      <c r="B38" s="434"/>
      <c r="C38" s="1077"/>
      <c r="D38" s="1072"/>
      <c r="E38" s="1070"/>
      <c r="F38" s="1064"/>
      <c r="G38" s="1065"/>
      <c r="H38" s="1065"/>
      <c r="I38" s="1065"/>
      <c r="J38" s="1066"/>
      <c r="K38" s="1064"/>
      <c r="L38" s="1065"/>
      <c r="M38" s="1065"/>
      <c r="N38" s="1065"/>
      <c r="O38" s="1081"/>
      <c r="P38" s="542"/>
      <c r="Q38" s="431"/>
      <c r="R38" s="431"/>
    </row>
    <row r="39" spans="1:18" ht="65.25" customHeight="1">
      <c r="A39" s="431"/>
      <c r="B39" s="434"/>
      <c r="C39" s="1077"/>
      <c r="D39" s="1072"/>
      <c r="E39" s="1070"/>
      <c r="F39" s="1064"/>
      <c r="G39" s="1065"/>
      <c r="H39" s="1065"/>
      <c r="I39" s="1065"/>
      <c r="J39" s="1066"/>
      <c r="K39" s="1064"/>
      <c r="L39" s="1065"/>
      <c r="M39" s="1065"/>
      <c r="N39" s="1065"/>
      <c r="O39" s="1081"/>
      <c r="P39" s="542"/>
      <c r="Q39" s="431"/>
      <c r="R39" s="431"/>
    </row>
    <row r="40" spans="1:18" ht="36.75" customHeight="1" thickBot="1">
      <c r="A40" s="431"/>
      <c r="B40" s="434"/>
      <c r="C40" s="1078"/>
      <c r="D40" s="538" t="s">
        <v>423</v>
      </c>
      <c r="E40" s="543">
        <v>0.13</v>
      </c>
      <c r="F40" s="1067"/>
      <c r="G40" s="1068"/>
      <c r="H40" s="1068"/>
      <c r="I40" s="1068"/>
      <c r="J40" s="1069"/>
      <c r="K40" s="1067"/>
      <c r="L40" s="1068"/>
      <c r="M40" s="1068"/>
      <c r="N40" s="1068"/>
      <c r="O40" s="1082"/>
      <c r="P40" s="542"/>
      <c r="Q40" s="431"/>
      <c r="R40" s="431"/>
    </row>
    <row r="41" spans="1:18" ht="65.25" customHeight="1">
      <c r="A41" s="431"/>
      <c r="B41" s="434"/>
      <c r="C41" s="1083" t="s">
        <v>422</v>
      </c>
      <c r="D41" s="1075" t="s">
        <v>417</v>
      </c>
      <c r="E41" s="1076">
        <f>'4'!D45/'4'!D22</f>
        <v>5.2551531047212077</v>
      </c>
      <c r="F41" s="1061" t="str">
        <f>VLOOKUP(E41,'TABLAS - GRÁFICAS'!R13:S513,2,TRUE)</f>
        <v>Se detectó una rotación de activos alta en consecuente la empresa tendrá una productividad mayor. Muy bien</v>
      </c>
      <c r="G41" s="1062"/>
      <c r="H41" s="1062"/>
      <c r="I41" s="1062"/>
      <c r="J41" s="1063"/>
      <c r="K41" s="544"/>
      <c r="L41" s="545"/>
      <c r="M41" s="545"/>
      <c r="N41" s="545"/>
      <c r="O41" s="546"/>
      <c r="P41" s="542"/>
      <c r="Q41" s="431"/>
      <c r="R41" s="431"/>
    </row>
    <row r="42" spans="1:18" ht="27" customHeight="1">
      <c r="A42" s="431"/>
      <c r="B42" s="434"/>
      <c r="C42" s="1084"/>
      <c r="D42" s="1072"/>
      <c r="E42" s="1070"/>
      <c r="F42" s="1064"/>
      <c r="G42" s="1065"/>
      <c r="H42" s="1065"/>
      <c r="I42" s="1065"/>
      <c r="J42" s="1066"/>
      <c r="K42" s="547"/>
      <c r="L42" s="548"/>
      <c r="M42" s="548"/>
      <c r="N42" s="548"/>
      <c r="O42" s="549"/>
      <c r="P42" s="542"/>
      <c r="Q42" s="431"/>
      <c r="R42" s="431"/>
    </row>
    <row r="43" spans="1:18" ht="42.75" customHeight="1">
      <c r="A43" s="431"/>
      <c r="B43" s="434"/>
      <c r="C43" s="1084"/>
      <c r="D43" s="1072"/>
      <c r="E43" s="1070"/>
      <c r="F43" s="1064"/>
      <c r="G43" s="1065"/>
      <c r="H43" s="1065"/>
      <c r="I43" s="1065"/>
      <c r="J43" s="1066"/>
      <c r="K43" s="547"/>
      <c r="L43" s="548"/>
      <c r="M43" s="548"/>
      <c r="N43" s="548"/>
      <c r="O43" s="549"/>
      <c r="P43" s="542"/>
      <c r="Q43" s="431"/>
      <c r="R43" s="431"/>
    </row>
    <row r="44" spans="1:18" ht="103.5" customHeight="1">
      <c r="A44" s="431"/>
      <c r="B44" s="434"/>
      <c r="C44" s="1084"/>
      <c r="D44" s="1072" t="s">
        <v>418</v>
      </c>
      <c r="E44" s="1070">
        <v>9.92</v>
      </c>
      <c r="F44" s="1064"/>
      <c r="G44" s="1065"/>
      <c r="H44" s="1065"/>
      <c r="I44" s="1065"/>
      <c r="J44" s="1066"/>
      <c r="K44" s="547"/>
      <c r="L44" s="548"/>
      <c r="M44" s="548"/>
      <c r="N44" s="548"/>
      <c r="O44" s="549"/>
      <c r="P44" s="542"/>
      <c r="Q44" s="431"/>
      <c r="R44" s="431"/>
    </row>
    <row r="45" spans="1:18" ht="14.25" customHeight="1">
      <c r="A45" s="431"/>
      <c r="B45" s="550"/>
      <c r="C45" s="1084"/>
      <c r="D45" s="1072"/>
      <c r="E45" s="1070"/>
      <c r="F45" s="1064"/>
      <c r="G45" s="1065"/>
      <c r="H45" s="1065"/>
      <c r="I45" s="1065"/>
      <c r="J45" s="1066"/>
      <c r="K45" s="547"/>
      <c r="L45" s="548"/>
      <c r="M45" s="548"/>
      <c r="N45" s="548"/>
      <c r="O45" s="549"/>
      <c r="P45" s="550"/>
      <c r="Q45" s="431"/>
      <c r="R45" s="431"/>
    </row>
    <row r="46" spans="1:18" ht="14.25" customHeight="1">
      <c r="A46" s="431"/>
      <c r="B46" s="550"/>
      <c r="C46" s="1084"/>
      <c r="D46" s="1072"/>
      <c r="E46" s="1070"/>
      <c r="F46" s="1064"/>
      <c r="G46" s="1065"/>
      <c r="H46" s="1065"/>
      <c r="I46" s="1065"/>
      <c r="J46" s="1066"/>
      <c r="K46" s="547"/>
      <c r="L46" s="548"/>
      <c r="M46" s="548"/>
      <c r="N46" s="548"/>
      <c r="O46" s="549"/>
      <c r="P46" s="550"/>
      <c r="Q46" s="431"/>
      <c r="R46" s="431"/>
    </row>
    <row r="47" spans="1:18" ht="14.25" customHeight="1">
      <c r="A47" s="431"/>
      <c r="B47" s="550"/>
      <c r="C47" s="1084"/>
      <c r="D47" s="1072"/>
      <c r="E47" s="1070"/>
      <c r="F47" s="1064"/>
      <c r="G47" s="1065"/>
      <c r="H47" s="1065"/>
      <c r="I47" s="1065"/>
      <c r="J47" s="1066"/>
      <c r="K47" s="547"/>
      <c r="L47" s="548"/>
      <c r="M47" s="548"/>
      <c r="N47" s="548"/>
      <c r="O47" s="549"/>
      <c r="P47" s="550"/>
      <c r="Q47" s="431"/>
      <c r="R47" s="431"/>
    </row>
    <row r="48" spans="1:18" ht="15" customHeight="1">
      <c r="A48" s="431"/>
      <c r="B48" s="550"/>
      <c r="C48" s="1084"/>
      <c r="D48" s="1072"/>
      <c r="E48" s="1070"/>
      <c r="F48" s="1064"/>
      <c r="G48" s="1065"/>
      <c r="H48" s="1065"/>
      <c r="I48" s="1065"/>
      <c r="J48" s="1066"/>
      <c r="K48" s="547"/>
      <c r="L48" s="548"/>
      <c r="M48" s="548"/>
      <c r="N48" s="548"/>
      <c r="O48" s="549"/>
      <c r="P48" s="550"/>
      <c r="Q48" s="431"/>
      <c r="R48" s="431"/>
    </row>
    <row r="49" spans="1:18" ht="51" customHeight="1" thickBot="1">
      <c r="A49" s="431"/>
      <c r="B49" s="550"/>
      <c r="C49" s="1085"/>
      <c r="D49" s="538" t="s">
        <v>423</v>
      </c>
      <c r="E49" s="543">
        <v>1</v>
      </c>
      <c r="F49" s="1067"/>
      <c r="G49" s="1068"/>
      <c r="H49" s="1068"/>
      <c r="I49" s="1068"/>
      <c r="J49" s="1069"/>
      <c r="K49" s="551"/>
      <c r="L49" s="552"/>
      <c r="M49" s="552"/>
      <c r="N49" s="552"/>
      <c r="O49" s="553"/>
      <c r="P49" s="550"/>
      <c r="Q49" s="431"/>
      <c r="R49" s="431"/>
    </row>
    <row r="50" spans="1:18" s="365" customFormat="1">
      <c r="A50" s="431"/>
      <c r="B50" s="434"/>
      <c r="C50" s="434"/>
      <c r="D50" s="434"/>
      <c r="E50" s="434"/>
      <c r="F50" s="434"/>
      <c r="G50" s="434"/>
      <c r="H50" s="434"/>
      <c r="I50" s="434"/>
      <c r="J50" s="434"/>
      <c r="K50" s="434"/>
      <c r="L50" s="434"/>
      <c r="M50" s="434"/>
      <c r="N50" s="434"/>
      <c r="O50" s="434"/>
      <c r="P50" s="434"/>
      <c r="Q50" s="431"/>
      <c r="R50" s="431"/>
    </row>
    <row r="51" spans="1:18" s="365" customFormat="1" ht="15" customHeight="1">
      <c r="A51" s="431"/>
      <c r="B51" s="431"/>
      <c r="C51" s="431"/>
      <c r="D51" s="431"/>
      <c r="E51" s="431"/>
      <c r="F51" s="431"/>
      <c r="G51" s="431"/>
      <c r="H51" s="431"/>
      <c r="I51" s="431"/>
      <c r="J51" s="431"/>
      <c r="K51" s="431"/>
      <c r="L51" s="431"/>
      <c r="M51" s="431"/>
      <c r="N51" s="431"/>
      <c r="O51" s="431"/>
      <c r="P51" s="431"/>
      <c r="Q51" s="431"/>
      <c r="R51" s="431"/>
    </row>
    <row r="52" spans="1:18" s="365" customFormat="1" hidden="1"/>
    <row r="53" spans="1:18" s="365" customFormat="1" hidden="1"/>
    <row r="54" spans="1:18" s="365" customFormat="1" hidden="1"/>
    <row r="55" spans="1:18" s="365" customFormat="1" hidden="1"/>
    <row r="56" spans="1:18" s="365" customFormat="1" hidden="1"/>
    <row r="57" spans="1:18" s="365" customFormat="1" hidden="1"/>
    <row r="58" spans="1:18" s="365" customFormat="1" hidden="1"/>
    <row r="59" spans="1:18" s="365" customFormat="1" hidden="1"/>
    <row r="60" spans="1:18" s="365" customFormat="1" hidden="1"/>
    <row r="61" spans="1:18" s="365" customFormat="1" hidden="1"/>
    <row r="62" spans="1:18" s="365" customFormat="1" hidden="1"/>
    <row r="63" spans="1:18" s="365" customFormat="1" hidden="1"/>
    <row r="64" spans="1:18" s="365" customFormat="1" hidden="1"/>
    <row r="65" s="365" customFormat="1" hidden="1"/>
    <row r="66" s="365" customFormat="1" hidden="1"/>
    <row r="67" s="365" customFormat="1" hidden="1"/>
    <row r="68" s="365" customFormat="1" hidden="1"/>
    <row r="69" s="365" customFormat="1" hidden="1"/>
    <row r="70" s="365" customFormat="1" hidden="1"/>
    <row r="71" s="365" customFormat="1" hidden="1"/>
    <row r="72" s="365" customFormat="1" hidden="1"/>
    <row r="73" s="365" customFormat="1" hidden="1"/>
    <row r="74" s="365" customFormat="1" hidden="1"/>
    <row r="75" s="365" customFormat="1" hidden="1"/>
    <row r="76" s="365" customFormat="1" hidden="1"/>
    <row r="77" s="365" customFormat="1" hidden="1"/>
    <row r="78" s="365" customFormat="1" hidden="1"/>
    <row r="79" s="365" customFormat="1" hidden="1"/>
    <row r="80" s="365" customFormat="1" hidden="1"/>
    <row r="81" s="365" customFormat="1" hidden="1"/>
    <row r="82" s="365" customFormat="1" hidden="1"/>
    <row r="83" s="365" customFormat="1" hidden="1"/>
    <row r="84" s="365" customFormat="1" hidden="1"/>
    <row r="85" s="365" customFormat="1" hidden="1"/>
    <row r="86" s="365" customFormat="1" hidden="1"/>
    <row r="87" s="365" customFormat="1" hidden="1"/>
    <row r="88" s="365" customFormat="1" hidden="1"/>
    <row r="89" s="365" customFormat="1" hidden="1"/>
    <row r="90" s="365" customFormat="1" hidden="1"/>
    <row r="91" s="365" customFormat="1" hidden="1"/>
    <row r="92" s="365" customFormat="1" hidden="1"/>
    <row r="93" s="365" customFormat="1" hidden="1"/>
    <row r="94" s="365" customFormat="1" hidden="1"/>
    <row r="95" s="365" customFormat="1" hidden="1"/>
    <row r="96" s="365" customFormat="1" hidden="1"/>
    <row r="97" s="365" customFormat="1" hidden="1"/>
    <row r="98" s="365" customFormat="1" hidden="1"/>
    <row r="99" s="365" customFormat="1" hidden="1"/>
    <row r="100" s="365" customFormat="1" hidden="1"/>
    <row r="101" s="365" customFormat="1" hidden="1"/>
    <row r="102" s="365" customFormat="1" hidden="1"/>
    <row r="103" s="365" customFormat="1" hidden="1"/>
    <row r="104" s="365" customFormat="1" hidden="1"/>
    <row r="105" s="365" customFormat="1" hidden="1"/>
    <row r="106" s="365" customFormat="1" hidden="1"/>
    <row r="107" s="365" customFormat="1" hidden="1"/>
    <row r="108" s="365" customFormat="1" hidden="1"/>
    <row r="109" s="365" customFormat="1" hidden="1"/>
    <row r="110" s="365" customFormat="1" hidden="1"/>
    <row r="111" s="365" customFormat="1" hidden="1"/>
    <row r="112" s="365" customFormat="1" hidden="1"/>
    <row r="113" s="365" customFormat="1" hidden="1"/>
    <row r="114" s="365" customFormat="1" hidden="1"/>
    <row r="115" s="365" customFormat="1" hidden="1"/>
    <row r="116" s="365" customFormat="1" hidden="1"/>
    <row r="117" s="365" customFormat="1" hidden="1"/>
    <row r="118" s="365" customFormat="1" hidden="1"/>
    <row r="119" s="365" customFormat="1" hidden="1"/>
    <row r="120" s="365" customFormat="1" hidden="1"/>
    <row r="121" s="365" customFormat="1" hidden="1"/>
    <row r="122" s="365" customFormat="1" hidden="1"/>
    <row r="123" s="365" customFormat="1" hidden="1"/>
    <row r="124" s="365" customFormat="1" hidden="1"/>
    <row r="125" s="365" customFormat="1" hidden="1"/>
    <row r="126" s="365" customFormat="1" hidden="1"/>
    <row r="127" s="365" customFormat="1" hidden="1"/>
    <row r="128" s="365" customFormat="1" hidden="1"/>
    <row r="129" s="365" customFormat="1" hidden="1"/>
    <row r="130" s="365" customFormat="1" hidden="1"/>
    <row r="131" s="365" customFormat="1" hidden="1"/>
    <row r="132" s="365" customFormat="1" hidden="1"/>
    <row r="133" s="365" customFormat="1" hidden="1"/>
    <row r="134" s="365" customFormat="1" hidden="1"/>
    <row r="135" s="365" customFormat="1" hidden="1"/>
    <row r="136" s="365" customFormat="1" hidden="1"/>
    <row r="137" s="365" customFormat="1" hidden="1"/>
    <row r="138" s="365" customFormat="1" hidden="1"/>
    <row r="139" s="365" customFormat="1" hidden="1"/>
    <row r="140" s="365" customFormat="1" hidden="1"/>
    <row r="141" s="365" customFormat="1" hidden="1"/>
    <row r="142" s="365" customFormat="1" hidden="1"/>
    <row r="143" s="365" customFormat="1" hidden="1"/>
    <row r="144" s="365" customFormat="1" hidden="1"/>
    <row r="145" s="365" customFormat="1" hidden="1"/>
    <row r="146" s="365" customFormat="1" hidden="1"/>
    <row r="147" s="365" customFormat="1" hidden="1"/>
    <row r="148" s="365" customFormat="1" hidden="1"/>
    <row r="149" s="365" customFormat="1" hidden="1"/>
    <row r="150" s="365" customFormat="1" hidden="1"/>
    <row r="151" s="365" customFormat="1" hidden="1"/>
    <row r="152" s="365" customFormat="1" hidden="1"/>
    <row r="153" s="365" customFormat="1" hidden="1"/>
    <row r="154" s="365" customFormat="1" hidden="1"/>
    <row r="155" s="365" customFormat="1" hidden="1"/>
    <row r="156" s="365" customFormat="1" hidden="1"/>
    <row r="157" s="365" customFormat="1" hidden="1"/>
    <row r="158" s="365" customFormat="1" hidden="1"/>
    <row r="159" s="365" customFormat="1" hidden="1"/>
    <row r="160" s="365" customFormat="1" hidden="1"/>
    <row r="161" s="365" customFormat="1" hidden="1"/>
    <row r="162" s="365" customFormat="1" hidden="1"/>
    <row r="163" s="365" customFormat="1" hidden="1"/>
    <row r="164" s="365" customFormat="1" hidden="1"/>
    <row r="165" s="365" customFormat="1" hidden="1"/>
    <row r="166" s="365" customFormat="1" hidden="1"/>
    <row r="167" s="365" customFormat="1" hidden="1"/>
    <row r="168" s="365" customFormat="1" hidden="1"/>
    <row r="169" s="365" customFormat="1" hidden="1"/>
    <row r="170" s="365" customFormat="1" hidden="1"/>
    <row r="171" s="365" customFormat="1" hidden="1"/>
    <row r="172" s="365" customFormat="1" hidden="1"/>
    <row r="173" s="365" customFormat="1" hidden="1"/>
    <row r="174" s="365" customFormat="1" hidden="1"/>
    <row r="175" s="365" customFormat="1" hidden="1"/>
    <row r="176" s="365" customFormat="1" hidden="1"/>
    <row r="177" s="365" customFormat="1" hidden="1"/>
    <row r="178" s="365" customFormat="1" hidden="1"/>
    <row r="179" s="365" customFormat="1" hidden="1"/>
    <row r="180" s="365" customFormat="1" hidden="1"/>
    <row r="181" s="365" customFormat="1" hidden="1"/>
    <row r="182" s="365" customFormat="1" hidden="1"/>
    <row r="183" s="365" customFormat="1" hidden="1"/>
    <row r="184" s="365" customFormat="1" hidden="1"/>
    <row r="185" s="365" customFormat="1" hidden="1"/>
    <row r="186" s="365" customFormat="1" hidden="1"/>
    <row r="187" s="365" customFormat="1" hidden="1"/>
    <row r="188" s="365" customFormat="1" hidden="1"/>
    <row r="189" s="365" customFormat="1" hidden="1"/>
    <row r="190" s="365" customFormat="1" hidden="1"/>
    <row r="191" s="365" customFormat="1" hidden="1"/>
    <row r="192" s="365" customFormat="1" hidden="1"/>
    <row r="193" s="365" customFormat="1" hidden="1"/>
    <row r="194" s="365" customFormat="1" hidden="1"/>
    <row r="195" s="365" customFormat="1" hidden="1"/>
    <row r="196" s="365" customFormat="1" hidden="1"/>
    <row r="197" s="365" customFormat="1" hidden="1"/>
    <row r="198" s="365" customFormat="1" hidden="1"/>
    <row r="199" s="365" customFormat="1" hidden="1"/>
    <row r="200" s="365" customFormat="1" hidden="1"/>
    <row r="201" s="365" customFormat="1" hidden="1"/>
    <row r="202" s="365" customFormat="1" hidden="1"/>
    <row r="203" s="365" customFormat="1" hidden="1"/>
    <row r="204" s="365" customFormat="1" hidden="1"/>
    <row r="205" s="365" customFormat="1" hidden="1"/>
    <row r="206" s="365" customFormat="1" hidden="1"/>
    <row r="207" s="365" customFormat="1" hidden="1"/>
    <row r="208" s="365" customFormat="1" hidden="1"/>
    <row r="209" s="365" customFormat="1" hidden="1"/>
    <row r="210" s="365" customFormat="1" hidden="1"/>
    <row r="211" s="365" customFormat="1" hidden="1"/>
    <row r="212" s="365" customFormat="1" hidden="1"/>
    <row r="213" s="365" customFormat="1" hidden="1"/>
    <row r="214" s="365" customFormat="1" hidden="1"/>
    <row r="215" s="365" customFormat="1" hidden="1"/>
    <row r="216" s="365" customFormat="1" hidden="1"/>
    <row r="217" s="365" customFormat="1" hidden="1"/>
    <row r="218" s="365" customFormat="1" hidden="1"/>
    <row r="219" s="365" customFormat="1" hidden="1"/>
    <row r="220" s="365" customFormat="1" hidden="1"/>
    <row r="221" s="365" customFormat="1" hidden="1"/>
    <row r="222" s="365" customFormat="1" hidden="1"/>
    <row r="223" s="365" customFormat="1" hidden="1"/>
    <row r="224" s="365" customFormat="1" hidden="1"/>
    <row r="225" s="365" customFormat="1" hidden="1"/>
    <row r="226" s="365" customFormat="1" hidden="1"/>
    <row r="227" s="365" customFormat="1" hidden="1"/>
    <row r="228" s="365" customFormat="1" hidden="1"/>
    <row r="229" s="365" customFormat="1" hidden="1"/>
    <row r="230" s="365" customFormat="1" hidden="1"/>
    <row r="231" s="365" customFormat="1" hidden="1"/>
    <row r="232" s="365" customFormat="1" hidden="1"/>
    <row r="233" s="365" customFormat="1" hidden="1"/>
    <row r="234" s="365" customFormat="1" hidden="1"/>
    <row r="235" s="365" customFormat="1" hidden="1"/>
    <row r="236" s="365" customFormat="1" hidden="1"/>
    <row r="237" s="365" customFormat="1" hidden="1"/>
    <row r="238" s="365" customFormat="1" hidden="1"/>
    <row r="239" s="365" customFormat="1" hidden="1"/>
    <row r="240" s="365" customFormat="1" hidden="1"/>
    <row r="241" s="365" customFormat="1" hidden="1"/>
    <row r="242" s="365" customFormat="1" hidden="1"/>
    <row r="243" s="365" customFormat="1" hidden="1"/>
    <row r="244" s="365" customFormat="1" hidden="1"/>
    <row r="245" s="365" customFormat="1" hidden="1"/>
    <row r="246" s="365" customFormat="1" hidden="1"/>
    <row r="247" s="365" customFormat="1" hidden="1"/>
    <row r="248" s="365" customFormat="1" hidden="1"/>
    <row r="249" s="365" customFormat="1" hidden="1"/>
    <row r="250" s="365" customFormat="1" hidden="1"/>
    <row r="251" s="365" customFormat="1" hidden="1"/>
    <row r="252" s="365" customFormat="1" hidden="1"/>
    <row r="253" s="365" customFormat="1" hidden="1"/>
    <row r="254" s="365" customFormat="1" hidden="1"/>
    <row r="255" s="365" customFormat="1" hidden="1"/>
    <row r="256" s="365" customFormat="1" hidden="1"/>
    <row r="257" s="365" customFormat="1" hidden="1"/>
    <row r="258" s="365" customFormat="1" hidden="1"/>
    <row r="259" s="365" customFormat="1" hidden="1"/>
    <row r="260" s="365" customFormat="1" hidden="1"/>
    <row r="261" s="365" customFormat="1" hidden="1"/>
    <row r="262" s="365" customFormat="1" hidden="1"/>
    <row r="263" s="365" customFormat="1" hidden="1"/>
    <row r="264" s="365" customFormat="1" hidden="1"/>
    <row r="265" s="365" customFormat="1" hidden="1"/>
    <row r="266" s="365" customFormat="1" hidden="1"/>
    <row r="267" s="365" customFormat="1" hidden="1"/>
    <row r="268" s="365" customFormat="1" hidden="1"/>
    <row r="269" s="365" customFormat="1" hidden="1"/>
    <row r="270" s="365" customFormat="1" hidden="1"/>
    <row r="271" s="365" customFormat="1" hidden="1"/>
    <row r="272" s="365" customFormat="1" hidden="1"/>
    <row r="273" s="365" customFormat="1" hidden="1"/>
    <row r="274" s="365" customFormat="1" hidden="1"/>
    <row r="275" s="365" customFormat="1" hidden="1"/>
    <row r="276" s="365" customFormat="1" hidden="1"/>
    <row r="277" s="365" customFormat="1" hidden="1"/>
    <row r="278" s="365" customFormat="1" hidden="1"/>
    <row r="279" s="365" customFormat="1" hidden="1"/>
    <row r="280" s="365" customFormat="1" hidden="1"/>
    <row r="281" s="365" customFormat="1" hidden="1"/>
    <row r="282" s="365" customFormat="1" hidden="1"/>
    <row r="283" s="365" customFormat="1" hidden="1"/>
    <row r="284" s="365" customFormat="1" hidden="1"/>
    <row r="285" s="365" customFormat="1" hidden="1"/>
    <row r="286" s="365" customFormat="1" hidden="1"/>
    <row r="287" s="365" customFormat="1" hidden="1"/>
    <row r="288" s="365" customFormat="1" hidden="1"/>
    <row r="289" s="365" customFormat="1" hidden="1"/>
    <row r="290" s="365" customFormat="1" hidden="1"/>
    <row r="291" s="365" customFormat="1" hidden="1"/>
    <row r="292" s="365" customFormat="1" hidden="1"/>
    <row r="293" s="365" customFormat="1" hidden="1"/>
    <row r="294" s="365" customFormat="1" hidden="1"/>
    <row r="295" s="365" customFormat="1" hidden="1"/>
    <row r="296" s="365" customFormat="1" hidden="1"/>
    <row r="297" s="365" customFormat="1" hidden="1"/>
    <row r="298" s="365" customFormat="1" hidden="1"/>
    <row r="299" s="365" customFormat="1" hidden="1"/>
    <row r="300" s="365" customFormat="1" hidden="1"/>
    <row r="301" s="365" customFormat="1" hidden="1"/>
    <row r="302" s="365" customFormat="1" hidden="1"/>
    <row r="303" s="365" customFormat="1" hidden="1"/>
    <row r="304" s="365" customFormat="1" hidden="1"/>
    <row r="305" s="365" customFormat="1" hidden="1"/>
    <row r="306" s="365" customFormat="1" hidden="1"/>
    <row r="307" s="365" customFormat="1" hidden="1"/>
    <row r="308" s="365" customFormat="1" hidden="1"/>
    <row r="309" s="365" customFormat="1" hidden="1"/>
    <row r="310" s="365" customFormat="1" hidden="1"/>
    <row r="311" s="365" customFormat="1" hidden="1"/>
    <row r="312" s="365" customFormat="1" hidden="1"/>
    <row r="313" s="365" customFormat="1" hidden="1"/>
    <row r="314" s="365" customFormat="1" hidden="1"/>
    <row r="315" s="365" customFormat="1" hidden="1"/>
    <row r="316" s="365" customFormat="1" hidden="1"/>
    <row r="317" s="365" customFormat="1" hidden="1"/>
    <row r="318" s="365" customFormat="1" hidden="1"/>
    <row r="319" s="365" customFormat="1" hidden="1"/>
    <row r="320" s="365" customFormat="1" hidden="1"/>
    <row r="321" s="365" customFormat="1" hidden="1"/>
    <row r="322" s="365" customFormat="1" hidden="1"/>
    <row r="323" s="365" customFormat="1" hidden="1"/>
    <row r="324" s="365" customFormat="1" hidden="1"/>
    <row r="325" s="365" customFormat="1" hidden="1"/>
    <row r="326" s="365" customFormat="1" hidden="1"/>
    <row r="327" s="365" customFormat="1" hidden="1"/>
    <row r="328" s="365" customFormat="1" hidden="1"/>
    <row r="329" s="365" customFormat="1" hidden="1"/>
    <row r="330" s="365" customFormat="1" hidden="1"/>
    <row r="331" s="365" customFormat="1" hidden="1"/>
    <row r="332" s="365" customFormat="1" hidden="1"/>
    <row r="333" s="365" customFormat="1" hidden="1"/>
    <row r="334" s="365" customFormat="1" hidden="1"/>
    <row r="335" s="365" customFormat="1" hidden="1"/>
    <row r="336" s="365" customFormat="1" hidden="1"/>
    <row r="337" s="365" customFormat="1" hidden="1"/>
    <row r="338" s="365" customFormat="1" hidden="1"/>
    <row r="339" s="365" customFormat="1" hidden="1"/>
    <row r="340" s="365" customFormat="1" hidden="1"/>
    <row r="341" s="365" customFormat="1" hidden="1"/>
    <row r="342" s="365" customFormat="1" hidden="1"/>
    <row r="343" s="365" customFormat="1" hidden="1"/>
    <row r="344" s="365" customFormat="1" hidden="1"/>
    <row r="345" s="365" customFormat="1" hidden="1"/>
    <row r="346" s="365" customFormat="1" hidden="1"/>
    <row r="347" s="365" customFormat="1" hidden="1"/>
    <row r="348" s="365" customFormat="1" hidden="1"/>
    <row r="349" s="365" customFormat="1" hidden="1"/>
    <row r="350" s="365" customFormat="1" hidden="1"/>
    <row r="351" s="365" customFormat="1" hidden="1"/>
    <row r="352" s="365" customFormat="1" hidden="1"/>
    <row r="353" s="365" customFormat="1" hidden="1"/>
    <row r="354" s="365" customFormat="1" hidden="1"/>
    <row r="355" s="365" customFormat="1" hidden="1"/>
    <row r="356" s="365" customFormat="1" hidden="1"/>
    <row r="357" s="365" customFormat="1" hidden="1"/>
    <row r="358" s="365" customFormat="1" hidden="1"/>
    <row r="359" s="365" customFormat="1" hidden="1"/>
    <row r="360" s="365" customFormat="1" hidden="1"/>
    <row r="361" s="365" customFormat="1" hidden="1"/>
    <row r="362" s="365" customFormat="1" hidden="1"/>
    <row r="363" s="365" customFormat="1" hidden="1"/>
    <row r="364" s="365" customFormat="1" hidden="1"/>
    <row r="365" s="365" customFormat="1" hidden="1"/>
    <row r="366" s="365" customFormat="1" hidden="1"/>
    <row r="367" s="365" customFormat="1" hidden="1"/>
    <row r="368" s="365" customFormat="1" hidden="1"/>
    <row r="369" s="365" customFormat="1" hidden="1"/>
    <row r="370" s="365" customFormat="1" hidden="1"/>
    <row r="371" s="365" customFormat="1" hidden="1"/>
    <row r="372" s="365" customFormat="1" hidden="1"/>
    <row r="373" s="365" customFormat="1" hidden="1"/>
    <row r="374" s="365" customFormat="1" hidden="1"/>
    <row r="375" s="365" customFormat="1" hidden="1"/>
    <row r="376" s="365" customFormat="1" hidden="1"/>
    <row r="377" s="365" customFormat="1" hidden="1"/>
    <row r="378" s="365" customFormat="1" hidden="1"/>
    <row r="379" s="365" customFormat="1" hidden="1"/>
    <row r="380" s="365" customFormat="1" hidden="1"/>
    <row r="381" s="365" customFormat="1" hidden="1"/>
    <row r="382" s="365" customFormat="1" hidden="1"/>
    <row r="383" s="365" customFormat="1" hidden="1"/>
    <row r="384" s="365" customFormat="1" hidden="1"/>
    <row r="385" s="365" customFormat="1" hidden="1"/>
    <row r="386" s="365" customFormat="1" hidden="1"/>
    <row r="387" s="365" customFormat="1" hidden="1"/>
    <row r="388" s="365" customFormat="1" hidden="1"/>
    <row r="389" s="365" customFormat="1" hidden="1"/>
    <row r="390" s="365" customFormat="1" hidden="1"/>
    <row r="391" s="365" customFormat="1" hidden="1"/>
    <row r="392" s="365" customFormat="1" hidden="1"/>
    <row r="393" s="365" customFormat="1" hidden="1"/>
    <row r="394" s="365" customFormat="1" hidden="1"/>
    <row r="395" s="365" customFormat="1" hidden="1"/>
    <row r="396" s="365" customFormat="1" hidden="1"/>
    <row r="397" s="365" customFormat="1" hidden="1"/>
    <row r="398" s="365" customFormat="1" hidden="1"/>
    <row r="399" s="365" customFormat="1" hidden="1"/>
    <row r="400" s="365" customFormat="1" hidden="1"/>
    <row r="401" s="365" customFormat="1" hidden="1"/>
    <row r="402" s="365" customFormat="1" hidden="1"/>
    <row r="403" s="365" customFormat="1" hidden="1"/>
    <row r="404" s="365" customFormat="1" hidden="1"/>
    <row r="405" s="365" customFormat="1" hidden="1"/>
    <row r="406" s="365" customFormat="1" hidden="1"/>
    <row r="407" s="365" customFormat="1" hidden="1"/>
    <row r="408" s="365" customFormat="1" hidden="1"/>
    <row r="409" s="365" customFormat="1" hidden="1"/>
    <row r="410" s="365" customFormat="1" hidden="1"/>
    <row r="411" s="365" customFormat="1" hidden="1"/>
    <row r="412" s="365" customFormat="1" hidden="1"/>
    <row r="413" s="365" customFormat="1" hidden="1"/>
    <row r="414" s="365" customFormat="1" hidden="1"/>
    <row r="415" s="365" customFormat="1" hidden="1"/>
    <row r="416" s="365" customFormat="1" hidden="1"/>
    <row r="417" s="365" customFormat="1" hidden="1"/>
    <row r="418" s="365" customFormat="1" hidden="1"/>
    <row r="419" s="365" customFormat="1" hidden="1"/>
    <row r="420" s="365" customFormat="1" hidden="1"/>
    <row r="421" s="365" customFormat="1" hidden="1"/>
    <row r="422" s="365" customFormat="1" hidden="1"/>
    <row r="423" s="365" customFormat="1" hidden="1"/>
    <row r="424" s="365" customFormat="1" hidden="1"/>
    <row r="425" s="365" customFormat="1" hidden="1"/>
    <row r="426" s="365" customFormat="1" hidden="1"/>
    <row r="427" s="365" customFormat="1" hidden="1"/>
    <row r="428" s="365" customFormat="1" hidden="1"/>
    <row r="429" s="365" customFormat="1" hidden="1"/>
    <row r="430" s="365" customFormat="1" hidden="1"/>
    <row r="431" s="365" customFormat="1" hidden="1"/>
    <row r="432" s="365" customFormat="1" hidden="1"/>
    <row r="433" s="365" customFormat="1" hidden="1"/>
    <row r="434" s="365" customFormat="1" hidden="1"/>
    <row r="435" s="365" customFormat="1" hidden="1"/>
    <row r="436" s="365" customFormat="1" hidden="1"/>
    <row r="437" s="365" customFormat="1" hidden="1"/>
    <row r="438" s="365" customFormat="1" hidden="1"/>
    <row r="439" s="365" customFormat="1" hidden="1"/>
    <row r="440" s="365" customFormat="1" hidden="1"/>
    <row r="441" s="365" customFormat="1" hidden="1"/>
    <row r="442" s="365" customFormat="1" hidden="1"/>
    <row r="443" s="365" customFormat="1" hidden="1"/>
    <row r="444" s="365" customFormat="1" hidden="1"/>
    <row r="445" s="365" customFormat="1" hidden="1"/>
    <row r="446" s="365" customFormat="1" hidden="1"/>
    <row r="447" s="365" customFormat="1" hidden="1"/>
    <row r="448" s="365" customFormat="1" hidden="1"/>
    <row r="449" s="365" customFormat="1" hidden="1"/>
    <row r="450" s="365" customFormat="1" hidden="1"/>
    <row r="451" s="365" customFormat="1" hidden="1"/>
    <row r="452" s="365" customFormat="1" hidden="1"/>
    <row r="453" s="365" customFormat="1" hidden="1"/>
    <row r="454" s="365" customFormat="1" hidden="1"/>
    <row r="455" s="365" customFormat="1" hidden="1"/>
    <row r="456" s="365" customFormat="1" hidden="1"/>
    <row r="457" s="365" customFormat="1" hidden="1"/>
    <row r="458" s="365" customFormat="1" hidden="1"/>
    <row r="459" s="365" customFormat="1" hidden="1"/>
    <row r="460" s="365" customFormat="1" hidden="1"/>
    <row r="461" s="365" customFormat="1" hidden="1"/>
    <row r="462" s="365" customFormat="1" hidden="1"/>
    <row r="463" s="365" customFormat="1" hidden="1"/>
    <row r="464" s="365" customFormat="1" hidden="1"/>
    <row r="465" s="365" customFormat="1" hidden="1"/>
    <row r="466" s="365" customFormat="1" hidden="1"/>
    <row r="467" s="365" customFormat="1" hidden="1"/>
    <row r="468" s="365" customFormat="1" hidden="1"/>
    <row r="469" s="365" customFormat="1" hidden="1"/>
    <row r="470" s="365" customFormat="1" hidden="1"/>
    <row r="471" s="365" customFormat="1" hidden="1"/>
    <row r="472" s="365" customFormat="1" hidden="1"/>
    <row r="473" s="365" customFormat="1" hidden="1"/>
    <row r="474" s="365" customFormat="1" hidden="1"/>
    <row r="475" s="365" customFormat="1" hidden="1"/>
    <row r="476" s="365" customFormat="1" hidden="1"/>
    <row r="477" s="365" customFormat="1" hidden="1"/>
    <row r="478" s="365" customFormat="1" hidden="1"/>
    <row r="479" s="365" customFormat="1" hidden="1"/>
    <row r="480" s="365" customFormat="1" hidden="1"/>
    <row r="481" s="365" customFormat="1" hidden="1"/>
    <row r="482" s="365" customFormat="1" hidden="1"/>
    <row r="483" s="365" customFormat="1" hidden="1"/>
    <row r="484" s="365" customFormat="1" hidden="1"/>
    <row r="485" s="365" customFormat="1" hidden="1"/>
    <row r="486" s="365" customFormat="1" hidden="1"/>
    <row r="487" s="365" customFormat="1" hidden="1"/>
    <row r="488" s="365" customFormat="1" hidden="1"/>
    <row r="489" s="365" customFormat="1" hidden="1"/>
    <row r="490" s="365" customFormat="1" hidden="1"/>
    <row r="491" s="365" customFormat="1" hidden="1"/>
    <row r="492" s="365" customFormat="1" hidden="1"/>
    <row r="493" s="365" customFormat="1" hidden="1"/>
    <row r="494" s="365" customFormat="1" hidden="1"/>
    <row r="495" s="365" customFormat="1" hidden="1"/>
    <row r="496" s="365" customFormat="1" hidden="1"/>
    <row r="497" s="365" customFormat="1" hidden="1"/>
    <row r="498" s="365" customFormat="1" hidden="1"/>
    <row r="499" s="365" customFormat="1" hidden="1"/>
    <row r="500" s="365" customFormat="1" hidden="1"/>
    <row r="501" s="365" customFormat="1" hidden="1"/>
    <row r="502" s="365" customFormat="1" hidden="1"/>
    <row r="503" s="365" customFormat="1" hidden="1"/>
    <row r="504" s="365" customFormat="1" hidden="1"/>
    <row r="505" s="365" customFormat="1" hidden="1"/>
    <row r="506" s="365" customFormat="1" hidden="1"/>
    <row r="507" s="365" customFormat="1" hidden="1"/>
    <row r="508" s="365" customFormat="1" hidden="1"/>
    <row r="509" s="365" customFormat="1" hidden="1"/>
    <row r="510" s="365" customFormat="1" hidden="1"/>
    <row r="511" s="365" customFormat="1" hidden="1"/>
    <row r="512" s="365" customFormat="1" hidden="1"/>
    <row r="513" s="365" customFormat="1" hidden="1"/>
    <row r="514" s="365" customFormat="1" hidden="1"/>
    <row r="515" s="365" customFormat="1" hidden="1"/>
    <row r="516" s="365" customFormat="1" hidden="1"/>
    <row r="517" s="365" customFormat="1" hidden="1"/>
    <row r="518" s="365" customFormat="1" hidden="1"/>
    <row r="519" s="365" customFormat="1" hidden="1"/>
    <row r="520" s="365" customFormat="1" hidden="1"/>
    <row r="521" s="365" customFormat="1" hidden="1"/>
    <row r="522" s="365" customFormat="1" hidden="1"/>
    <row r="523" s="365" customFormat="1" hidden="1"/>
    <row r="524" s="365" customFormat="1" hidden="1"/>
    <row r="525" s="365" customFormat="1" hidden="1"/>
    <row r="526" s="365" customFormat="1" hidden="1"/>
    <row r="527" s="365" customFormat="1" hidden="1"/>
    <row r="528" s="365" customFormat="1" hidden="1"/>
    <row r="529" s="365" customFormat="1" hidden="1"/>
    <row r="530" s="365" customFormat="1" hidden="1"/>
    <row r="531" s="365" customFormat="1" hidden="1"/>
    <row r="532" s="365" customFormat="1" hidden="1"/>
    <row r="533" s="365" customFormat="1" hidden="1"/>
    <row r="534" s="365" customFormat="1" hidden="1"/>
    <row r="535" s="365" customFormat="1" hidden="1"/>
    <row r="536" s="365" customFormat="1" hidden="1"/>
    <row r="537" s="365" customFormat="1" hidden="1"/>
    <row r="538" s="365" customFormat="1" hidden="1"/>
    <row r="539" s="365" customFormat="1" hidden="1"/>
    <row r="540" s="365" customFormat="1" hidden="1"/>
    <row r="541" s="365" customFormat="1" hidden="1"/>
    <row r="542" s="365" customFormat="1" hidden="1"/>
    <row r="543" s="365" customFormat="1" hidden="1"/>
    <row r="544" s="365" customFormat="1" hidden="1"/>
    <row r="545" s="365" customFormat="1" hidden="1"/>
    <row r="546" s="365" customFormat="1" hidden="1"/>
    <row r="547" s="365" customFormat="1" hidden="1"/>
    <row r="548" s="365" customFormat="1" hidden="1"/>
    <row r="549" s="365" customFormat="1" hidden="1"/>
    <row r="550" s="365" customFormat="1" hidden="1"/>
    <row r="551" s="365" customFormat="1" hidden="1"/>
    <row r="552" s="365" customFormat="1" hidden="1"/>
    <row r="553" s="365" customFormat="1" hidden="1"/>
    <row r="554" s="365" customFormat="1" hidden="1"/>
    <row r="555" s="365" customFormat="1" hidden="1"/>
    <row r="556" s="365" customFormat="1" hidden="1"/>
    <row r="557" s="365" customFormat="1" hidden="1"/>
    <row r="558" s="365" customFormat="1" hidden="1"/>
    <row r="559" s="365" customFormat="1" hidden="1"/>
    <row r="560" s="365" customFormat="1" hidden="1"/>
    <row r="561" s="365" customFormat="1" hidden="1"/>
    <row r="562" s="365" customFormat="1" hidden="1"/>
    <row r="563" s="365" customFormat="1" hidden="1"/>
    <row r="564" s="365" customFormat="1" hidden="1"/>
    <row r="565" s="365" customFormat="1" hidden="1"/>
    <row r="566" s="365" customFormat="1" hidden="1"/>
    <row r="567" s="365" customFormat="1" hidden="1"/>
    <row r="568" s="365" customFormat="1" hidden="1"/>
    <row r="569" s="365" customFormat="1" hidden="1"/>
    <row r="570" s="365" customFormat="1" hidden="1"/>
    <row r="571" s="365" customFormat="1" hidden="1"/>
    <row r="572" s="365" customFormat="1" hidden="1"/>
    <row r="573" s="365" customFormat="1" hidden="1"/>
    <row r="574" s="365" customFormat="1" hidden="1"/>
    <row r="575" s="365" customFormat="1" hidden="1"/>
    <row r="576" s="365" customFormat="1" hidden="1"/>
    <row r="577" s="365" customFormat="1" hidden="1"/>
    <row r="578" s="365" customFormat="1" hidden="1"/>
    <row r="579" s="365" customFormat="1" hidden="1"/>
    <row r="580" s="365" customFormat="1" hidden="1"/>
    <row r="581" s="365" customFormat="1" hidden="1"/>
    <row r="582" s="365" customFormat="1" hidden="1"/>
    <row r="583" s="365" customFormat="1" hidden="1"/>
    <row r="584" s="365" customFormat="1" hidden="1"/>
    <row r="585" s="365" customFormat="1" hidden="1"/>
    <row r="586" s="365" customFormat="1" hidden="1"/>
    <row r="587" s="365" customFormat="1" hidden="1"/>
    <row r="588" s="365" customFormat="1" hidden="1"/>
    <row r="589" s="365" customFormat="1" hidden="1"/>
    <row r="590" s="365" customFormat="1" hidden="1"/>
    <row r="591" s="365" customFormat="1" hidden="1"/>
    <row r="592" s="365" customFormat="1" hidden="1"/>
    <row r="593" s="365" customFormat="1" hidden="1"/>
    <row r="594" s="365" customFormat="1" hidden="1"/>
    <row r="595" s="365" customFormat="1" hidden="1"/>
    <row r="596" s="365" customFormat="1" hidden="1"/>
    <row r="597" s="365" customFormat="1" hidden="1"/>
    <row r="598" s="365" customFormat="1" hidden="1"/>
    <row r="599" s="365" customFormat="1" hidden="1"/>
    <row r="600" s="365" customFormat="1" hidden="1"/>
    <row r="601" s="365" customFormat="1" hidden="1"/>
    <row r="602" s="365" customFormat="1" hidden="1"/>
    <row r="603" s="365" customFormat="1" hidden="1"/>
    <row r="604" s="365" customFormat="1" hidden="1"/>
    <row r="605" s="365" customFormat="1" hidden="1"/>
    <row r="606" s="365" customFormat="1" hidden="1"/>
    <row r="607" s="365" customFormat="1" hidden="1"/>
    <row r="608" s="365" customFormat="1" hidden="1"/>
    <row r="609" s="365" customFormat="1" hidden="1"/>
    <row r="610" s="365" customFormat="1" hidden="1"/>
    <row r="611" s="365" customFormat="1" hidden="1"/>
    <row r="612" s="365" customFormat="1" hidden="1"/>
    <row r="613" s="365" customFormat="1" hidden="1"/>
    <row r="614" s="365" customFormat="1" hidden="1"/>
    <row r="615" s="365" customFormat="1" hidden="1"/>
    <row r="616" s="365" customFormat="1" hidden="1"/>
    <row r="617" s="365" customFormat="1" hidden="1"/>
    <row r="618" s="365" customFormat="1" hidden="1"/>
    <row r="619" s="365" customFormat="1" hidden="1"/>
    <row r="620" s="365" customFormat="1" hidden="1"/>
    <row r="621" s="365" customFormat="1" hidden="1"/>
    <row r="622" s="365" customFormat="1" hidden="1"/>
    <row r="623" s="365" customFormat="1" hidden="1"/>
    <row r="624" s="365" customFormat="1" hidden="1"/>
    <row r="625" s="365" customFormat="1" hidden="1"/>
    <row r="626" s="365" customFormat="1" hidden="1"/>
    <row r="627" s="365" customFormat="1" hidden="1"/>
    <row r="628" s="365" customFormat="1" hidden="1"/>
    <row r="629" s="365" customFormat="1" hidden="1"/>
    <row r="630" s="365" customFormat="1" hidden="1"/>
    <row r="631" s="365" customFormat="1" hidden="1"/>
    <row r="632" s="365" customFormat="1" hidden="1"/>
    <row r="633" s="365" customFormat="1" hidden="1"/>
    <row r="634" s="365" customFormat="1" hidden="1"/>
    <row r="635" s="365" customFormat="1" hidden="1"/>
    <row r="636" s="365" customFormat="1" hidden="1"/>
    <row r="637" s="365" customFormat="1" hidden="1"/>
    <row r="638" s="365" customFormat="1" hidden="1"/>
    <row r="639" s="365" customFormat="1" hidden="1"/>
    <row r="640" s="365" customFormat="1" hidden="1"/>
    <row r="641" s="365" customFormat="1" hidden="1"/>
    <row r="642" s="365" customFormat="1" hidden="1"/>
    <row r="643" s="365" customFormat="1" hidden="1"/>
    <row r="644" s="365" customFormat="1" hidden="1"/>
    <row r="645" s="365" customFormat="1" hidden="1"/>
    <row r="646" s="365" customFormat="1" hidden="1"/>
    <row r="647" s="365" customFormat="1" hidden="1"/>
    <row r="648" s="365" customFormat="1" hidden="1"/>
    <row r="649" s="365" customFormat="1" hidden="1"/>
    <row r="650" s="365" customFormat="1" hidden="1"/>
    <row r="651" s="365" customFormat="1" hidden="1"/>
    <row r="652" s="365" customFormat="1" hidden="1"/>
    <row r="653" s="365" customFormat="1" hidden="1"/>
    <row r="654" s="365" customFormat="1" hidden="1"/>
    <row r="655" s="365" customFormat="1" hidden="1"/>
    <row r="656" s="365" customFormat="1" hidden="1"/>
    <row r="657" s="365" customFormat="1" hidden="1"/>
    <row r="658" s="365" customFormat="1" hidden="1"/>
    <row r="659" s="365" customFormat="1" hidden="1"/>
    <row r="660" s="365" customFormat="1" hidden="1"/>
    <row r="661" s="365" customFormat="1" hidden="1"/>
    <row r="662" s="365" customFormat="1" hidden="1"/>
    <row r="663" s="365" customFormat="1" hidden="1"/>
    <row r="664" s="365" customFormat="1" hidden="1"/>
    <row r="665" s="365" customFormat="1" hidden="1"/>
    <row r="666" s="365" customFormat="1" hidden="1"/>
    <row r="667" s="365" customFormat="1" hidden="1"/>
    <row r="668" s="365" customFormat="1" hidden="1"/>
    <row r="669" s="365" customFormat="1" hidden="1"/>
    <row r="670" s="365" customFormat="1" hidden="1"/>
    <row r="671" s="365" customFormat="1" hidden="1"/>
    <row r="672" s="365" customFormat="1" hidden="1"/>
    <row r="673" s="365" customFormat="1" hidden="1"/>
    <row r="674" s="365" customFormat="1" hidden="1"/>
    <row r="675" s="365" customFormat="1" hidden="1"/>
    <row r="676" s="365" customFormat="1" hidden="1"/>
    <row r="677" s="365" customFormat="1" hidden="1"/>
    <row r="678" s="365" customFormat="1" hidden="1"/>
    <row r="679" s="365" customFormat="1" hidden="1"/>
    <row r="680" s="365" customFormat="1" hidden="1"/>
    <row r="681" s="365" customFormat="1" hidden="1"/>
    <row r="682" s="365" customFormat="1" hidden="1"/>
    <row r="683" s="365" customFormat="1" hidden="1"/>
    <row r="684" s="365" customFormat="1" hidden="1"/>
    <row r="685" s="365" customFormat="1" hidden="1"/>
    <row r="686" s="365" customFormat="1" hidden="1"/>
    <row r="687" s="365" customFormat="1" hidden="1"/>
    <row r="688" s="365" customFormat="1" hidden="1"/>
    <row r="689" s="365" customFormat="1" hidden="1"/>
    <row r="690" s="365" customFormat="1" hidden="1"/>
    <row r="691" s="365" customFormat="1" hidden="1"/>
    <row r="692" s="365" customFormat="1" hidden="1"/>
    <row r="693" s="365" customFormat="1" hidden="1"/>
    <row r="694" s="365" customFormat="1" hidden="1"/>
    <row r="695" s="365" customFormat="1" hidden="1"/>
    <row r="696" s="365" customFormat="1" hidden="1"/>
    <row r="697" s="365" customFormat="1" hidden="1"/>
    <row r="698" s="365" customFormat="1" hidden="1"/>
    <row r="699" s="365" customFormat="1" hidden="1"/>
    <row r="700" s="365" customFormat="1" hidden="1"/>
    <row r="701" s="365" customFormat="1" hidden="1"/>
    <row r="702" s="365" customFormat="1" hidden="1"/>
    <row r="703" s="365" customFormat="1" hidden="1"/>
    <row r="704" s="365" customFormat="1" hidden="1"/>
    <row r="705" s="365" customFormat="1" hidden="1"/>
    <row r="706" s="365" customFormat="1" hidden="1"/>
    <row r="707" s="365" customFormat="1" hidden="1"/>
    <row r="708" s="365" customFormat="1" hidden="1"/>
    <row r="709" s="365" customFormat="1" hidden="1"/>
    <row r="710" s="365" customFormat="1" hidden="1"/>
    <row r="711" s="365" customFormat="1" hidden="1"/>
    <row r="712" s="365" customFormat="1" hidden="1"/>
    <row r="713" s="365" customFormat="1" hidden="1"/>
    <row r="714" s="365" customFormat="1" hidden="1"/>
    <row r="715" s="365" customFormat="1" hidden="1"/>
    <row r="716" s="365" customFormat="1" hidden="1"/>
    <row r="717" s="365" customFormat="1" hidden="1"/>
    <row r="718" s="365" customFormat="1" hidden="1"/>
    <row r="719" s="365" customFormat="1" hidden="1"/>
    <row r="720" s="365" customFormat="1" hidden="1"/>
    <row r="721" s="365" customFormat="1" hidden="1"/>
    <row r="722" s="365" customFormat="1" hidden="1"/>
    <row r="723" s="365" customFormat="1" hidden="1"/>
    <row r="724" s="365" customFormat="1" hidden="1"/>
    <row r="725" s="365" customFormat="1" hidden="1"/>
    <row r="726" s="365" customFormat="1" hidden="1"/>
    <row r="727" s="365" customFormat="1" hidden="1"/>
    <row r="728" s="365" customFormat="1" hidden="1"/>
    <row r="729" s="365" customFormat="1" hidden="1"/>
    <row r="730" s="365" customFormat="1" hidden="1"/>
    <row r="731" s="365" customFormat="1" hidden="1"/>
    <row r="732" s="365" customFormat="1" hidden="1"/>
    <row r="733" s="365" customFormat="1" hidden="1"/>
    <row r="734" s="365" customFormat="1" hidden="1"/>
    <row r="735" s="365" customFormat="1" hidden="1"/>
    <row r="736" s="365" customFormat="1" hidden="1"/>
    <row r="737" s="365" customFormat="1" hidden="1"/>
    <row r="738" s="365" customFormat="1" hidden="1"/>
    <row r="739" s="365" customFormat="1" hidden="1"/>
    <row r="740" s="365" customFormat="1" hidden="1"/>
    <row r="741" s="365" customFormat="1" hidden="1"/>
    <row r="742" s="365" customFormat="1" hidden="1"/>
    <row r="743" s="365" customFormat="1" hidden="1"/>
    <row r="744" s="365" customFormat="1" hidden="1"/>
    <row r="745" s="365" customFormat="1" hidden="1"/>
    <row r="746" s="365" customFormat="1" hidden="1"/>
    <row r="747" s="365" customFormat="1" hidden="1"/>
    <row r="748" s="365" customFormat="1" hidden="1"/>
    <row r="749" s="365" customFormat="1" hidden="1"/>
    <row r="750" s="365" customFormat="1" hidden="1"/>
    <row r="751" s="365" customFormat="1" hidden="1"/>
    <row r="752" s="365" customFormat="1" hidden="1"/>
    <row r="753" s="365" customFormat="1" hidden="1"/>
    <row r="754" s="365" customFormat="1" hidden="1"/>
    <row r="755" s="365" customFormat="1" hidden="1"/>
    <row r="756" s="365" customFormat="1" hidden="1"/>
    <row r="757" s="365" customFormat="1" hidden="1"/>
    <row r="758" s="365" customFormat="1" hidden="1"/>
    <row r="759" s="365" customFormat="1" hidden="1"/>
    <row r="760" s="365" customFormat="1" hidden="1"/>
    <row r="761" s="365" customFormat="1" hidden="1"/>
    <row r="762" s="365" customFormat="1" hidden="1"/>
    <row r="763" s="365" customFormat="1" hidden="1"/>
    <row r="764" s="365" customFormat="1" hidden="1"/>
    <row r="765" s="365" customFormat="1" hidden="1"/>
    <row r="766" s="365" customFormat="1" hidden="1"/>
    <row r="767" s="365" customFormat="1" hidden="1"/>
    <row r="768" s="365" customFormat="1" hidden="1"/>
    <row r="769" s="365" customFormat="1" hidden="1"/>
    <row r="770" s="365" customFormat="1" hidden="1"/>
    <row r="771" s="365" customFormat="1" hidden="1"/>
    <row r="772" s="365" customFormat="1" hidden="1"/>
    <row r="773" s="365" customFormat="1" hidden="1"/>
    <row r="774" s="365" customFormat="1" hidden="1"/>
    <row r="775" s="365" customFormat="1" hidden="1"/>
    <row r="776" s="365" customFormat="1" hidden="1"/>
    <row r="777" s="365" customFormat="1" hidden="1"/>
    <row r="778" s="365" customFormat="1" hidden="1"/>
    <row r="779" s="365" customFormat="1" hidden="1"/>
    <row r="780" s="365" customFormat="1" hidden="1"/>
    <row r="781" s="365" customFormat="1" hidden="1"/>
    <row r="782" s="365" customFormat="1" hidden="1"/>
    <row r="783" s="365" customFormat="1" hidden="1"/>
    <row r="784" s="365" customFormat="1" hidden="1"/>
    <row r="785" s="365" customFormat="1" hidden="1"/>
    <row r="786" s="365" customFormat="1" hidden="1"/>
    <row r="787" s="365" customFormat="1" hidden="1"/>
    <row r="788" s="365" customFormat="1" hidden="1"/>
    <row r="789" s="365" customFormat="1" hidden="1"/>
    <row r="790" s="365" customFormat="1" hidden="1"/>
    <row r="791" s="365" customFormat="1" hidden="1"/>
    <row r="792" s="365" customFormat="1" hidden="1"/>
    <row r="793" s="365" customFormat="1" hidden="1"/>
    <row r="794" s="365" customFormat="1" hidden="1"/>
    <row r="795" s="365" customFormat="1" hidden="1"/>
    <row r="796" s="365" customFormat="1" hidden="1"/>
    <row r="797" s="365" customFormat="1" hidden="1"/>
    <row r="798" s="365" customFormat="1" hidden="1"/>
    <row r="799" s="365" customFormat="1" hidden="1"/>
    <row r="800" s="365" customFormat="1" hidden="1"/>
    <row r="801" s="365" customFormat="1" hidden="1"/>
    <row r="802" s="365" customFormat="1" hidden="1"/>
    <row r="803" s="365" customFormat="1" hidden="1"/>
    <row r="804" s="365" customFormat="1" hidden="1"/>
    <row r="805" s="365" customFormat="1" hidden="1"/>
    <row r="806" s="365" customFormat="1" hidden="1"/>
    <row r="807" s="365" customFormat="1" hidden="1"/>
    <row r="808" s="365" customFormat="1" hidden="1"/>
    <row r="809" s="365" customFormat="1" hidden="1"/>
    <row r="810" s="365" customFormat="1" hidden="1"/>
    <row r="811" s="365" customFormat="1" hidden="1"/>
    <row r="812" s="365" customFormat="1" hidden="1"/>
    <row r="813" s="365" customFormat="1" hidden="1"/>
    <row r="814" s="365" customFormat="1" hidden="1"/>
    <row r="815" s="365" customFormat="1" hidden="1"/>
    <row r="816" s="365" customFormat="1" hidden="1"/>
    <row r="817" s="365" customFormat="1" hidden="1"/>
    <row r="818" s="365" customFormat="1" hidden="1"/>
    <row r="819" s="365" customFormat="1" hidden="1"/>
    <row r="820" s="365" customFormat="1" hidden="1"/>
    <row r="821" s="365" customFormat="1" hidden="1"/>
    <row r="822" s="365" customFormat="1" hidden="1"/>
    <row r="823" s="365" customFormat="1" hidden="1"/>
    <row r="824" s="365" customFormat="1" hidden="1"/>
    <row r="825" s="365" customFormat="1" hidden="1"/>
    <row r="826" s="365" customFormat="1" hidden="1"/>
    <row r="827" s="365" customFormat="1" hidden="1"/>
    <row r="828" s="365" customFormat="1" hidden="1"/>
    <row r="829" s="365" customFormat="1" hidden="1"/>
    <row r="830" s="365" customFormat="1" hidden="1"/>
    <row r="831" s="365" customFormat="1" hidden="1"/>
    <row r="832" s="365" customFormat="1" hidden="1"/>
    <row r="833" s="365" customFormat="1" hidden="1"/>
    <row r="834" s="365" customFormat="1" hidden="1"/>
    <row r="835" s="365" customFormat="1" hidden="1"/>
    <row r="836" s="365" customFormat="1" hidden="1"/>
    <row r="837" s="365" customFormat="1" hidden="1"/>
    <row r="838" s="365" customFormat="1" hidden="1"/>
    <row r="839" s="365" customFormat="1" hidden="1"/>
    <row r="840" s="365" customFormat="1" hidden="1"/>
    <row r="841" s="365" customFormat="1" hidden="1"/>
    <row r="842" s="365" customFormat="1" hidden="1"/>
    <row r="843" s="365" customFormat="1" hidden="1"/>
    <row r="844" s="365" customFormat="1" hidden="1"/>
    <row r="845" s="365" customFormat="1" hidden="1"/>
    <row r="846" s="365" customFormat="1" hidden="1"/>
    <row r="847" s="365" customFormat="1" hidden="1"/>
    <row r="848" s="365" customFormat="1" hidden="1"/>
    <row r="849" s="365" customFormat="1" hidden="1"/>
    <row r="850" s="365" customFormat="1" hidden="1"/>
    <row r="851" s="365" customFormat="1" hidden="1"/>
    <row r="852" s="365" customFormat="1" hidden="1"/>
    <row r="853" s="365" customFormat="1" hidden="1"/>
    <row r="854" s="365" customFormat="1" hidden="1"/>
    <row r="855" s="365" customFormat="1" hidden="1"/>
    <row r="856" s="365" customFormat="1" hidden="1"/>
    <row r="857" s="365" customFormat="1" hidden="1"/>
    <row r="858" s="365" customFormat="1" hidden="1"/>
    <row r="859" s="365" customFormat="1" hidden="1"/>
    <row r="860" s="365" customFormat="1" hidden="1"/>
    <row r="861" s="365" customFormat="1" hidden="1"/>
    <row r="862" s="365" customFormat="1" hidden="1"/>
    <row r="863" s="365" customFormat="1" hidden="1"/>
    <row r="864" s="365" customFormat="1" hidden="1"/>
    <row r="865" s="365" customFormat="1" hidden="1"/>
    <row r="866" s="365" customFormat="1" hidden="1"/>
    <row r="867" s="365" customFormat="1" hidden="1"/>
    <row r="868" s="365" customFormat="1" hidden="1"/>
    <row r="869" s="365" customFormat="1" hidden="1"/>
    <row r="870" s="365" customFormat="1" hidden="1"/>
    <row r="871" s="365" customFormat="1" hidden="1"/>
    <row r="872" s="365" customFormat="1" hidden="1"/>
    <row r="873" s="365" customFormat="1" hidden="1"/>
    <row r="874" s="365" customFormat="1" hidden="1"/>
    <row r="875" s="365" customFormat="1" hidden="1"/>
    <row r="876" s="365" customFormat="1" hidden="1"/>
    <row r="877" s="365" customFormat="1" hidden="1"/>
    <row r="878" s="365" customFormat="1" hidden="1"/>
    <row r="879" s="365" customFormat="1" hidden="1"/>
    <row r="880" s="365" customFormat="1" hidden="1"/>
    <row r="881" s="365" customFormat="1" hidden="1"/>
    <row r="882" s="365" customFormat="1" hidden="1"/>
    <row r="883" s="365" customFormat="1" hidden="1"/>
    <row r="884" s="365" customFormat="1" hidden="1"/>
    <row r="885" s="365" customFormat="1" hidden="1"/>
    <row r="886" s="365" customFormat="1" hidden="1"/>
    <row r="887" s="365" customFormat="1" hidden="1"/>
    <row r="888" s="365" customFormat="1" hidden="1"/>
    <row r="889" s="365" customFormat="1" hidden="1"/>
    <row r="890" s="365" customFormat="1" hidden="1"/>
    <row r="891" s="365" customFormat="1" hidden="1"/>
    <row r="892" s="365" customFormat="1" hidden="1"/>
    <row r="893" s="365" customFormat="1" hidden="1"/>
    <row r="894" s="365" customFormat="1" hidden="1"/>
    <row r="895" s="365" customFormat="1" hidden="1"/>
    <row r="896" s="365" customFormat="1" hidden="1"/>
    <row r="897" s="365" customFormat="1" hidden="1"/>
    <row r="898" s="365" customFormat="1" hidden="1"/>
    <row r="899" s="365" customFormat="1" hidden="1"/>
    <row r="900" s="365" customFormat="1" hidden="1"/>
    <row r="901" s="365" customFormat="1" hidden="1"/>
    <row r="902" s="365" customFormat="1" hidden="1"/>
    <row r="903" s="365" customFormat="1" hidden="1"/>
    <row r="904" s="365" customFormat="1" hidden="1"/>
    <row r="905" s="365" customFormat="1" hidden="1"/>
    <row r="906" s="365" customFormat="1" hidden="1"/>
    <row r="907" s="365" customFormat="1" hidden="1"/>
    <row r="908" s="365" customFormat="1" hidden="1"/>
    <row r="909" s="365" customFormat="1" hidden="1"/>
    <row r="910" s="365" customFormat="1" hidden="1"/>
    <row r="911" s="365" customFormat="1" hidden="1"/>
    <row r="912" s="365" customFormat="1" hidden="1"/>
    <row r="913" s="365" customFormat="1" hidden="1"/>
    <row r="914" s="365" customFormat="1" hidden="1"/>
    <row r="915" s="365" customFormat="1" hidden="1"/>
    <row r="916" s="365" customFormat="1" hidden="1"/>
    <row r="917" s="365" customFormat="1" hidden="1"/>
    <row r="918" s="365" customFormat="1" hidden="1"/>
    <row r="919" s="365" customFormat="1" hidden="1"/>
    <row r="920" s="365" customFormat="1" hidden="1"/>
    <row r="921" s="365" customFormat="1" hidden="1"/>
    <row r="922" s="365" customFormat="1" hidden="1"/>
    <row r="923" s="365" customFormat="1" hidden="1"/>
    <row r="924" s="365" customFormat="1" hidden="1"/>
    <row r="925" s="365" customFormat="1" hidden="1"/>
    <row r="926" s="365" customFormat="1" hidden="1"/>
    <row r="927" s="365" customFormat="1" hidden="1"/>
    <row r="928" s="365" customFormat="1" hidden="1"/>
    <row r="929" s="365" customFormat="1" hidden="1"/>
    <row r="930" s="365" customFormat="1" hidden="1"/>
    <row r="931" s="365" customFormat="1" hidden="1"/>
    <row r="932" s="365" customFormat="1" hidden="1"/>
    <row r="933" s="365" customFormat="1" hidden="1"/>
    <row r="934" s="365" customFormat="1" hidden="1"/>
    <row r="935" s="365" customFormat="1" hidden="1"/>
    <row r="936" s="365" customFormat="1" hidden="1"/>
    <row r="937" s="365" customFormat="1" hidden="1"/>
    <row r="938" s="365" customFormat="1" hidden="1"/>
    <row r="939" s="365" customFormat="1" hidden="1"/>
    <row r="940" s="365" customFormat="1" hidden="1"/>
    <row r="941" s="365" customFormat="1" hidden="1"/>
    <row r="942" s="365" customFormat="1" hidden="1"/>
    <row r="943" s="365" customFormat="1" hidden="1"/>
    <row r="944" s="365" customFormat="1" hidden="1"/>
    <row r="945" s="365" customFormat="1" hidden="1"/>
    <row r="946" s="365" customFormat="1" hidden="1"/>
    <row r="947" s="365" customFormat="1" hidden="1"/>
    <row r="948" s="365" customFormat="1" hidden="1"/>
    <row r="949" s="365" customFormat="1" hidden="1"/>
    <row r="950" s="365" customFormat="1" hidden="1"/>
    <row r="951" s="365" customFormat="1" hidden="1"/>
    <row r="952" s="365" customFormat="1" hidden="1"/>
    <row r="953" s="365" customFormat="1" hidden="1"/>
    <row r="954" s="365" customFormat="1" hidden="1"/>
    <row r="955" s="365" customFormat="1" hidden="1"/>
    <row r="956" s="365" customFormat="1" hidden="1"/>
    <row r="957" s="365" customFormat="1" hidden="1"/>
    <row r="958" s="365" customFormat="1" hidden="1"/>
    <row r="959" s="365" customFormat="1" hidden="1"/>
    <row r="960" s="365" customFormat="1" hidden="1"/>
    <row r="961" s="365" customFormat="1" hidden="1"/>
    <row r="962" s="365" customFormat="1" hidden="1"/>
    <row r="963" s="365" customFormat="1" hidden="1"/>
    <row r="964" s="365" customFormat="1" hidden="1"/>
    <row r="965" s="365" customFormat="1" hidden="1"/>
    <row r="966" s="365" customFormat="1" hidden="1"/>
    <row r="967" s="365" customFormat="1" hidden="1"/>
    <row r="968" s="365" customFormat="1" hidden="1"/>
    <row r="969" s="365" customFormat="1" hidden="1"/>
    <row r="970" s="365" customFormat="1" hidden="1"/>
    <row r="971" s="365" customFormat="1" hidden="1"/>
    <row r="972" s="365" customFormat="1" hidden="1"/>
    <row r="973" s="365" customFormat="1" hidden="1"/>
    <row r="974" s="365" customFormat="1" hidden="1"/>
    <row r="975" s="365" customFormat="1" hidden="1"/>
    <row r="976" s="365" customFormat="1" hidden="1"/>
    <row r="977" s="365" customFormat="1" hidden="1"/>
    <row r="978" s="365" customFormat="1" hidden="1"/>
    <row r="979" s="365" customFormat="1" hidden="1"/>
    <row r="980" s="365" customFormat="1" hidden="1"/>
    <row r="981" s="365" customFormat="1" hidden="1"/>
    <row r="982" s="365" customFormat="1" hidden="1"/>
    <row r="983" s="365" customFormat="1" hidden="1"/>
    <row r="984" s="365" customFormat="1" hidden="1"/>
    <row r="985" s="365" customFormat="1" hidden="1"/>
    <row r="986" s="365" customFormat="1" hidden="1"/>
    <row r="987" s="365" customFormat="1" hidden="1"/>
    <row r="988" s="365" customFormat="1" hidden="1"/>
    <row r="989" s="365" customFormat="1" hidden="1"/>
    <row r="990" s="365" customFormat="1" hidden="1"/>
    <row r="991" s="365" customFormat="1" hidden="1"/>
    <row r="992" s="365" customFormat="1" hidden="1"/>
    <row r="993" s="365" customFormat="1" hidden="1"/>
    <row r="994" s="365" customFormat="1" hidden="1"/>
    <row r="995" s="365" customFormat="1" hidden="1"/>
    <row r="996" s="365" customFormat="1" hidden="1"/>
    <row r="997" s="365" customFormat="1" hidden="1"/>
    <row r="998" s="365" customFormat="1" hidden="1"/>
    <row r="999" s="365" customFormat="1" hidden="1"/>
    <row r="1000" s="365" customFormat="1" hidden="1"/>
    <row r="1001" s="365" customFormat="1" hidden="1"/>
    <row r="1002" s="365" customFormat="1" hidden="1"/>
    <row r="1003" s="365" customFormat="1" hidden="1"/>
    <row r="1004" s="365" customFormat="1" hidden="1"/>
    <row r="1005" s="365" customFormat="1" hidden="1"/>
    <row r="1006" s="365" customFormat="1" hidden="1"/>
    <row r="1007" s="365" customFormat="1" hidden="1"/>
    <row r="1008" s="365" customFormat="1" hidden="1"/>
    <row r="1009" s="365" customFormat="1" hidden="1"/>
    <row r="1010" s="365" customFormat="1" hidden="1"/>
    <row r="1011" s="365" customFormat="1" hidden="1"/>
    <row r="1012" s="365" customFormat="1" hidden="1"/>
    <row r="1013" s="365" customFormat="1" hidden="1"/>
    <row r="1014" s="365" customFormat="1" hidden="1"/>
    <row r="1015" s="365" customFormat="1" hidden="1"/>
    <row r="1016" s="365" customFormat="1" hidden="1"/>
    <row r="1017" s="365" customFormat="1" hidden="1"/>
    <row r="1018" s="365" customFormat="1" hidden="1"/>
    <row r="1019" s="365" customFormat="1" hidden="1"/>
    <row r="1020" s="365" customFormat="1" hidden="1"/>
    <row r="1021" s="365" customFormat="1" hidden="1"/>
    <row r="1022" s="365" customFormat="1" hidden="1"/>
    <row r="1023" s="365" customFormat="1" hidden="1"/>
    <row r="1024" s="365" customFormat="1" hidden="1"/>
    <row r="1025" s="365" customFormat="1" hidden="1"/>
    <row r="1026" s="365" customFormat="1" hidden="1"/>
    <row r="1027" s="365" customFormat="1" hidden="1"/>
    <row r="1028" s="365" customFormat="1" hidden="1"/>
    <row r="1029" s="365" customFormat="1" hidden="1"/>
    <row r="1030" s="365" customFormat="1" hidden="1"/>
    <row r="1031" s="365" customFormat="1" hidden="1"/>
    <row r="1032" s="365" customFormat="1" hidden="1"/>
    <row r="1033" s="365" customFormat="1" hidden="1"/>
    <row r="1034" s="365" customFormat="1" hidden="1"/>
    <row r="1035" s="365" customFormat="1" hidden="1"/>
    <row r="1036" s="365" customFormat="1" hidden="1"/>
    <row r="1037" s="365" customFormat="1" hidden="1"/>
    <row r="1038" s="365" customFormat="1" hidden="1"/>
    <row r="1039" s="365" customFormat="1" hidden="1"/>
    <row r="1040" s="365" customFormat="1" hidden="1"/>
    <row r="1041" s="365" customFormat="1" hidden="1"/>
    <row r="1042" s="365" customFormat="1" hidden="1"/>
    <row r="1043" s="365" customFormat="1" hidden="1"/>
    <row r="1044" s="365" customFormat="1" hidden="1"/>
    <row r="1045" s="365" customFormat="1" hidden="1"/>
    <row r="1046" s="365" customFormat="1" hidden="1"/>
    <row r="1047" s="365" customFormat="1" hidden="1"/>
    <row r="1048" s="365" customFormat="1" hidden="1"/>
    <row r="1049" s="365" customFormat="1" hidden="1"/>
    <row r="1050" s="365" customFormat="1" hidden="1"/>
    <row r="1051" s="365" customFormat="1" hidden="1"/>
    <row r="1052" s="365" customFormat="1" hidden="1"/>
    <row r="1053" s="365" customFormat="1" hidden="1"/>
    <row r="1054" s="365" customFormat="1" hidden="1"/>
    <row r="1055" s="365" customFormat="1" hidden="1"/>
    <row r="1056" s="365" customFormat="1" hidden="1"/>
    <row r="1057" s="365" customFormat="1" hidden="1"/>
    <row r="1058" s="365" customFormat="1" hidden="1"/>
    <row r="1059" s="365" customFormat="1" hidden="1"/>
    <row r="1060" s="365" customFormat="1" hidden="1"/>
    <row r="1061" s="365" customFormat="1" hidden="1"/>
    <row r="1062" s="365" customFormat="1" hidden="1"/>
    <row r="1063" s="365" customFormat="1" hidden="1"/>
    <row r="1064" s="365" customFormat="1" hidden="1"/>
    <row r="1065" s="365" customFormat="1" hidden="1"/>
    <row r="1066" s="365" customFormat="1" hidden="1"/>
    <row r="1067" s="365" customFormat="1" hidden="1"/>
    <row r="1068" s="365" customFormat="1" hidden="1"/>
    <row r="1069" s="365" customFormat="1" hidden="1"/>
    <row r="1070" s="365" customFormat="1" hidden="1"/>
    <row r="1071" s="365" customFormat="1" hidden="1"/>
    <row r="1072" s="365" customFormat="1" hidden="1"/>
    <row r="1073" s="365" customFormat="1" hidden="1"/>
    <row r="1074" s="365" customFormat="1" hidden="1"/>
    <row r="1075" s="365" customFormat="1" hidden="1"/>
    <row r="1076" s="365" customFormat="1" hidden="1"/>
    <row r="1077" s="365" customFormat="1" hidden="1"/>
    <row r="1078" s="365" customFormat="1" hidden="1"/>
    <row r="1079" s="365" customFormat="1" hidden="1"/>
    <row r="1080" s="365" customFormat="1" hidden="1"/>
    <row r="1081" s="365" customFormat="1" hidden="1"/>
    <row r="1082" s="365" customFormat="1" hidden="1"/>
    <row r="1083" s="365" customFormat="1" hidden="1"/>
    <row r="1084" s="365" customFormat="1" hidden="1"/>
    <row r="1085" s="365" customFormat="1" hidden="1"/>
    <row r="1086" s="365" customFormat="1" hidden="1"/>
    <row r="1087" s="365" customFormat="1" hidden="1"/>
    <row r="1088" s="365" customFormat="1" hidden="1"/>
    <row r="1089" s="365" customFormat="1" hidden="1"/>
    <row r="1090" s="365" customFormat="1" hidden="1"/>
    <row r="1091" s="365" customFormat="1" hidden="1"/>
    <row r="1092" s="365" customFormat="1" hidden="1"/>
    <row r="1093" s="365" customFormat="1" hidden="1"/>
    <row r="1094" s="365" customFormat="1" hidden="1"/>
    <row r="1095" s="365" customFormat="1" hidden="1"/>
    <row r="1096" s="365" customFormat="1" hidden="1"/>
    <row r="1097" s="365" customFormat="1" hidden="1"/>
    <row r="1098" s="365" customFormat="1" hidden="1"/>
    <row r="1099" s="365" customFormat="1" hidden="1"/>
    <row r="1100" s="365" customFormat="1" hidden="1"/>
    <row r="1101" s="365" customFormat="1" hidden="1"/>
    <row r="1102" s="365" customFormat="1" hidden="1"/>
    <row r="1103" s="365" customFormat="1" hidden="1"/>
    <row r="1104" s="365" customFormat="1" hidden="1"/>
    <row r="1105" s="365" customFormat="1" hidden="1"/>
    <row r="1106" s="365" customFormat="1" hidden="1"/>
    <row r="1107" s="365" customFormat="1" hidden="1"/>
    <row r="1108" s="365" customFormat="1" hidden="1"/>
    <row r="1109" s="365" customFormat="1" hidden="1"/>
    <row r="1110" s="365" customFormat="1" hidden="1"/>
    <row r="1111" s="365" customFormat="1" hidden="1"/>
    <row r="1112" s="365" customFormat="1" hidden="1"/>
    <row r="1113" s="365" customFormat="1" hidden="1"/>
    <row r="1114" s="365" customFormat="1" hidden="1"/>
    <row r="1115" s="365" customFormat="1" hidden="1"/>
    <row r="1116" s="365" customFormat="1" hidden="1"/>
    <row r="1117" s="365" customFormat="1" hidden="1"/>
    <row r="1118" s="365" customFormat="1" hidden="1"/>
    <row r="1119" s="365" customFormat="1" hidden="1"/>
    <row r="1120" s="365" customFormat="1" hidden="1"/>
    <row r="1121" s="365" customFormat="1" hidden="1"/>
    <row r="1122" s="365" customFormat="1" hidden="1"/>
    <row r="1123" s="365" customFormat="1" hidden="1"/>
    <row r="1124" s="365" customFormat="1" hidden="1"/>
    <row r="1125" s="365" customFormat="1" hidden="1"/>
    <row r="1126" s="365" customFormat="1" hidden="1"/>
    <row r="1127" s="365" customFormat="1" hidden="1"/>
    <row r="1128" s="365" customFormat="1" hidden="1"/>
    <row r="1129" s="365" customFormat="1" hidden="1"/>
    <row r="1130" s="365" customFormat="1" hidden="1"/>
    <row r="1131" s="365" customFormat="1" hidden="1"/>
    <row r="1132" s="365" customFormat="1" hidden="1"/>
    <row r="1133" s="365" customFormat="1" hidden="1"/>
    <row r="1134" s="365" customFormat="1" hidden="1"/>
    <row r="1135" s="365" customFormat="1" hidden="1"/>
    <row r="1136" s="365" customFormat="1" hidden="1"/>
    <row r="1137" s="365" customFormat="1" hidden="1"/>
    <row r="1138" s="365" customFormat="1" hidden="1"/>
    <row r="1139" s="365" customFormat="1" hidden="1"/>
    <row r="1140" s="365" customFormat="1" hidden="1"/>
    <row r="1141" s="365" customFormat="1" hidden="1"/>
    <row r="1142" s="365" customFormat="1" hidden="1"/>
    <row r="1143" s="365" customFormat="1" hidden="1"/>
    <row r="1144" s="365" customFormat="1" hidden="1"/>
    <row r="1145" s="365" customFormat="1" hidden="1"/>
    <row r="1146" s="365" customFormat="1" hidden="1"/>
    <row r="1147" s="365" customFormat="1" hidden="1"/>
    <row r="1148" s="365" customFormat="1" hidden="1"/>
    <row r="1149" s="365" customFormat="1" hidden="1"/>
    <row r="1150" s="365" customFormat="1" hidden="1"/>
    <row r="1151" s="365" customFormat="1" hidden="1"/>
    <row r="1152" s="365" customFormat="1" hidden="1"/>
    <row r="1153" s="365" customFormat="1" hidden="1"/>
    <row r="1154" s="365" customFormat="1" hidden="1"/>
    <row r="1155" s="365" customFormat="1" hidden="1"/>
    <row r="1156" s="365" customFormat="1" hidden="1"/>
    <row r="1157" s="365" customFormat="1" hidden="1"/>
    <row r="1158" s="365" customFormat="1" hidden="1"/>
    <row r="1159" s="365" customFormat="1" hidden="1"/>
    <row r="1160" s="365" customFormat="1" hidden="1"/>
    <row r="1161" s="365" customFormat="1" hidden="1"/>
    <row r="1162" s="365" customFormat="1" hidden="1"/>
    <row r="1163" s="365" customFormat="1" hidden="1"/>
    <row r="1164" s="365" customFormat="1" hidden="1"/>
    <row r="1165" s="365" customFormat="1" hidden="1"/>
    <row r="1166" s="365" customFormat="1" hidden="1"/>
    <row r="1167" s="365" customFormat="1" hidden="1"/>
    <row r="1168" s="365" customFormat="1" hidden="1"/>
    <row r="1169" s="365" customFormat="1" hidden="1"/>
    <row r="1170" s="365" customFormat="1" hidden="1"/>
    <row r="1171" s="365" customFormat="1" hidden="1"/>
    <row r="1172" s="365" customFormat="1" hidden="1"/>
    <row r="1173" s="365" customFormat="1" hidden="1"/>
    <row r="1174" s="365" customFormat="1" hidden="1"/>
    <row r="1175" s="365" customFormat="1" hidden="1"/>
    <row r="1176" s="365" customFormat="1" hidden="1"/>
    <row r="1177" s="365" customFormat="1" hidden="1"/>
    <row r="1178" s="365" customFormat="1" hidden="1"/>
    <row r="1179" s="365" customFormat="1" hidden="1"/>
    <row r="1180" s="365" customFormat="1" hidden="1"/>
    <row r="1181" s="365" customFormat="1" hidden="1"/>
    <row r="1182" s="365" customFormat="1" hidden="1"/>
    <row r="1183" s="365" customFormat="1" hidden="1"/>
    <row r="1184" s="365" customFormat="1" hidden="1"/>
    <row r="1185" s="365" customFormat="1" hidden="1"/>
    <row r="1186" s="365" customFormat="1" hidden="1"/>
    <row r="1187" s="365" customFormat="1" hidden="1"/>
    <row r="1188" s="365" customFormat="1" hidden="1"/>
    <row r="1189" s="365" customFormat="1" hidden="1"/>
    <row r="1190" s="365" customFormat="1" hidden="1"/>
    <row r="1191" s="365" customFormat="1" hidden="1"/>
    <row r="1192" s="365" customFormat="1" hidden="1"/>
    <row r="1193" s="365" customFormat="1" hidden="1"/>
    <row r="1194" s="365" customFormat="1" hidden="1"/>
    <row r="1195" s="365" customFormat="1" hidden="1"/>
    <row r="1196" s="365" customFormat="1" hidden="1"/>
    <row r="1197" s="365" customFormat="1" hidden="1"/>
    <row r="1198" s="365" customFormat="1" hidden="1"/>
    <row r="1199" s="365" customFormat="1" hidden="1"/>
    <row r="1200" s="365" customFormat="1" hidden="1"/>
    <row r="1201" s="365" customFormat="1" hidden="1"/>
    <row r="1202" s="365" customFormat="1" hidden="1"/>
    <row r="1203" s="365" customFormat="1" hidden="1"/>
    <row r="1204" s="365" customFormat="1" hidden="1"/>
    <row r="1205" s="365" customFormat="1" hidden="1"/>
    <row r="1206" s="365" customFormat="1" hidden="1"/>
    <row r="1207" s="365" customFormat="1" hidden="1"/>
    <row r="1208" s="365" customFormat="1" hidden="1"/>
    <row r="1209" s="365" customFormat="1" hidden="1"/>
    <row r="1210" s="365" customFormat="1" hidden="1"/>
    <row r="1211" s="365" customFormat="1" hidden="1"/>
    <row r="1212" s="365" customFormat="1" hidden="1"/>
    <row r="1213" s="365" customFormat="1" hidden="1"/>
    <row r="1214" s="365" customFormat="1" hidden="1"/>
    <row r="1215" s="365" customFormat="1" hidden="1"/>
    <row r="1216" s="365" customFormat="1" hidden="1"/>
    <row r="1217" s="365" customFormat="1" hidden="1"/>
    <row r="1218" s="365" customFormat="1" hidden="1"/>
    <row r="1219" s="365" customFormat="1" hidden="1"/>
    <row r="1220" s="365" customFormat="1" hidden="1"/>
    <row r="1221" s="365" customFormat="1" hidden="1"/>
    <row r="1222" s="365" customFormat="1" hidden="1"/>
    <row r="1223" s="365" customFormat="1" hidden="1"/>
    <row r="1224" s="365" customFormat="1" hidden="1"/>
    <row r="1225" s="365" customFormat="1" hidden="1"/>
    <row r="1226" s="365" customFormat="1" hidden="1"/>
    <row r="1227" s="365" customFormat="1" hidden="1"/>
    <row r="1228" s="365" customFormat="1" hidden="1"/>
    <row r="1229" s="365" customFormat="1" hidden="1"/>
    <row r="1230" s="365" customFormat="1" hidden="1"/>
    <row r="1231" s="365" customFormat="1" hidden="1"/>
    <row r="1232" s="365" customFormat="1" hidden="1"/>
    <row r="1233" s="365" customFormat="1" hidden="1"/>
    <row r="1234" s="365" customFormat="1" hidden="1"/>
    <row r="1235" s="365" customFormat="1" hidden="1"/>
    <row r="1236" s="365" customFormat="1" hidden="1"/>
    <row r="1237" s="365" customFormat="1" hidden="1"/>
    <row r="1238" s="365" customFormat="1" hidden="1"/>
    <row r="1239" s="365" customFormat="1" hidden="1"/>
    <row r="1240" s="365" customFormat="1" hidden="1"/>
    <row r="1241" s="365" customFormat="1" hidden="1"/>
    <row r="1242" s="365" customFormat="1" hidden="1"/>
    <row r="1243" s="365" customFormat="1" hidden="1"/>
    <row r="1244" s="365" customFormat="1" hidden="1"/>
    <row r="1245" s="365" customFormat="1" hidden="1"/>
    <row r="1246" s="365" customFormat="1" hidden="1"/>
    <row r="1247" s="365" customFormat="1" hidden="1"/>
    <row r="1248" s="365" customFormat="1" hidden="1"/>
    <row r="1249" s="365" customFormat="1" hidden="1"/>
    <row r="1250" s="365" customFormat="1" hidden="1"/>
    <row r="1251" s="365" customFormat="1" hidden="1"/>
    <row r="1252" s="365" customFormat="1" hidden="1"/>
    <row r="1253" s="365" customFormat="1" hidden="1"/>
    <row r="1254" s="365" customFormat="1" hidden="1"/>
    <row r="1255" s="365" customFormat="1" hidden="1"/>
    <row r="1256" s="365" customFormat="1" hidden="1"/>
    <row r="1257" s="365" customFormat="1" hidden="1"/>
    <row r="1258" s="365" customFormat="1" hidden="1"/>
    <row r="1259" s="365" customFormat="1" hidden="1"/>
    <row r="1260" s="365" customFormat="1" hidden="1"/>
    <row r="1261" s="365" customFormat="1" hidden="1"/>
    <row r="1262" s="365" customFormat="1" hidden="1"/>
    <row r="1263" s="365" customFormat="1" hidden="1"/>
    <row r="1264" s="365" customFormat="1" hidden="1"/>
    <row r="1265" s="365" customFormat="1" hidden="1"/>
    <row r="1266" s="365" customFormat="1" hidden="1"/>
    <row r="1267" s="365" customFormat="1" hidden="1"/>
    <row r="1268" s="365" customFormat="1" hidden="1"/>
    <row r="1269" s="365" customFormat="1" hidden="1"/>
    <row r="1270" s="365" customFormat="1" hidden="1"/>
    <row r="1271" s="365" customFormat="1" hidden="1"/>
    <row r="1272" s="365" customFormat="1" hidden="1"/>
    <row r="1273" s="365" customFormat="1" hidden="1"/>
    <row r="1274" s="365" customFormat="1" hidden="1"/>
    <row r="1275" s="365" customFormat="1" hidden="1"/>
    <row r="1276" s="365" customFormat="1" hidden="1"/>
    <row r="1277" s="365" customFormat="1" hidden="1"/>
    <row r="1278" s="365" customFormat="1" hidden="1"/>
    <row r="1279" s="365" customFormat="1" hidden="1"/>
    <row r="1280" s="365" customFormat="1" hidden="1"/>
    <row r="1281" s="365" customFormat="1" hidden="1"/>
    <row r="1282" s="365" customFormat="1" hidden="1"/>
    <row r="1283" s="365" customFormat="1" hidden="1"/>
    <row r="1284" s="365" customFormat="1" hidden="1"/>
    <row r="1285" s="365" customFormat="1" hidden="1"/>
    <row r="1286" s="365" customFormat="1" hidden="1"/>
    <row r="1287" s="365" customFormat="1" hidden="1"/>
    <row r="1288" s="365" customFormat="1" hidden="1"/>
    <row r="1289" s="365" customFormat="1" hidden="1"/>
    <row r="1290" s="365" customFormat="1" hidden="1"/>
    <row r="1291" s="365" customFormat="1" hidden="1"/>
    <row r="1292" s="365" customFormat="1" hidden="1"/>
    <row r="1293" s="365" customFormat="1" hidden="1"/>
    <row r="1294" s="365" customFormat="1" hidden="1"/>
    <row r="1295" s="365" customFormat="1" hidden="1"/>
    <row r="1296" s="365" customFormat="1" hidden="1"/>
    <row r="1297" s="365" customFormat="1" hidden="1"/>
    <row r="1298" s="365" customFormat="1" hidden="1"/>
    <row r="1299" s="365" customFormat="1" hidden="1"/>
    <row r="1300" s="365" customFormat="1" hidden="1"/>
    <row r="1301" s="365" customFormat="1" hidden="1"/>
    <row r="1302" s="365" customFormat="1" hidden="1"/>
    <row r="1303" s="365" customFormat="1" hidden="1"/>
    <row r="1304" s="365" customFormat="1" hidden="1"/>
    <row r="1305" s="365" customFormat="1" hidden="1"/>
    <row r="1306" s="365" customFormat="1" hidden="1"/>
    <row r="1307" s="365" customFormat="1" hidden="1"/>
    <row r="1308" s="365" customFormat="1" hidden="1"/>
    <row r="1309" s="365" customFormat="1" hidden="1"/>
    <row r="1310" s="365" customFormat="1" hidden="1"/>
    <row r="1311" s="365" customFormat="1" hidden="1"/>
    <row r="1312" s="365" customFormat="1" hidden="1"/>
    <row r="1313" s="365" customFormat="1" hidden="1"/>
    <row r="1314" s="365" customFormat="1" hidden="1"/>
    <row r="1315" s="365" customFormat="1" hidden="1"/>
    <row r="1316" s="365" customFormat="1" hidden="1"/>
    <row r="1317" s="365" customFormat="1" hidden="1"/>
    <row r="1318" s="365" customFormat="1" hidden="1"/>
    <row r="1319" s="365" customFormat="1" hidden="1"/>
    <row r="1320" s="365" customFormat="1" hidden="1"/>
    <row r="1321" s="365" customFormat="1" hidden="1"/>
    <row r="1322" s="365" customFormat="1" hidden="1"/>
    <row r="1323" s="365" customFormat="1" hidden="1"/>
    <row r="1324" s="365" customFormat="1" hidden="1"/>
    <row r="1325" s="365" customFormat="1" hidden="1"/>
    <row r="1326" s="365" customFormat="1" hidden="1"/>
    <row r="1327" s="365" customFormat="1" hidden="1"/>
    <row r="1328" s="365" customFormat="1" hidden="1"/>
    <row r="1329" s="365" customFormat="1" hidden="1"/>
    <row r="1330" s="365" customFormat="1" hidden="1"/>
    <row r="1331" s="365" customFormat="1" hidden="1"/>
    <row r="1332" s="365" customFormat="1" hidden="1"/>
    <row r="1333" s="365" customFormat="1" hidden="1"/>
    <row r="1334" s="365" customFormat="1" hidden="1"/>
    <row r="1335" s="365" customFormat="1" hidden="1"/>
    <row r="1336" s="365" customFormat="1" hidden="1"/>
    <row r="1337" s="365" customFormat="1" hidden="1"/>
    <row r="1338" s="365" customFormat="1" hidden="1"/>
    <row r="1339" s="365" customFormat="1" hidden="1"/>
    <row r="1340" s="365" customFormat="1" hidden="1"/>
    <row r="1341" s="365" customFormat="1" hidden="1"/>
    <row r="1342" s="365" customFormat="1" hidden="1"/>
    <row r="1343" s="365" customFormat="1" hidden="1"/>
    <row r="1344" s="365" customFormat="1" hidden="1"/>
    <row r="1345" s="365" customFormat="1" hidden="1"/>
    <row r="1346" s="365" customFormat="1" hidden="1"/>
    <row r="1347" s="365" customFormat="1" hidden="1"/>
    <row r="1348" s="365" customFormat="1" hidden="1"/>
    <row r="1349" s="365" customFormat="1" hidden="1"/>
    <row r="1350" s="365" customFormat="1" hidden="1"/>
    <row r="1351" s="365" customFormat="1" hidden="1"/>
    <row r="1352" s="365" customFormat="1" hidden="1"/>
    <row r="1353" s="365" customFormat="1" hidden="1"/>
    <row r="1354" s="365" customFormat="1" hidden="1"/>
    <row r="1355" s="365" customFormat="1" hidden="1"/>
    <row r="1356" s="365" customFormat="1" hidden="1"/>
    <row r="1357" s="365" customFormat="1" hidden="1"/>
    <row r="1358" s="365" customFormat="1" hidden="1"/>
    <row r="1359" s="365" customFormat="1" hidden="1"/>
    <row r="1360" s="365" customFormat="1" hidden="1"/>
    <row r="1361" s="365" customFormat="1" hidden="1"/>
    <row r="1362" s="365" customFormat="1" hidden="1"/>
    <row r="1363" s="365" customFormat="1" hidden="1"/>
    <row r="1364" s="365" customFormat="1" hidden="1"/>
    <row r="1365" s="365" customFormat="1" hidden="1"/>
    <row r="1366" s="365" customFormat="1" hidden="1"/>
    <row r="1367" s="365" customFormat="1" hidden="1"/>
    <row r="1368" s="365" customFormat="1" hidden="1"/>
    <row r="1369" s="365" customFormat="1" hidden="1"/>
    <row r="1370" s="365" customFormat="1" hidden="1"/>
    <row r="1371" s="365" customFormat="1" hidden="1"/>
    <row r="1372" s="365" customFormat="1" hidden="1"/>
    <row r="1373" s="365" customFormat="1" hidden="1"/>
    <row r="1374" s="365" customFormat="1" hidden="1"/>
    <row r="1375" s="365" customFormat="1" hidden="1"/>
    <row r="1376" s="365" customFormat="1" hidden="1"/>
    <row r="1377" s="365" customFormat="1" hidden="1"/>
    <row r="1378" s="365" customFormat="1" hidden="1"/>
    <row r="1379" s="365" customFormat="1" hidden="1"/>
    <row r="1380" s="365" customFormat="1" hidden="1"/>
    <row r="1381" s="365" customFormat="1" hidden="1"/>
    <row r="1382" s="365" customFormat="1" hidden="1"/>
    <row r="1383" s="365" customFormat="1" hidden="1"/>
    <row r="1384" s="365" customFormat="1" hidden="1"/>
    <row r="1385" s="365" customFormat="1" hidden="1"/>
    <row r="1386" s="365" customFormat="1" hidden="1"/>
    <row r="1387" s="365" customFormat="1" hidden="1"/>
    <row r="1388" s="365" customFormat="1" hidden="1"/>
    <row r="1389" s="365" customFormat="1" hidden="1"/>
    <row r="1390" s="365" customFormat="1" hidden="1"/>
    <row r="1391" s="365" customFormat="1" hidden="1"/>
    <row r="1392" s="365" customFormat="1" hidden="1"/>
    <row r="1393" s="365" customFormat="1" hidden="1"/>
    <row r="1394" s="365" customFormat="1" hidden="1"/>
    <row r="1395" s="365" customFormat="1" hidden="1"/>
    <row r="1396" s="365" customFormat="1" hidden="1"/>
    <row r="1397" s="365" customFormat="1" hidden="1"/>
    <row r="1398" s="365" customFormat="1" hidden="1"/>
    <row r="1399" s="365" customFormat="1" hidden="1"/>
    <row r="1400" s="365" customFormat="1" hidden="1"/>
    <row r="1401" s="365" customFormat="1" hidden="1"/>
    <row r="1402" s="365" customFormat="1" hidden="1"/>
    <row r="1403" s="365" customFormat="1" hidden="1"/>
    <row r="1404" s="365" customFormat="1" hidden="1"/>
    <row r="1405" s="365" customFormat="1" hidden="1"/>
    <row r="1406" s="365" customFormat="1" hidden="1"/>
    <row r="1407" s="365" customFormat="1" hidden="1"/>
    <row r="1408" s="365" customFormat="1" hidden="1"/>
    <row r="1409" s="365" customFormat="1" hidden="1"/>
    <row r="1410" s="365" customFormat="1" hidden="1"/>
    <row r="1411" s="365" customFormat="1" hidden="1"/>
    <row r="1412" s="365" customFormat="1" hidden="1"/>
    <row r="1413" s="365" customFormat="1" hidden="1"/>
    <row r="1414" s="365" customFormat="1" hidden="1"/>
    <row r="1415" s="365" customFormat="1" hidden="1"/>
    <row r="1416" s="365" customFormat="1" hidden="1"/>
    <row r="1417" s="365" customFormat="1" hidden="1"/>
    <row r="1418" s="365" customFormat="1" hidden="1"/>
    <row r="1419" s="365" customFormat="1" hidden="1"/>
    <row r="1420" s="365" customFormat="1" hidden="1"/>
    <row r="1421" s="365" customFormat="1" hidden="1"/>
    <row r="1422" s="365" customFormat="1" hidden="1"/>
    <row r="1423" s="365" customFormat="1" hidden="1"/>
    <row r="1424" s="365" customFormat="1" hidden="1"/>
    <row r="1425" s="365" customFormat="1" hidden="1"/>
    <row r="1426" s="365" customFormat="1" hidden="1"/>
    <row r="1427" s="365" customFormat="1" hidden="1"/>
    <row r="1428" s="365" customFormat="1" hidden="1"/>
    <row r="1429" s="365" customFormat="1" hidden="1"/>
    <row r="1430" s="365" customFormat="1" hidden="1"/>
    <row r="1431" s="365" customFormat="1" hidden="1"/>
    <row r="1432" s="365" customFormat="1" hidden="1"/>
    <row r="1433" s="365" customFormat="1" hidden="1"/>
    <row r="1434" s="365" customFormat="1" hidden="1"/>
    <row r="1435" s="365" customFormat="1" hidden="1"/>
    <row r="1436" s="365" customFormat="1" hidden="1"/>
    <row r="1437" s="365" customFormat="1" hidden="1"/>
    <row r="1438" s="365" customFormat="1" hidden="1"/>
    <row r="1439" s="365" customFormat="1" hidden="1"/>
    <row r="1440" s="365" customFormat="1" hidden="1"/>
    <row r="1441" s="365" customFormat="1" hidden="1"/>
    <row r="1442" s="365" customFormat="1" hidden="1"/>
    <row r="1443" s="365" customFormat="1" hidden="1"/>
    <row r="1444" s="365" customFormat="1" hidden="1"/>
    <row r="1445" s="365" customFormat="1" hidden="1"/>
    <row r="1446" s="365" customFormat="1" hidden="1"/>
    <row r="1447" s="365" customFormat="1" hidden="1"/>
    <row r="1448" s="365" customFormat="1" hidden="1"/>
    <row r="1449" s="365" customFormat="1" hidden="1"/>
    <row r="1450" s="365" customFormat="1" hidden="1"/>
    <row r="1451" s="365" customFormat="1" hidden="1"/>
    <row r="1452" s="365" customFormat="1" hidden="1"/>
    <row r="1453" s="365" customFormat="1" hidden="1"/>
    <row r="1454" s="365" customFormat="1" hidden="1"/>
    <row r="1455" s="365" customFormat="1" hidden="1"/>
    <row r="1456" s="365" customFormat="1" hidden="1"/>
    <row r="1457" s="365" customFormat="1" hidden="1"/>
    <row r="1458" s="365" customFormat="1" hidden="1"/>
    <row r="1459" s="365" customFormat="1" hidden="1"/>
    <row r="1460" s="365" customFormat="1" hidden="1"/>
    <row r="1461" s="365" customFormat="1" hidden="1"/>
    <row r="1462" s="365" customFormat="1" hidden="1"/>
    <row r="1463" s="365" customFormat="1" hidden="1"/>
    <row r="1464" s="365" customFormat="1" hidden="1"/>
    <row r="1465" s="365" customFormat="1" hidden="1"/>
    <row r="1466" s="365" customFormat="1" hidden="1"/>
    <row r="1467" s="365" customFormat="1" hidden="1"/>
    <row r="1468" s="365" customFormat="1" hidden="1"/>
    <row r="1469" s="365" customFormat="1" hidden="1"/>
    <row r="1470" s="365" customFormat="1" hidden="1"/>
    <row r="1471" s="365" customFormat="1" hidden="1"/>
    <row r="1472" s="365" customFormat="1" hidden="1"/>
    <row r="1473" s="365" customFormat="1" hidden="1"/>
    <row r="1474" s="365" customFormat="1" hidden="1"/>
    <row r="1475" s="365" customFormat="1" hidden="1"/>
    <row r="1476" s="365" customFormat="1" hidden="1"/>
    <row r="1477" s="365" customFormat="1" hidden="1"/>
    <row r="1478" s="365" customFormat="1" hidden="1"/>
    <row r="1479" s="365" customFormat="1" hidden="1"/>
    <row r="1480" s="365" customFormat="1" hidden="1"/>
    <row r="1481" s="365" customFormat="1" hidden="1"/>
    <row r="1482" s="365" customFormat="1" hidden="1"/>
    <row r="1483" s="365" customFormat="1" hidden="1"/>
    <row r="1484" s="365" customFormat="1" hidden="1"/>
    <row r="1485" s="365" customFormat="1" hidden="1"/>
    <row r="1486" s="365" customFormat="1" hidden="1"/>
    <row r="1487" s="365" customFormat="1" hidden="1"/>
    <row r="1488" s="365" customFormat="1" hidden="1"/>
    <row r="1489" s="365" customFormat="1" hidden="1"/>
    <row r="1490" s="365" customFormat="1" hidden="1"/>
    <row r="1491" s="365" customFormat="1" hidden="1"/>
    <row r="1492" s="365" customFormat="1" hidden="1"/>
    <row r="1493" s="365" customFormat="1" hidden="1"/>
    <row r="1494" s="365" customFormat="1" hidden="1"/>
    <row r="1495" s="365" customFormat="1" hidden="1"/>
    <row r="1496" s="365" customFormat="1" hidden="1"/>
    <row r="1497" s="365" customFormat="1" hidden="1"/>
    <row r="1498" s="365" customFormat="1" hidden="1"/>
    <row r="1499" s="365" customFormat="1" hidden="1"/>
    <row r="1500" s="365" customFormat="1" hidden="1"/>
    <row r="1501" s="365" customFormat="1" hidden="1"/>
    <row r="1502" s="365" customFormat="1" hidden="1"/>
    <row r="1503" s="365" customFormat="1" hidden="1"/>
    <row r="1504" s="365" customFormat="1" hidden="1"/>
    <row r="1505" s="365" customFormat="1" hidden="1"/>
    <row r="1506" s="365" customFormat="1" hidden="1"/>
    <row r="1507" s="365" customFormat="1" hidden="1"/>
    <row r="1508" s="365" customFormat="1" hidden="1"/>
    <row r="1509" s="365" customFormat="1" hidden="1"/>
    <row r="1510" s="365" customFormat="1" hidden="1"/>
    <row r="1511" s="365" customFormat="1" hidden="1"/>
    <row r="1512" s="365" customFormat="1" hidden="1"/>
    <row r="1513" s="365" customFormat="1" hidden="1"/>
    <row r="1514" s="365" customFormat="1" hidden="1"/>
    <row r="1515" s="365" customFormat="1" hidden="1"/>
    <row r="1516" s="365" customFormat="1" hidden="1"/>
    <row r="1517" s="365" customFormat="1" hidden="1"/>
    <row r="1518" s="365" customFormat="1" hidden="1"/>
    <row r="1519" s="365" customFormat="1" hidden="1"/>
    <row r="1520" s="365" customFormat="1" hidden="1"/>
    <row r="1521" s="365" customFormat="1" hidden="1"/>
    <row r="1522" s="365" customFormat="1" hidden="1"/>
    <row r="1523" s="365" customFormat="1" hidden="1"/>
    <row r="1524" s="365" customFormat="1" hidden="1"/>
    <row r="1525" s="365" customFormat="1" hidden="1"/>
    <row r="1526" s="365" customFormat="1" hidden="1"/>
    <row r="1527" s="365" customFormat="1" hidden="1"/>
    <row r="1528" s="365" customFormat="1" hidden="1"/>
    <row r="1529" s="365" customFormat="1" hidden="1"/>
    <row r="1530" s="365" customFormat="1" hidden="1"/>
    <row r="1531" s="365" customFormat="1" hidden="1"/>
    <row r="1532" s="365" customFormat="1" hidden="1"/>
    <row r="1533" s="365" customFormat="1" hidden="1"/>
    <row r="1534" s="365" customFormat="1" hidden="1"/>
    <row r="1535" s="365" customFormat="1" hidden="1"/>
    <row r="1536" s="365" customFormat="1" hidden="1"/>
    <row r="1537" s="365" customFormat="1" hidden="1"/>
    <row r="1538" s="365" customFormat="1" hidden="1"/>
    <row r="1539" s="365" customFormat="1" hidden="1"/>
    <row r="1540" s="365" customFormat="1" hidden="1"/>
    <row r="1541" s="365" customFormat="1" hidden="1"/>
    <row r="1542" s="365" customFormat="1" hidden="1"/>
    <row r="1543" s="365" customFormat="1" hidden="1"/>
    <row r="1544" s="365" customFormat="1" hidden="1"/>
    <row r="1545" s="365" customFormat="1" hidden="1"/>
    <row r="1546" s="365" customFormat="1" hidden="1"/>
    <row r="1547" s="365" customFormat="1" hidden="1"/>
    <row r="1548" s="365" customFormat="1" hidden="1"/>
    <row r="1549" s="365" customFormat="1" hidden="1"/>
    <row r="1550" s="365" customFormat="1" hidden="1"/>
    <row r="1551" s="365" customFormat="1" hidden="1"/>
    <row r="1552" s="365" customFormat="1" hidden="1"/>
    <row r="1553" s="365" customFormat="1" hidden="1"/>
    <row r="1554" s="365" customFormat="1" hidden="1"/>
    <row r="1555" s="365" customFormat="1" hidden="1"/>
    <row r="1556" s="365" customFormat="1" hidden="1"/>
    <row r="1557" s="365" customFormat="1" hidden="1"/>
    <row r="1558" s="365" customFormat="1" hidden="1"/>
    <row r="1559" s="365" customFormat="1" hidden="1"/>
    <row r="1560" s="365" customFormat="1" hidden="1"/>
    <row r="1561" s="365" customFormat="1" hidden="1"/>
    <row r="1562" s="365" customFormat="1" hidden="1"/>
    <row r="1563" s="365" customFormat="1" hidden="1"/>
    <row r="1564" s="365" customFormat="1" hidden="1"/>
    <row r="1565" s="365" customFormat="1" hidden="1"/>
    <row r="1566" s="365" customFormat="1" hidden="1"/>
    <row r="1567" s="365" customFormat="1" hidden="1"/>
    <row r="1568" s="365" customFormat="1" hidden="1"/>
    <row r="1569" s="365" customFormat="1" hidden="1"/>
    <row r="1570" s="365" customFormat="1" hidden="1"/>
    <row r="1571" s="365" customFormat="1" hidden="1"/>
    <row r="1572" s="365" customFormat="1" hidden="1"/>
    <row r="1573" s="365" customFormat="1" hidden="1"/>
    <row r="1574" s="365" customFormat="1" hidden="1"/>
    <row r="1575" s="365" customFormat="1" hidden="1"/>
    <row r="1576" s="365" customFormat="1" hidden="1"/>
    <row r="1577" s="365" customFormat="1" hidden="1"/>
    <row r="1578" s="365" customFormat="1" hidden="1"/>
    <row r="1579" s="365" customFormat="1" hidden="1"/>
    <row r="1580" s="365" customFormat="1" hidden="1"/>
    <row r="1581" s="365" customFormat="1" hidden="1"/>
    <row r="1582" s="365" customFormat="1" hidden="1"/>
    <row r="1583" s="365" customFormat="1" hidden="1"/>
    <row r="1584" s="365" customFormat="1" hidden="1"/>
    <row r="1585" s="365" customFormat="1" hidden="1"/>
    <row r="1586" s="365" customFormat="1" hidden="1"/>
    <row r="1587" s="365" customFormat="1" hidden="1"/>
    <row r="1588" s="365" customFormat="1" hidden="1"/>
    <row r="1589" s="365" customFormat="1" hidden="1"/>
    <row r="1590" s="365" customFormat="1" hidden="1"/>
    <row r="1591" s="365" customFormat="1" hidden="1"/>
    <row r="1592" s="365" customFormat="1" hidden="1"/>
    <row r="1593" s="365" customFormat="1" hidden="1"/>
    <row r="1594" s="365" customFormat="1" hidden="1"/>
    <row r="1595" s="365" customFormat="1" hidden="1"/>
    <row r="1596" s="365" customFormat="1" hidden="1"/>
    <row r="1597" s="365" customFormat="1" hidden="1"/>
    <row r="1598" s="365" customFormat="1" hidden="1"/>
    <row r="1599" s="365" customFormat="1" hidden="1"/>
    <row r="1600" s="365" customFormat="1" hidden="1"/>
    <row r="1601" s="365" customFormat="1" hidden="1"/>
    <row r="1602" s="365" customFormat="1" hidden="1"/>
    <row r="1603" s="365" customFormat="1" hidden="1"/>
    <row r="1604" s="365" customFormat="1" hidden="1"/>
    <row r="1605" s="365" customFormat="1" hidden="1"/>
    <row r="1606" s="365" customFormat="1" hidden="1"/>
    <row r="1607" s="365" customFormat="1" hidden="1"/>
    <row r="1608" s="365" customFormat="1" hidden="1"/>
    <row r="1609" s="365" customFormat="1" hidden="1"/>
    <row r="1610" s="365" customFormat="1" hidden="1"/>
    <row r="1611" s="365" customFormat="1" hidden="1"/>
    <row r="1612" s="365" customFormat="1" hidden="1"/>
    <row r="1613" s="365" customFormat="1" hidden="1"/>
    <row r="1614" s="365" customFormat="1" hidden="1"/>
    <row r="1615" s="365" customFormat="1" hidden="1"/>
    <row r="1616" s="365" customFormat="1" hidden="1"/>
    <row r="1617" s="365" customFormat="1" hidden="1"/>
    <row r="1618" s="365" customFormat="1" hidden="1"/>
    <row r="1619" s="365" customFormat="1" hidden="1"/>
    <row r="1620" s="365" customFormat="1" hidden="1"/>
    <row r="1621" s="365" customFormat="1" hidden="1"/>
    <row r="1622" s="365" customFormat="1" hidden="1"/>
    <row r="1623" s="365" customFormat="1" hidden="1"/>
    <row r="1624" s="365" customFormat="1" hidden="1"/>
    <row r="1625" s="365" customFormat="1" hidden="1"/>
    <row r="1626" s="365" customFormat="1" hidden="1"/>
    <row r="1627" s="365" customFormat="1" hidden="1"/>
    <row r="1628" s="365" customFormat="1" hidden="1"/>
    <row r="1629" s="365" customFormat="1" hidden="1"/>
    <row r="1630" s="365" customFormat="1" hidden="1"/>
    <row r="1631" s="365" customFormat="1" hidden="1"/>
    <row r="1632" s="365" customFormat="1" hidden="1"/>
    <row r="1633" s="365" customFormat="1" hidden="1"/>
    <row r="1634" s="365" customFormat="1" hidden="1"/>
    <row r="1635" s="365" customFormat="1" hidden="1"/>
    <row r="1636" s="365" customFormat="1" hidden="1"/>
    <row r="1637" s="365" customFormat="1" hidden="1"/>
    <row r="1638" s="365" customFormat="1" hidden="1"/>
    <row r="1639" s="365" customFormat="1" hidden="1"/>
    <row r="1640" s="365" customFormat="1" hidden="1"/>
    <row r="1641" s="365" customFormat="1" hidden="1"/>
    <row r="1642" s="365" customFormat="1" hidden="1"/>
    <row r="1643" s="365" customFormat="1" hidden="1"/>
    <row r="1644" s="365" customFormat="1" hidden="1"/>
    <row r="1645" s="365" customFormat="1" hidden="1"/>
    <row r="1646" s="365" customFormat="1" hidden="1"/>
    <row r="1647" s="365" customFormat="1" hidden="1"/>
    <row r="1648" s="365" customFormat="1" hidden="1"/>
    <row r="1649" s="365" customFormat="1" hidden="1"/>
    <row r="1650" s="365" customFormat="1" hidden="1"/>
    <row r="1651" s="365" customFormat="1" hidden="1"/>
    <row r="1652" s="365" customFormat="1" hidden="1"/>
    <row r="1653" s="365" customFormat="1" hidden="1"/>
    <row r="1654" s="365" customFormat="1" hidden="1"/>
    <row r="1655" s="365" customFormat="1" hidden="1"/>
    <row r="1656" s="365" customFormat="1" hidden="1"/>
    <row r="1657" s="365" customFormat="1" hidden="1"/>
    <row r="1658" s="365" customFormat="1" hidden="1"/>
    <row r="1659" s="365" customFormat="1" hidden="1"/>
    <row r="1660" s="365" customFormat="1" hidden="1"/>
    <row r="1661" s="365" customFormat="1" hidden="1"/>
    <row r="1662" s="365" customFormat="1" hidden="1"/>
    <row r="1663" s="365" customFormat="1" hidden="1"/>
    <row r="1664" s="365" customFormat="1" hidden="1"/>
    <row r="1665" s="365" customFormat="1" hidden="1"/>
    <row r="1666" s="365" customFormat="1" hidden="1"/>
    <row r="1667" s="365" customFormat="1" hidden="1"/>
    <row r="1668" s="365" customFormat="1" hidden="1"/>
    <row r="1669" s="365" customFormat="1" hidden="1"/>
    <row r="1670" s="365" customFormat="1" hidden="1"/>
    <row r="1671" s="365" customFormat="1" hidden="1"/>
    <row r="1672" s="365" customFormat="1" hidden="1"/>
    <row r="1673" s="365" customFormat="1" hidden="1"/>
    <row r="1674" s="365" customFormat="1" hidden="1"/>
    <row r="1675" s="365" customFormat="1" hidden="1"/>
    <row r="1676" s="365" customFormat="1" hidden="1"/>
    <row r="1677" s="365" customFormat="1" hidden="1"/>
    <row r="1678" s="365" customFormat="1" hidden="1"/>
    <row r="1679" s="365" customFormat="1" hidden="1"/>
    <row r="1680" s="365" customFormat="1" hidden="1"/>
    <row r="1681" s="365" customFormat="1" hidden="1"/>
    <row r="1682" s="365" customFormat="1" hidden="1"/>
    <row r="1683" s="365" customFormat="1" hidden="1"/>
    <row r="1684" s="365" customFormat="1" hidden="1"/>
    <row r="1685" s="365" customFormat="1" hidden="1"/>
    <row r="1686" s="365" customFormat="1" hidden="1"/>
    <row r="1687" s="365" customFormat="1" hidden="1"/>
    <row r="1688" s="365" customFormat="1" hidden="1"/>
    <row r="1689" s="365" customFormat="1" hidden="1"/>
    <row r="1690" s="365" customFormat="1" hidden="1"/>
    <row r="1691" s="365" customFormat="1" hidden="1"/>
    <row r="1692" s="365" customFormat="1" hidden="1"/>
    <row r="1693" s="365" customFormat="1" hidden="1"/>
    <row r="1694" s="365" customFormat="1" hidden="1"/>
    <row r="1695" s="365" customFormat="1" hidden="1"/>
    <row r="1696" s="365" customFormat="1" hidden="1"/>
    <row r="1697" s="365" customFormat="1" hidden="1"/>
    <row r="1698" s="365" customFormat="1" hidden="1"/>
    <row r="1699" s="365" customFormat="1" hidden="1"/>
    <row r="1700" s="365" customFormat="1" hidden="1"/>
    <row r="1701" s="365" customFormat="1" hidden="1"/>
    <row r="1702" s="365" customFormat="1" hidden="1"/>
    <row r="1703" s="365" customFormat="1" hidden="1"/>
    <row r="1704" s="365" customFormat="1" hidden="1"/>
    <row r="1705" s="365" customFormat="1" hidden="1"/>
    <row r="1706" s="365" customFormat="1" hidden="1"/>
    <row r="1707" s="365" customFormat="1" hidden="1"/>
    <row r="1708" s="365" customFormat="1" hidden="1"/>
    <row r="1709" s="365" customFormat="1" hidden="1"/>
    <row r="1710" s="365" customFormat="1" hidden="1"/>
    <row r="1711" s="365" customFormat="1" hidden="1"/>
    <row r="1712" s="365" customFormat="1" hidden="1"/>
    <row r="1713" s="365" customFormat="1" hidden="1"/>
    <row r="1714" s="365" customFormat="1" hidden="1"/>
    <row r="1715" s="365" customFormat="1" hidden="1"/>
    <row r="1716" s="365" customFormat="1" hidden="1"/>
    <row r="1717" s="365" customFormat="1" hidden="1"/>
    <row r="1718" s="365" customFormat="1" hidden="1"/>
    <row r="1719" s="365" customFormat="1" hidden="1"/>
    <row r="1720" s="365" customFormat="1" hidden="1"/>
    <row r="1721" s="365" customFormat="1" hidden="1"/>
    <row r="1722" s="365" customFormat="1" hidden="1"/>
    <row r="1723" s="365" customFormat="1" hidden="1"/>
    <row r="1724" s="365" customFormat="1" hidden="1"/>
    <row r="1725" s="365" customFormat="1" hidden="1"/>
    <row r="1726" s="365" customFormat="1" hidden="1"/>
    <row r="1727" s="365" customFormat="1" hidden="1"/>
    <row r="1728" s="365" customFormat="1" hidden="1"/>
    <row r="1729" s="365" customFormat="1" hidden="1"/>
    <row r="1730" s="365" customFormat="1" hidden="1"/>
    <row r="1731" s="365" customFormat="1" hidden="1"/>
    <row r="1732" s="365" customFormat="1" hidden="1"/>
    <row r="1733" s="365" customFormat="1" hidden="1"/>
    <row r="1734" s="365" customFormat="1" hidden="1"/>
    <row r="1735" s="365" customFormat="1" hidden="1"/>
    <row r="1736" s="365" customFormat="1" hidden="1"/>
    <row r="1737" s="365" customFormat="1" hidden="1"/>
    <row r="1738" s="365" customFormat="1" hidden="1"/>
    <row r="1739" s="365" customFormat="1" hidden="1"/>
    <row r="1740" s="365" customFormat="1" hidden="1"/>
    <row r="1741" s="365" customFormat="1" hidden="1"/>
    <row r="1742" s="365" customFormat="1" hidden="1"/>
    <row r="1743" s="365" customFormat="1" hidden="1"/>
    <row r="1744" s="365" customFormat="1" hidden="1"/>
    <row r="1745" s="365" customFormat="1" hidden="1"/>
    <row r="1746" s="365" customFormat="1" hidden="1"/>
    <row r="1747" s="365" customFormat="1" hidden="1"/>
    <row r="1748" s="365" customFormat="1" hidden="1"/>
    <row r="1749" s="365" customFormat="1" hidden="1"/>
    <row r="1750" s="365" customFormat="1" hidden="1"/>
    <row r="1751" s="365" customFormat="1" hidden="1"/>
    <row r="1752" s="365" customFormat="1" hidden="1"/>
    <row r="1753" s="365" customFormat="1" hidden="1"/>
    <row r="1754" s="365" customFormat="1" hidden="1"/>
    <row r="1755" s="365" customFormat="1" hidden="1"/>
    <row r="1756" s="365" customFormat="1" hidden="1"/>
    <row r="1757" s="365" customFormat="1" hidden="1"/>
    <row r="1758" s="365" customFormat="1" hidden="1"/>
    <row r="1759" s="365" customFormat="1" hidden="1"/>
    <row r="1760" s="365" customFormat="1" hidden="1"/>
    <row r="1761" s="365" customFormat="1" hidden="1"/>
    <row r="1762" s="365" customFormat="1" hidden="1"/>
    <row r="1763" s="365" customFormat="1" hidden="1"/>
    <row r="1764" s="365" customFormat="1" hidden="1"/>
    <row r="1765" s="365" customFormat="1" hidden="1"/>
    <row r="1766" s="365" customFormat="1" hidden="1"/>
    <row r="1767" s="365" customFormat="1" hidden="1"/>
    <row r="1768" s="365" customFormat="1" hidden="1"/>
    <row r="1769" s="365" customFormat="1" hidden="1"/>
    <row r="1770" s="365" customFormat="1" hidden="1"/>
    <row r="1771" s="365" customFormat="1" hidden="1"/>
    <row r="1772" s="365" customFormat="1" hidden="1"/>
    <row r="1773" s="365" customFormat="1" hidden="1"/>
    <row r="1774" s="365" customFormat="1" hidden="1"/>
    <row r="1775" s="365" customFormat="1" hidden="1"/>
    <row r="1776" s="365" customFormat="1" hidden="1"/>
    <row r="1777" s="365" customFormat="1" hidden="1"/>
    <row r="1778" s="365" customFormat="1" hidden="1"/>
    <row r="1779" s="365" customFormat="1" hidden="1"/>
    <row r="1780" s="365" customFormat="1" hidden="1"/>
    <row r="1781" s="365" customFormat="1" hidden="1"/>
    <row r="1782" s="365" customFormat="1" hidden="1"/>
    <row r="1783" s="365" customFormat="1" hidden="1"/>
    <row r="1784" s="365" customFormat="1" hidden="1"/>
    <row r="1785" s="365" customFormat="1" hidden="1"/>
    <row r="1786" s="365" customFormat="1" hidden="1"/>
    <row r="1787" s="365" customFormat="1" hidden="1"/>
    <row r="1788" s="365" customFormat="1" hidden="1"/>
    <row r="1789" s="365" customFormat="1" hidden="1"/>
    <row r="1790" s="365" customFormat="1" hidden="1"/>
    <row r="1791" s="365" customFormat="1" hidden="1"/>
    <row r="1792" s="365" customFormat="1" hidden="1"/>
    <row r="1793" s="365" customFormat="1" hidden="1"/>
    <row r="1794" s="365" customFormat="1" hidden="1"/>
    <row r="1795" s="365" customFormat="1" hidden="1"/>
    <row r="1796" s="365" customFormat="1" hidden="1"/>
    <row r="1797" s="365" customFormat="1" hidden="1"/>
    <row r="1798" s="365" customFormat="1" hidden="1"/>
    <row r="1799" s="365" customFormat="1" hidden="1"/>
    <row r="1800" s="365" customFormat="1" hidden="1"/>
    <row r="1801" s="365" customFormat="1" hidden="1"/>
    <row r="1802" s="365" customFormat="1" hidden="1"/>
    <row r="1803" s="365" customFormat="1" hidden="1"/>
    <row r="1804" s="365" customFormat="1" hidden="1"/>
    <row r="1805" s="365" customFormat="1" hidden="1"/>
    <row r="1806" s="365" customFormat="1" hidden="1"/>
    <row r="1807" s="365" customFormat="1" hidden="1"/>
    <row r="1808" s="365" customFormat="1" hidden="1"/>
    <row r="1809" s="365" customFormat="1" hidden="1"/>
    <row r="1810" s="365" customFormat="1" hidden="1"/>
    <row r="1811" s="365" customFormat="1" hidden="1"/>
    <row r="1812" s="365" customFormat="1" hidden="1"/>
    <row r="1813" s="365" customFormat="1" hidden="1"/>
    <row r="1814" s="365" customFormat="1" hidden="1"/>
    <row r="1815" s="365" customFormat="1" hidden="1"/>
    <row r="1816" s="365" customFormat="1" hidden="1"/>
    <row r="1817" s="365" customFormat="1" hidden="1"/>
    <row r="1818" s="365" customFormat="1" hidden="1"/>
    <row r="1819" s="365" customFormat="1" hidden="1"/>
    <row r="1820" s="365" customFormat="1" hidden="1"/>
    <row r="1821" s="365" customFormat="1" hidden="1"/>
    <row r="1822" s="365" customFormat="1" hidden="1"/>
    <row r="1823" s="365" customFormat="1" hidden="1"/>
    <row r="1824" s="365" customFormat="1" hidden="1"/>
    <row r="1825" s="365" customFormat="1" hidden="1"/>
    <row r="1826" s="365" customFormat="1" hidden="1"/>
    <row r="1827" s="365" customFormat="1" hidden="1"/>
    <row r="1828" s="365" customFormat="1" hidden="1"/>
    <row r="1829" s="365" customFormat="1" hidden="1"/>
    <row r="1830" s="365" customFormat="1" hidden="1"/>
    <row r="1831" s="365" customFormat="1" hidden="1"/>
    <row r="1832" s="365" customFormat="1" hidden="1"/>
    <row r="1833" s="365" customFormat="1" hidden="1"/>
    <row r="1834" s="365" customFormat="1" hidden="1"/>
    <row r="1835" s="365" customFormat="1" hidden="1"/>
    <row r="1836" s="365" customFormat="1" hidden="1"/>
    <row r="1837" s="365" customFormat="1" hidden="1"/>
    <row r="1838" s="365" customFormat="1" hidden="1"/>
    <row r="1839" s="365" customFormat="1" hidden="1"/>
    <row r="1840" s="365" customFormat="1" hidden="1"/>
    <row r="1841" s="365" customFormat="1" hidden="1"/>
    <row r="1842" s="365" customFormat="1" hidden="1"/>
    <row r="1843" s="365" customFormat="1" hidden="1"/>
    <row r="1844" s="365" customFormat="1" hidden="1"/>
    <row r="1845" s="365" customFormat="1" hidden="1"/>
    <row r="1846" s="365" customFormat="1" hidden="1"/>
    <row r="1847" s="365" customFormat="1" hidden="1"/>
    <row r="1848" s="365" customFormat="1" hidden="1"/>
    <row r="1849" s="365" customFormat="1" hidden="1"/>
    <row r="1850" s="365" customFormat="1" hidden="1"/>
    <row r="1851" s="365" customFormat="1" hidden="1"/>
    <row r="1852" s="365" customFormat="1" hidden="1"/>
    <row r="1853" s="365" customFormat="1" hidden="1"/>
    <row r="1854" s="365" customFormat="1" hidden="1"/>
    <row r="1855" s="365" customFormat="1" hidden="1"/>
    <row r="1856" s="365" customFormat="1" hidden="1"/>
    <row r="1857" s="365" customFormat="1" hidden="1"/>
    <row r="1858" s="365" customFormat="1" hidden="1"/>
    <row r="1859" s="365" customFormat="1" hidden="1"/>
    <row r="1860" s="365" customFormat="1" hidden="1"/>
    <row r="1861" s="365" customFormat="1" hidden="1"/>
    <row r="1862" s="365" customFormat="1" hidden="1"/>
    <row r="1863" s="365" customFormat="1" hidden="1"/>
    <row r="1864" s="365" customFormat="1" hidden="1"/>
    <row r="1865" s="365" customFormat="1" hidden="1"/>
    <row r="1866" s="365" customFormat="1" hidden="1"/>
    <row r="1867" s="365" customFormat="1" hidden="1"/>
    <row r="1868" s="365" customFormat="1" hidden="1"/>
    <row r="1869" s="365" customFormat="1" hidden="1"/>
    <row r="1870" s="365" customFormat="1" hidden="1"/>
    <row r="1871" s="365" customFormat="1" hidden="1"/>
    <row r="1872" s="365" customFormat="1" hidden="1"/>
    <row r="1873" s="365" customFormat="1" hidden="1"/>
    <row r="1874" s="365" customFormat="1" hidden="1"/>
    <row r="1875" s="365" customFormat="1" hidden="1"/>
    <row r="1876" s="365" customFormat="1" hidden="1"/>
    <row r="1877" s="365" customFormat="1" hidden="1"/>
    <row r="1878" s="365" customFormat="1" hidden="1"/>
    <row r="1879" s="365" customFormat="1" hidden="1"/>
    <row r="1880" s="365" customFormat="1" hidden="1"/>
    <row r="1881" s="365" customFormat="1" hidden="1"/>
    <row r="1882" s="365" customFormat="1" hidden="1"/>
    <row r="1883" s="365" customFormat="1" hidden="1"/>
    <row r="1884" s="365" customFormat="1" hidden="1"/>
    <row r="1885" s="365" customFormat="1" hidden="1"/>
    <row r="1886" s="365" customFormat="1" hidden="1"/>
    <row r="1887" s="365" customFormat="1" hidden="1"/>
    <row r="1888" s="365" customFormat="1" hidden="1"/>
    <row r="1889" s="365" customFormat="1" hidden="1"/>
    <row r="1890" s="365" customFormat="1" hidden="1"/>
    <row r="1891" s="365" customFormat="1" hidden="1"/>
    <row r="1892" s="365" customFormat="1" hidden="1"/>
    <row r="1893" s="365" customFormat="1" hidden="1"/>
    <row r="1894" s="365" customFormat="1" hidden="1"/>
    <row r="1895" s="365" customFormat="1" hidden="1"/>
    <row r="1896" s="365" customFormat="1" hidden="1"/>
    <row r="1897" s="365" customFormat="1" hidden="1"/>
    <row r="1898" s="365" customFormat="1" hidden="1"/>
    <row r="1899" s="365" customFormat="1" hidden="1"/>
    <row r="1900" s="365" customFormat="1" hidden="1"/>
    <row r="1901" s="365" customFormat="1" hidden="1"/>
    <row r="1902" s="365" customFormat="1" hidden="1"/>
    <row r="1903" s="365" customFormat="1" hidden="1"/>
    <row r="1904" s="365" customFormat="1" hidden="1"/>
    <row r="1905" s="365" customFormat="1" hidden="1"/>
    <row r="1906" s="365" customFormat="1" hidden="1"/>
    <row r="1907" s="365" customFormat="1" hidden="1"/>
    <row r="1908" s="365" customFormat="1" hidden="1"/>
    <row r="1909" s="365" customFormat="1" hidden="1"/>
    <row r="1910" s="365" customFormat="1" hidden="1"/>
    <row r="1911" s="365" customFormat="1" hidden="1"/>
    <row r="1912" s="365" customFormat="1" hidden="1"/>
    <row r="1913" s="365" customFormat="1" hidden="1"/>
    <row r="1914" s="365" customFormat="1" hidden="1"/>
    <row r="1915" s="365" customFormat="1" hidden="1"/>
    <row r="1916" s="365" customFormat="1" hidden="1"/>
    <row r="1917" s="365" customFormat="1" hidden="1"/>
    <row r="1918" s="365" customFormat="1" hidden="1"/>
    <row r="1919" s="365" customFormat="1" hidden="1"/>
    <row r="1920" s="365" customFormat="1" hidden="1"/>
    <row r="1921" s="365" customFormat="1" hidden="1"/>
    <row r="1922" s="365" customFormat="1" hidden="1"/>
    <row r="1923" s="365" customFormat="1" hidden="1"/>
    <row r="1924" s="365" customFormat="1" hidden="1"/>
    <row r="1925" s="365" customFormat="1" hidden="1"/>
    <row r="1926" s="365" customFormat="1" hidden="1"/>
    <row r="1927" s="365" customFormat="1" hidden="1"/>
    <row r="1928" s="365" customFormat="1" hidden="1"/>
    <row r="1929" s="365" customFormat="1" hidden="1"/>
    <row r="1930" s="365" customFormat="1" hidden="1"/>
    <row r="1931" s="365" customFormat="1" hidden="1"/>
    <row r="1932" s="365" customFormat="1" hidden="1"/>
    <row r="1933" s="365" customFormat="1" hidden="1"/>
    <row r="1934" s="365" customFormat="1" hidden="1"/>
    <row r="1935" s="365" customFormat="1" hidden="1"/>
    <row r="1936" s="365" customFormat="1" hidden="1"/>
    <row r="1937" s="365" customFormat="1" hidden="1"/>
    <row r="1938" s="365" customFormat="1" hidden="1"/>
    <row r="1939" s="365" customFormat="1" hidden="1"/>
    <row r="1940" s="365" customFormat="1" hidden="1"/>
    <row r="1941" s="365" customFormat="1" hidden="1"/>
    <row r="1942" s="365" customFormat="1" hidden="1"/>
    <row r="1943" s="365" customFormat="1" hidden="1"/>
    <row r="1944" s="365" customFormat="1" hidden="1"/>
    <row r="1945" s="365" customFormat="1" hidden="1"/>
    <row r="1946" s="365" customFormat="1" hidden="1"/>
    <row r="1947" s="365" customFormat="1" hidden="1"/>
    <row r="1948" s="365" customFormat="1" hidden="1"/>
    <row r="1949" s="365" customFormat="1" hidden="1"/>
    <row r="1950" s="365" customFormat="1" hidden="1"/>
    <row r="1951" s="365" customFormat="1" hidden="1"/>
    <row r="1952" s="365" customFormat="1" hidden="1"/>
    <row r="1953" s="365" customFormat="1" hidden="1"/>
    <row r="1954" s="365" customFormat="1" hidden="1"/>
    <row r="1955" s="365" customFormat="1" hidden="1"/>
    <row r="1956" s="365" customFormat="1" hidden="1"/>
    <row r="1957" s="365" customFormat="1" hidden="1"/>
    <row r="1958" s="365" customFormat="1" hidden="1"/>
    <row r="1959" s="365" customFormat="1" hidden="1"/>
    <row r="1960" s="365" customFormat="1" hidden="1"/>
    <row r="1961" s="365" customFormat="1" hidden="1"/>
    <row r="1962" s="365" customFormat="1" hidden="1"/>
    <row r="1963" s="365" customFormat="1" hidden="1"/>
    <row r="1964" s="365" customFormat="1" hidden="1"/>
    <row r="1965" s="365" customFormat="1" hidden="1"/>
    <row r="1966" s="365" customFormat="1" hidden="1"/>
    <row r="1967" s="365" customFormat="1" hidden="1"/>
    <row r="1968" s="365" customFormat="1" hidden="1"/>
    <row r="1969" s="365" customFormat="1" hidden="1"/>
    <row r="1970" s="365" customFormat="1" hidden="1"/>
    <row r="1971" s="365" customFormat="1" hidden="1"/>
    <row r="1972" s="365" customFormat="1" hidden="1"/>
    <row r="1973" s="365" customFormat="1" hidden="1"/>
    <row r="1974" s="365" customFormat="1" hidden="1"/>
    <row r="1975" s="365" customFormat="1" hidden="1"/>
    <row r="1976" s="365" customFormat="1" hidden="1"/>
    <row r="1977" s="365" customFormat="1" hidden="1"/>
    <row r="1978" s="365" customFormat="1" hidden="1"/>
    <row r="1979" s="365" customFormat="1" hidden="1"/>
    <row r="1980" s="365" customFormat="1" hidden="1"/>
    <row r="1981" s="365" customFormat="1" hidden="1"/>
    <row r="1982" s="365" customFormat="1" hidden="1"/>
    <row r="1983" s="365" customFormat="1" hidden="1"/>
    <row r="1984" s="365" customFormat="1" hidden="1"/>
    <row r="1985" s="365" customFormat="1" hidden="1"/>
    <row r="1986" s="365" customFormat="1" hidden="1"/>
    <row r="1987" s="365" customFormat="1" hidden="1"/>
    <row r="1988" s="365" customFormat="1" hidden="1"/>
    <row r="1989" s="365" customFormat="1" hidden="1"/>
    <row r="1990" s="365" customFormat="1" hidden="1"/>
    <row r="1991" s="365" customFormat="1" hidden="1"/>
    <row r="1992" s="365" customFormat="1" hidden="1"/>
    <row r="1993" s="365" customFormat="1" hidden="1"/>
    <row r="1994" s="365" customFormat="1" hidden="1"/>
    <row r="1995" s="365" customFormat="1" hidden="1"/>
    <row r="1996" s="365" customFormat="1" hidden="1"/>
    <row r="1997" s="365" customFormat="1" hidden="1"/>
    <row r="1998" s="365" customFormat="1" hidden="1"/>
    <row r="1999" s="365" customFormat="1" hidden="1"/>
    <row r="2000" s="365" customFormat="1" hidden="1"/>
    <row r="2001" s="365" customFormat="1" hidden="1"/>
    <row r="2002" s="365" customFormat="1" hidden="1"/>
    <row r="2003" s="365" customFormat="1" hidden="1"/>
    <row r="2004" s="365" customFormat="1" hidden="1"/>
    <row r="2005" s="365" customFormat="1" hidden="1"/>
    <row r="2006" s="365" customFormat="1" hidden="1"/>
    <row r="2007" s="365" customFormat="1" hidden="1"/>
    <row r="2008" s="365" customFormat="1" hidden="1"/>
    <row r="2009" s="365" customFormat="1" hidden="1"/>
    <row r="2010" s="365" customFormat="1" hidden="1"/>
    <row r="2011" s="365" customFormat="1" hidden="1"/>
    <row r="2012" s="365" customFormat="1" hidden="1"/>
    <row r="2013" s="365" customFormat="1" hidden="1"/>
    <row r="2014" s="365" customFormat="1" hidden="1"/>
    <row r="2015" s="365" customFormat="1" hidden="1"/>
    <row r="2016" s="365" customFormat="1" hidden="1"/>
    <row r="2017" s="365" customFormat="1" hidden="1"/>
    <row r="2018" s="365" customFormat="1" hidden="1"/>
    <row r="2019" s="365" customFormat="1" hidden="1"/>
    <row r="2020" s="365" customFormat="1" hidden="1"/>
    <row r="2021" s="365" customFormat="1" hidden="1"/>
    <row r="2022" s="365" customFormat="1" hidden="1"/>
    <row r="2023" s="365" customFormat="1" hidden="1"/>
    <row r="2024" s="365" customFormat="1" hidden="1"/>
    <row r="2025" s="365" customFormat="1" hidden="1"/>
    <row r="2026" s="365" customFormat="1" hidden="1"/>
    <row r="2027" s="365" customFormat="1" hidden="1"/>
    <row r="2028" s="365" customFormat="1" hidden="1"/>
    <row r="2029" s="365" customFormat="1" hidden="1"/>
    <row r="2030" s="365" customFormat="1" hidden="1"/>
    <row r="2031" s="365" customFormat="1" hidden="1"/>
    <row r="2032" s="365" customFormat="1" hidden="1"/>
    <row r="2033" s="365" customFormat="1" hidden="1"/>
    <row r="2034" s="365" customFormat="1" hidden="1"/>
    <row r="2035" s="365" customFormat="1" hidden="1"/>
    <row r="2036" s="365" customFormat="1" hidden="1"/>
    <row r="2037" s="365" customFormat="1" hidden="1"/>
    <row r="2038" s="365" customFormat="1" hidden="1"/>
    <row r="2039" s="365" customFormat="1" hidden="1"/>
    <row r="2040" s="365" customFormat="1" hidden="1"/>
    <row r="2041" s="365" customFormat="1" hidden="1"/>
    <row r="2042" s="365" customFormat="1" hidden="1"/>
    <row r="2043" s="365" customFormat="1" hidden="1"/>
    <row r="2044" s="365" customFormat="1" hidden="1"/>
    <row r="2045" s="365" customFormat="1" hidden="1"/>
    <row r="2046" s="365" customFormat="1" hidden="1"/>
    <row r="2047" s="365" customFormat="1" hidden="1"/>
    <row r="2048" s="365" customFormat="1" hidden="1"/>
    <row r="2049" s="365" customFormat="1" hidden="1"/>
    <row r="2050" s="365" customFormat="1" hidden="1"/>
    <row r="2051" s="365" customFormat="1" hidden="1"/>
    <row r="2052" s="365" customFormat="1" hidden="1"/>
    <row r="2053" s="365" customFormat="1" hidden="1"/>
    <row r="2054" s="365" customFormat="1" hidden="1"/>
    <row r="2055" s="365" customFormat="1" hidden="1"/>
    <row r="2056" s="365" customFormat="1" hidden="1"/>
    <row r="2057" s="365" customFormat="1" hidden="1"/>
    <row r="2058" s="365" customFormat="1" hidden="1"/>
    <row r="2059" s="365" customFormat="1" hidden="1"/>
    <row r="2060" s="365" customFormat="1" hidden="1"/>
    <row r="2061" s="365" customFormat="1" hidden="1"/>
    <row r="2062" s="365" customFormat="1" hidden="1"/>
    <row r="2063" s="365" customFormat="1" hidden="1"/>
    <row r="2064" s="365" customFormat="1" hidden="1"/>
    <row r="2065" s="365" customFormat="1" hidden="1"/>
    <row r="2066" s="365" customFormat="1" hidden="1"/>
    <row r="2067" s="365" customFormat="1" hidden="1"/>
    <row r="2068" s="365" customFormat="1" hidden="1"/>
    <row r="2069" s="365" customFormat="1" hidden="1"/>
    <row r="2070" s="365" customFormat="1" hidden="1"/>
    <row r="2071" s="365" customFormat="1" hidden="1"/>
    <row r="2072" s="365" customFormat="1" hidden="1"/>
    <row r="2073" s="365" customFormat="1" hidden="1"/>
    <row r="2074" s="365" customFormat="1" hidden="1"/>
    <row r="2075" s="365" customFormat="1" hidden="1"/>
    <row r="2076" s="365" customFormat="1" hidden="1"/>
    <row r="2077" s="365" customFormat="1" hidden="1"/>
    <row r="2078" s="365" customFormat="1" hidden="1"/>
    <row r="2079" s="365" customFormat="1" hidden="1"/>
    <row r="2080" s="365" customFormat="1" hidden="1"/>
    <row r="2081" s="365" customFormat="1" hidden="1"/>
    <row r="2082" s="365" customFormat="1" hidden="1"/>
    <row r="2083" s="365" customFormat="1" hidden="1"/>
    <row r="2084" s="365" customFormat="1" hidden="1"/>
    <row r="2085" s="365" customFormat="1" hidden="1"/>
    <row r="2086" s="365" customFormat="1" hidden="1"/>
    <row r="2087" s="365" customFormat="1" hidden="1"/>
    <row r="2088" s="365" customFormat="1" hidden="1"/>
    <row r="2089" s="365" customFormat="1" hidden="1"/>
    <row r="2090" s="365" customFormat="1" hidden="1"/>
    <row r="2091" s="365" customFormat="1" hidden="1"/>
    <row r="2092" s="365" customFormat="1" hidden="1"/>
    <row r="2093" s="365" customFormat="1" hidden="1"/>
    <row r="2094" s="365" customFormat="1" hidden="1"/>
    <row r="2095" s="365" customFormat="1" hidden="1"/>
    <row r="2096" s="365" customFormat="1" hidden="1"/>
    <row r="2097" s="365" customFormat="1" hidden="1"/>
    <row r="2098" s="365" customFormat="1" hidden="1"/>
    <row r="2099" s="365" customFormat="1" hidden="1"/>
    <row r="2100" s="365" customFormat="1" hidden="1"/>
    <row r="2101" s="365" customFormat="1" hidden="1"/>
    <row r="2102" s="365" customFormat="1" hidden="1"/>
    <row r="2103" s="365" customFormat="1" hidden="1"/>
    <row r="2104" s="365" customFormat="1" hidden="1"/>
    <row r="2105" s="365" customFormat="1" hidden="1"/>
    <row r="2106" s="365" customFormat="1" hidden="1"/>
    <row r="2107" s="365" customFormat="1" hidden="1"/>
    <row r="2108" s="365" customFormat="1" hidden="1"/>
    <row r="2109" s="365" customFormat="1" hidden="1"/>
    <row r="2110" s="365" customFormat="1" hidden="1"/>
    <row r="2111" s="365" customFormat="1" hidden="1"/>
    <row r="2112" s="365" customFormat="1" hidden="1"/>
    <row r="2113" s="365" customFormat="1" hidden="1"/>
    <row r="2114" s="365" customFormat="1" hidden="1"/>
    <row r="2115" s="365" customFormat="1" hidden="1"/>
    <row r="2116" s="365" customFormat="1" hidden="1"/>
    <row r="2117" s="365" customFormat="1" hidden="1"/>
    <row r="2118" s="365" customFormat="1" hidden="1"/>
    <row r="2119" s="365" customFormat="1" hidden="1"/>
    <row r="2120" s="365" customFormat="1" hidden="1"/>
    <row r="2121" s="365" customFormat="1" hidden="1"/>
    <row r="2122" s="365" customFormat="1" hidden="1"/>
    <row r="2123" s="365" customFormat="1" hidden="1"/>
    <row r="2124" s="365" customFormat="1" hidden="1"/>
    <row r="2125" s="365" customFormat="1" hidden="1"/>
    <row r="2126" s="365" customFormat="1" hidden="1"/>
    <row r="2127" s="365" customFormat="1" hidden="1"/>
    <row r="2128" s="365" customFormat="1" hidden="1"/>
    <row r="2129" s="365" customFormat="1" hidden="1"/>
    <row r="2130" s="365" customFormat="1" hidden="1"/>
    <row r="2131" s="365" customFormat="1" hidden="1"/>
    <row r="2132" s="365" customFormat="1" hidden="1"/>
    <row r="2133" s="365" customFormat="1" hidden="1"/>
    <row r="2134" s="365" customFormat="1" hidden="1"/>
    <row r="2135" s="365" customFormat="1" hidden="1"/>
    <row r="2136" s="365" customFormat="1" hidden="1"/>
    <row r="2137" s="365" customFormat="1" hidden="1"/>
    <row r="2138" s="365" customFormat="1" hidden="1"/>
    <row r="2139" s="365" customFormat="1" hidden="1"/>
    <row r="2140" s="365" customFormat="1" hidden="1"/>
    <row r="2141" s="365" customFormat="1" hidden="1"/>
    <row r="2142" s="365" customFormat="1" hidden="1"/>
    <row r="2143" s="365" customFormat="1" hidden="1"/>
    <row r="2144" s="365" customFormat="1" hidden="1"/>
    <row r="2145" s="365" customFormat="1" hidden="1"/>
    <row r="2146" s="365" customFormat="1" hidden="1"/>
    <row r="2147" s="365" customFormat="1" hidden="1"/>
    <row r="2148" s="365" customFormat="1" hidden="1"/>
    <row r="2149" s="365" customFormat="1" hidden="1"/>
    <row r="2150" s="365" customFormat="1" hidden="1"/>
    <row r="2151" s="365" customFormat="1" hidden="1"/>
    <row r="2152" s="365" customFormat="1" hidden="1"/>
    <row r="2153" s="365" customFormat="1" hidden="1"/>
    <row r="2154" s="365" customFormat="1" hidden="1"/>
    <row r="2155" s="365" customFormat="1" hidden="1"/>
    <row r="2156" s="365" customFormat="1" hidden="1"/>
    <row r="2157" s="365" customFormat="1" hidden="1"/>
    <row r="2158" s="365" customFormat="1" hidden="1"/>
    <row r="2159" s="365" customFormat="1" hidden="1"/>
    <row r="2160" s="365" customFormat="1" hidden="1"/>
    <row r="2161" s="365" customFormat="1" hidden="1"/>
    <row r="2162" s="365" customFormat="1" hidden="1"/>
    <row r="2163" s="365" customFormat="1" hidden="1"/>
    <row r="2164" s="365" customFormat="1" hidden="1"/>
    <row r="2165" s="365" customFormat="1" hidden="1"/>
    <row r="2166" s="365" customFormat="1" hidden="1"/>
    <row r="2167" s="365" customFormat="1" hidden="1"/>
    <row r="2168" s="365" customFormat="1" hidden="1"/>
    <row r="2169" s="365" customFormat="1" hidden="1"/>
    <row r="2170" s="365" customFormat="1" hidden="1"/>
    <row r="2171" s="365" customFormat="1" hidden="1"/>
    <row r="2172" s="365" customFormat="1" hidden="1"/>
    <row r="2173" s="365" customFormat="1" hidden="1"/>
    <row r="2174" s="365" customFormat="1" hidden="1"/>
    <row r="2175" s="365" customFormat="1" hidden="1"/>
    <row r="2176" s="365" customFormat="1" hidden="1"/>
    <row r="2177" s="365" customFormat="1" hidden="1"/>
    <row r="2178" s="365" customFormat="1" hidden="1"/>
    <row r="2179" s="365" customFormat="1" hidden="1"/>
    <row r="2180" s="365" customFormat="1" hidden="1"/>
    <row r="2181" s="365" customFormat="1" hidden="1"/>
    <row r="2182" s="365" customFormat="1" hidden="1"/>
    <row r="2183" s="365" customFormat="1" hidden="1"/>
    <row r="2184" s="365" customFormat="1" hidden="1"/>
    <row r="2185" s="365" customFormat="1" hidden="1"/>
    <row r="2186" s="365" customFormat="1" hidden="1"/>
    <row r="2187" s="365" customFormat="1" hidden="1"/>
    <row r="2188" s="365" customFormat="1" hidden="1"/>
    <row r="2189" s="365" customFormat="1" hidden="1"/>
    <row r="2190" s="365" customFormat="1" hidden="1"/>
    <row r="2191" s="365" customFormat="1" hidden="1"/>
    <row r="2192" s="365" customFormat="1" hidden="1"/>
    <row r="2193" s="365" customFormat="1" hidden="1"/>
    <row r="2194" s="365" customFormat="1" hidden="1"/>
    <row r="2195" s="365" customFormat="1" hidden="1"/>
    <row r="2196" s="365" customFormat="1" hidden="1"/>
    <row r="2197" s="365" customFormat="1" hidden="1"/>
    <row r="2198" s="365" customFormat="1" hidden="1"/>
    <row r="2199" s="365" customFormat="1" hidden="1"/>
    <row r="2200" s="365" customFormat="1" hidden="1"/>
    <row r="2201" s="365" customFormat="1" hidden="1"/>
    <row r="2202" s="365" customFormat="1" hidden="1"/>
    <row r="2203" s="365" customFormat="1" hidden="1"/>
    <row r="2204" s="365" customFormat="1" hidden="1"/>
    <row r="2205" s="365" customFormat="1" hidden="1"/>
    <row r="2206" s="365" customFormat="1" hidden="1"/>
    <row r="2207" s="365" customFormat="1" hidden="1"/>
    <row r="2208" s="365" customFormat="1" hidden="1"/>
    <row r="2209" s="365" customFormat="1" hidden="1"/>
    <row r="2210" s="365" customFormat="1" hidden="1"/>
    <row r="2211" s="365" customFormat="1" hidden="1"/>
    <row r="2212" s="365" customFormat="1" hidden="1"/>
    <row r="2213" s="365" customFormat="1" hidden="1"/>
    <row r="2214" s="365" customFormat="1" hidden="1"/>
    <row r="2215" s="365" customFormat="1" hidden="1"/>
    <row r="2216" s="365" customFormat="1" hidden="1"/>
    <row r="2217" s="365" customFormat="1" hidden="1"/>
    <row r="2218" s="365" customFormat="1" hidden="1"/>
    <row r="2219" s="365" customFormat="1" hidden="1"/>
    <row r="2220" s="365" customFormat="1" hidden="1"/>
    <row r="2221" s="365" customFormat="1" hidden="1"/>
    <row r="2222" s="365" customFormat="1" hidden="1"/>
    <row r="2223" s="365" customFormat="1" hidden="1"/>
    <row r="2224" s="365" customFormat="1" hidden="1"/>
    <row r="2225" s="365" customFormat="1" hidden="1"/>
    <row r="2226" s="365" customFormat="1" hidden="1"/>
    <row r="2227" s="365" customFormat="1" hidden="1"/>
    <row r="2228" s="365" customFormat="1" hidden="1"/>
    <row r="2229" s="365" customFormat="1" hidden="1"/>
    <row r="2230" s="365" customFormat="1" hidden="1"/>
    <row r="2231" s="365" customFormat="1" hidden="1"/>
    <row r="2232" s="365" customFormat="1" hidden="1"/>
    <row r="2233" s="365" customFormat="1" hidden="1"/>
    <row r="2234" s="365" customFormat="1" hidden="1"/>
    <row r="2235" s="365" customFormat="1" hidden="1"/>
    <row r="2236" s="365" customFormat="1" hidden="1"/>
    <row r="2237" s="365" customFormat="1" hidden="1"/>
    <row r="2238" s="365" customFormat="1" hidden="1"/>
    <row r="2239" s="365" customFormat="1" hidden="1"/>
    <row r="2240" s="365" customFormat="1" hidden="1"/>
    <row r="2241" s="365" customFormat="1" hidden="1"/>
    <row r="2242" s="365" customFormat="1" hidden="1"/>
    <row r="2243" s="365" customFormat="1" hidden="1"/>
    <row r="2244" s="365" customFormat="1" hidden="1"/>
    <row r="2245" s="365" customFormat="1" hidden="1"/>
    <row r="2246" s="365" customFormat="1" hidden="1"/>
    <row r="2247" s="365" customFormat="1" hidden="1"/>
    <row r="2248" s="365" customFormat="1" hidden="1"/>
    <row r="2249" s="365" customFormat="1" hidden="1"/>
    <row r="2250" s="365" customFormat="1" hidden="1"/>
    <row r="2251" s="365" customFormat="1" hidden="1"/>
    <row r="2252" s="365" customFormat="1" hidden="1"/>
    <row r="2253" s="365" customFormat="1" hidden="1"/>
    <row r="2254" s="365" customFormat="1" hidden="1"/>
    <row r="2255" s="365" customFormat="1" hidden="1"/>
    <row r="2256" s="365" customFormat="1" hidden="1"/>
    <row r="2257" s="365" customFormat="1" hidden="1"/>
    <row r="2258" s="365" customFormat="1" hidden="1"/>
    <row r="2259" s="365" customFormat="1" hidden="1"/>
    <row r="2260" s="365" customFormat="1" hidden="1"/>
    <row r="2261" s="365" customFormat="1" hidden="1"/>
    <row r="2262" s="365" customFormat="1" hidden="1"/>
    <row r="2263" s="365" customFormat="1" hidden="1"/>
    <row r="2264" s="365" customFormat="1" hidden="1"/>
    <row r="2265" s="365" customFormat="1" hidden="1"/>
    <row r="2266" s="365" customFormat="1" hidden="1"/>
    <row r="2267" s="365" customFormat="1" hidden="1"/>
    <row r="2268" s="365" customFormat="1" hidden="1"/>
    <row r="2269" s="365" customFormat="1" hidden="1"/>
    <row r="2270" s="365" customFormat="1" hidden="1"/>
    <row r="2271" s="365" customFormat="1" hidden="1"/>
    <row r="2272" s="365" customFormat="1" hidden="1"/>
    <row r="2273" s="365" customFormat="1" hidden="1"/>
    <row r="2274" s="365" customFormat="1" hidden="1"/>
    <row r="2275" s="365" customFormat="1" hidden="1"/>
    <row r="2276" s="365" customFormat="1" hidden="1"/>
    <row r="2277" s="365" customFormat="1" hidden="1"/>
    <row r="2278" s="365" customFormat="1" hidden="1"/>
    <row r="2279" s="365" customFormat="1" hidden="1"/>
    <row r="2280" s="365" customFormat="1" hidden="1"/>
    <row r="2281" s="365" customFormat="1" hidden="1"/>
    <row r="2282" s="365" customFormat="1" hidden="1"/>
    <row r="2283" s="365" customFormat="1" hidden="1"/>
    <row r="2284" s="365" customFormat="1" hidden="1"/>
    <row r="2285" s="365" customFormat="1" hidden="1"/>
    <row r="2286" s="365" customFormat="1" hidden="1"/>
    <row r="2287" s="365" customFormat="1" hidden="1"/>
    <row r="2288" s="365" customFormat="1" hidden="1"/>
    <row r="2289" s="365" customFormat="1" hidden="1"/>
    <row r="2290" s="365" customFormat="1" hidden="1"/>
    <row r="2291" s="365" customFormat="1" hidden="1"/>
    <row r="2292" s="365" customFormat="1" hidden="1"/>
    <row r="2293" s="365" customFormat="1" hidden="1"/>
    <row r="2294" s="365" customFormat="1" hidden="1"/>
    <row r="2295" s="365" customFormat="1" hidden="1"/>
    <row r="2296" s="365" customFormat="1" hidden="1"/>
    <row r="2297" s="365" customFormat="1" hidden="1"/>
    <row r="2298" s="365" customFormat="1" hidden="1"/>
    <row r="2299" s="365" customFormat="1" hidden="1"/>
    <row r="2300" s="365" customFormat="1" hidden="1"/>
    <row r="2301" s="365" customFormat="1" hidden="1"/>
    <row r="2302" s="365" customFormat="1" hidden="1"/>
    <row r="2303" s="365" customFormat="1" hidden="1"/>
    <row r="2304" s="365" customFormat="1" hidden="1"/>
    <row r="2305" s="365" customFormat="1" hidden="1"/>
    <row r="2306" s="365" customFormat="1" hidden="1"/>
    <row r="2307" s="365" customFormat="1" hidden="1"/>
    <row r="2308" s="365" customFormat="1" hidden="1"/>
    <row r="2309" s="365" customFormat="1" hidden="1"/>
    <row r="2310" s="365" customFormat="1" hidden="1"/>
    <row r="2311" s="365" customFormat="1" hidden="1"/>
    <row r="2312" s="365" customFormat="1" hidden="1"/>
    <row r="2313" s="365" customFormat="1" hidden="1"/>
    <row r="2314" s="365" customFormat="1" hidden="1"/>
    <row r="2315" s="365" customFormat="1" hidden="1"/>
    <row r="2316" s="365" customFormat="1" hidden="1"/>
    <row r="2317" s="365" customFormat="1" hidden="1"/>
    <row r="2318" s="365" customFormat="1" hidden="1"/>
    <row r="2319" s="365" customFormat="1" hidden="1"/>
    <row r="2320" s="365" customFormat="1" hidden="1"/>
    <row r="2321" s="365" customFormat="1" hidden="1"/>
    <row r="2322" s="365" customFormat="1" hidden="1"/>
    <row r="2323" s="365" customFormat="1" hidden="1"/>
    <row r="2324" s="365" customFormat="1" hidden="1"/>
    <row r="2325" s="365" customFormat="1" hidden="1"/>
    <row r="2326" s="365" customFormat="1" hidden="1"/>
    <row r="2327" s="365" customFormat="1" hidden="1"/>
    <row r="2328" s="365" customFormat="1" hidden="1"/>
    <row r="2329" s="365" customFormat="1" hidden="1"/>
    <row r="2330" s="365" customFormat="1" hidden="1"/>
    <row r="2331" s="365" customFormat="1" hidden="1"/>
    <row r="2332" s="365" customFormat="1" hidden="1"/>
    <row r="2333" s="365" customFormat="1" hidden="1"/>
    <row r="2334" s="365" customFormat="1" hidden="1"/>
    <row r="2335" s="365" customFormat="1" hidden="1"/>
    <row r="2336" s="365" customFormat="1" hidden="1"/>
    <row r="2337" s="365" customFormat="1" hidden="1"/>
    <row r="2338" s="365" customFormat="1" hidden="1"/>
    <row r="2339" s="365" customFormat="1" hidden="1"/>
    <row r="2340" s="365" customFormat="1" hidden="1"/>
    <row r="2341" s="365" customFormat="1" hidden="1"/>
    <row r="2342" s="365" customFormat="1" hidden="1"/>
    <row r="2343" s="365" customFormat="1" hidden="1"/>
    <row r="2344" s="365" customFormat="1" hidden="1"/>
    <row r="2345" s="365" customFormat="1" hidden="1"/>
    <row r="2346" s="365" customFormat="1" hidden="1"/>
    <row r="2347" s="365" customFormat="1" hidden="1"/>
    <row r="2348" s="365" customFormat="1" hidden="1"/>
    <row r="2349" s="365" customFormat="1" hidden="1"/>
    <row r="2350" s="365" customFormat="1" hidden="1"/>
    <row r="2351" s="365" customFormat="1" hidden="1"/>
    <row r="2352" s="365" customFormat="1" hidden="1"/>
    <row r="2353" s="365" customFormat="1" hidden="1"/>
    <row r="2354" s="365" customFormat="1" hidden="1"/>
    <row r="2355" s="365" customFormat="1" hidden="1"/>
    <row r="2356" s="365" customFormat="1" hidden="1"/>
    <row r="2357" s="365" customFormat="1" hidden="1"/>
    <row r="2358" s="365" customFormat="1" hidden="1"/>
    <row r="2359" s="365" customFormat="1" hidden="1"/>
    <row r="2360" s="365" customFormat="1" hidden="1"/>
    <row r="2361" s="365" customFormat="1" hidden="1"/>
    <row r="2362" s="365" customFormat="1" hidden="1"/>
    <row r="2363" s="365" customFormat="1" hidden="1"/>
    <row r="2364" s="365" customFormat="1" hidden="1"/>
    <row r="2365" s="365" customFormat="1" hidden="1"/>
    <row r="2366" s="365" customFormat="1" hidden="1"/>
    <row r="2367" s="365" customFormat="1" hidden="1"/>
    <row r="2368" s="365" customFormat="1" hidden="1"/>
    <row r="2369" s="365" customFormat="1" hidden="1"/>
    <row r="2370" s="365" customFormat="1" hidden="1"/>
    <row r="2371" s="365" customFormat="1" hidden="1"/>
    <row r="2372" s="365" customFormat="1" hidden="1"/>
    <row r="2373" s="365" customFormat="1" hidden="1"/>
    <row r="2374" s="365" customFormat="1" hidden="1"/>
    <row r="2375" s="365" customFormat="1" hidden="1"/>
    <row r="2376" s="365" customFormat="1" hidden="1"/>
    <row r="2377" s="365" customFormat="1" hidden="1"/>
    <row r="2378" s="365" customFormat="1" hidden="1"/>
    <row r="2379" s="365" customFormat="1" hidden="1"/>
    <row r="2380" s="365" customFormat="1" hidden="1"/>
    <row r="2381" s="365" customFormat="1" hidden="1"/>
    <row r="2382" s="365" customFormat="1" hidden="1"/>
    <row r="2383" s="365" customFormat="1" hidden="1"/>
    <row r="2384" s="365" customFormat="1" hidden="1"/>
    <row r="2385" s="365" customFormat="1" hidden="1"/>
    <row r="2386" s="365" customFormat="1" hidden="1"/>
    <row r="2387" s="365" customFormat="1" hidden="1"/>
    <row r="2388" s="365" customFormat="1" hidden="1"/>
    <row r="2389" s="365" customFormat="1" hidden="1"/>
    <row r="2390" s="365" customFormat="1" hidden="1"/>
    <row r="2391" s="365" customFormat="1" hidden="1"/>
    <row r="2392" s="365" customFormat="1" hidden="1"/>
    <row r="2393" s="365" customFormat="1" hidden="1"/>
    <row r="2394" s="365" customFormat="1" hidden="1"/>
    <row r="2395" s="365" customFormat="1" hidden="1"/>
    <row r="2396" s="365" customFormat="1" hidden="1"/>
    <row r="2397" s="365" customFormat="1" hidden="1"/>
    <row r="2398" s="365" customFormat="1" hidden="1"/>
    <row r="2399" s="365" customFormat="1" hidden="1"/>
    <row r="2400" s="365" customFormat="1" hidden="1"/>
    <row r="2401" s="365" customFormat="1" hidden="1"/>
    <row r="2402" s="365" customFormat="1" hidden="1"/>
    <row r="2403" s="365" customFormat="1" hidden="1"/>
    <row r="2404" s="365" customFormat="1" hidden="1"/>
    <row r="2405" s="365" customFormat="1" hidden="1"/>
    <row r="2406" s="365" customFormat="1" hidden="1"/>
    <row r="2407" s="365" customFormat="1" hidden="1"/>
    <row r="2408" s="365" customFormat="1" hidden="1"/>
    <row r="2409" s="365" customFormat="1" hidden="1"/>
    <row r="2410" s="365" customFormat="1" hidden="1"/>
    <row r="2411" s="365" customFormat="1" hidden="1"/>
    <row r="2412" s="365" customFormat="1" hidden="1"/>
    <row r="2413" s="365" customFormat="1" hidden="1"/>
    <row r="2414" s="365" customFormat="1" hidden="1"/>
    <row r="2415" s="365" customFormat="1" hidden="1"/>
    <row r="2416" s="365" customFormat="1" hidden="1"/>
    <row r="2417" s="365" customFormat="1" hidden="1"/>
    <row r="2418" s="365" customFormat="1" hidden="1"/>
    <row r="2419" s="365" customFormat="1" hidden="1"/>
    <row r="2420" s="365" customFormat="1" hidden="1"/>
    <row r="2421" s="365" customFormat="1" hidden="1"/>
    <row r="2422" s="365" customFormat="1" hidden="1"/>
    <row r="2423" s="365" customFormat="1" hidden="1"/>
    <row r="2424" s="365" customFormat="1" hidden="1"/>
    <row r="2425" s="365" customFormat="1" hidden="1"/>
    <row r="2426" s="365" customFormat="1" hidden="1"/>
    <row r="2427" s="365" customFormat="1" hidden="1"/>
    <row r="2428" s="365" customFormat="1" hidden="1"/>
    <row r="2429" s="365" customFormat="1" hidden="1"/>
    <row r="2430" s="365" customFormat="1" hidden="1"/>
    <row r="2431" s="365" customFormat="1" hidden="1"/>
    <row r="2432" s="365" customFormat="1" hidden="1"/>
    <row r="2433" s="365" customFormat="1" hidden="1"/>
    <row r="2434" s="365" customFormat="1" hidden="1"/>
    <row r="2435" s="365" customFormat="1" hidden="1"/>
    <row r="2436" s="365" customFormat="1" hidden="1"/>
    <row r="2437" s="365" customFormat="1" hidden="1"/>
    <row r="2438" s="365" customFormat="1" hidden="1"/>
    <row r="2439" s="365" customFormat="1" hidden="1"/>
    <row r="2440" s="365" customFormat="1" hidden="1"/>
    <row r="2441" s="365" customFormat="1" hidden="1"/>
    <row r="2442" s="365" customFormat="1" hidden="1"/>
    <row r="2443" s="365" customFormat="1" hidden="1"/>
    <row r="2444" s="365" customFormat="1" hidden="1"/>
    <row r="2445" s="365" customFormat="1" hidden="1"/>
    <row r="2446" s="365" customFormat="1" hidden="1"/>
    <row r="2447" s="365" customFormat="1" hidden="1"/>
    <row r="2448" s="365" customFormat="1" hidden="1"/>
    <row r="2449" s="365" customFormat="1" hidden="1"/>
    <row r="2450" s="365" customFormat="1" hidden="1"/>
    <row r="2451" s="365" customFormat="1" hidden="1"/>
    <row r="2452" s="365" customFormat="1" hidden="1"/>
    <row r="2453" s="365" customFormat="1" hidden="1"/>
    <row r="2454" s="365" customFormat="1" hidden="1"/>
    <row r="2455" s="365" customFormat="1" hidden="1"/>
    <row r="2456" s="365" customFormat="1" hidden="1"/>
    <row r="2457" s="365" customFormat="1" hidden="1"/>
    <row r="2458" s="365" customFormat="1" hidden="1"/>
    <row r="2459" s="365" customFormat="1" hidden="1"/>
    <row r="2460" s="365" customFormat="1" hidden="1"/>
    <row r="2461" s="365" customFormat="1" hidden="1"/>
    <row r="2462" s="365" customFormat="1" hidden="1"/>
    <row r="2463" s="365" customFormat="1" hidden="1"/>
    <row r="2464" s="365" customFormat="1" hidden="1"/>
    <row r="2465" s="365" customFormat="1" hidden="1"/>
    <row r="2466" s="365" customFormat="1" hidden="1"/>
    <row r="2467" s="365" customFormat="1" hidden="1"/>
    <row r="2468" s="365" customFormat="1" hidden="1"/>
    <row r="2469" s="365" customFormat="1" hidden="1"/>
    <row r="2470" s="365" customFormat="1" hidden="1"/>
    <row r="2471" s="365" customFormat="1" hidden="1"/>
    <row r="2472" s="365" customFormat="1" hidden="1"/>
    <row r="2473" s="365" customFormat="1" hidden="1"/>
    <row r="2474" s="365" customFormat="1" hidden="1"/>
    <row r="2475" s="365" customFormat="1" hidden="1"/>
    <row r="2476" s="365" customFormat="1" hidden="1"/>
    <row r="2477" s="365" customFormat="1" hidden="1"/>
    <row r="2478" s="365" customFormat="1" hidden="1"/>
    <row r="2479" s="365" customFormat="1" hidden="1"/>
    <row r="2480" s="365" customFormat="1" hidden="1"/>
    <row r="2481" s="365" customFormat="1" hidden="1"/>
    <row r="2482" s="365" customFormat="1" hidden="1"/>
    <row r="2483" s="365" customFormat="1" hidden="1"/>
    <row r="2484" s="365" customFormat="1" hidden="1"/>
    <row r="2485" s="365" customFormat="1" hidden="1"/>
    <row r="2486" s="365" customFormat="1" hidden="1"/>
    <row r="2487" s="365" customFormat="1" hidden="1"/>
    <row r="2488" s="365" customFormat="1" hidden="1"/>
    <row r="2489" s="365" customFormat="1" hidden="1"/>
    <row r="2490" s="365" customFormat="1" hidden="1"/>
    <row r="2491" s="365" customFormat="1" hidden="1"/>
    <row r="2492" s="365" customFormat="1" hidden="1"/>
    <row r="2493" s="365" customFormat="1" hidden="1"/>
    <row r="2494" s="365" customFormat="1" hidden="1"/>
    <row r="2495" s="365" customFormat="1" hidden="1"/>
    <row r="2496" s="365" customFormat="1" hidden="1"/>
    <row r="2497" s="365" customFormat="1" hidden="1"/>
    <row r="2498" s="365" customFormat="1" hidden="1"/>
    <row r="2499" s="365" customFormat="1" hidden="1"/>
    <row r="2500" s="365" customFormat="1" hidden="1"/>
    <row r="2501" s="365" customFormat="1" hidden="1"/>
    <row r="2502" s="365" customFormat="1" hidden="1"/>
    <row r="2503" s="365" customFormat="1" hidden="1"/>
    <row r="2504" s="365" customFormat="1" hidden="1"/>
    <row r="2505" s="365" customFormat="1" hidden="1"/>
    <row r="2506" s="365" customFormat="1" hidden="1"/>
    <row r="2507" s="365" customFormat="1" hidden="1"/>
    <row r="2508" s="365" customFormat="1" hidden="1"/>
    <row r="2509" s="365" customFormat="1" hidden="1"/>
    <row r="2510" s="365" customFormat="1" hidden="1"/>
    <row r="2511" s="365" customFormat="1" hidden="1"/>
    <row r="2512" s="365" customFormat="1" hidden="1"/>
    <row r="2513" s="365" customFormat="1" hidden="1"/>
    <row r="2514" s="365" customFormat="1" hidden="1"/>
    <row r="2515" s="365" customFormat="1" hidden="1"/>
    <row r="2516" s="365" customFormat="1" hidden="1"/>
    <row r="2517" s="365" customFormat="1" hidden="1"/>
    <row r="2518" s="365" customFormat="1" hidden="1"/>
    <row r="2519" s="365" customFormat="1" hidden="1"/>
    <row r="2520" s="365" customFormat="1" hidden="1"/>
    <row r="2521" s="365" customFormat="1" hidden="1"/>
    <row r="2522" s="365" customFormat="1" hidden="1"/>
    <row r="2523" s="365" customFormat="1" hidden="1"/>
    <row r="2524" s="365" customFormat="1" hidden="1"/>
    <row r="2525" s="365" customFormat="1" hidden="1"/>
    <row r="2526" s="365" customFormat="1" hidden="1"/>
    <row r="2527" s="365" customFormat="1" hidden="1"/>
    <row r="2528" s="365" customFormat="1" hidden="1"/>
    <row r="2529" s="365" customFormat="1" hidden="1"/>
    <row r="2530" s="365" customFormat="1" hidden="1"/>
    <row r="2531" s="365" customFormat="1" hidden="1"/>
    <row r="2532" s="365" customFormat="1" hidden="1"/>
    <row r="2533" s="365" customFormat="1" hidden="1"/>
    <row r="2534" s="365" customFormat="1" hidden="1"/>
    <row r="2535" s="365" customFormat="1" hidden="1"/>
    <row r="2536" s="365" customFormat="1" hidden="1"/>
    <row r="2537" s="365" customFormat="1" hidden="1"/>
    <row r="2538" s="365" customFormat="1" hidden="1"/>
    <row r="2539" s="365" customFormat="1" hidden="1"/>
    <row r="2540" s="365" customFormat="1" hidden="1"/>
    <row r="2541" s="365" customFormat="1" hidden="1"/>
    <row r="2542" s="365" customFormat="1" hidden="1"/>
    <row r="2543" s="365" customFormat="1" hidden="1"/>
    <row r="2544" s="365" customFormat="1" hidden="1"/>
    <row r="2545" s="365" customFormat="1" hidden="1"/>
    <row r="2546" s="365" customFormat="1" hidden="1"/>
    <row r="2547" s="365" customFormat="1" hidden="1"/>
    <row r="2548" s="365" customFormat="1" hidden="1"/>
    <row r="2549" s="365" customFormat="1" hidden="1"/>
    <row r="2550" s="365" customFormat="1" hidden="1"/>
    <row r="2551" s="365" customFormat="1" hidden="1"/>
    <row r="2552" s="365" customFormat="1" hidden="1"/>
    <row r="2553" s="365" customFormat="1" hidden="1"/>
    <row r="2554" s="365" customFormat="1" hidden="1"/>
    <row r="2555" s="365" customFormat="1" hidden="1"/>
    <row r="2556" s="365" customFormat="1" hidden="1"/>
    <row r="2557" s="365" customFormat="1" hidden="1"/>
    <row r="2558" s="365" customFormat="1" hidden="1"/>
    <row r="2559" s="365" customFormat="1" hidden="1"/>
    <row r="2560" s="365" customFormat="1" hidden="1"/>
    <row r="2561" s="365" customFormat="1" hidden="1"/>
    <row r="2562" s="365" customFormat="1" hidden="1"/>
    <row r="2563" s="365" customFormat="1" hidden="1"/>
    <row r="2564" s="365" customFormat="1" hidden="1"/>
    <row r="2565" s="365" customFormat="1" hidden="1"/>
    <row r="2566" s="365" customFormat="1" hidden="1"/>
    <row r="2567" s="365" customFormat="1" hidden="1"/>
    <row r="2568" s="365" customFormat="1" hidden="1"/>
    <row r="2569" s="365" customFormat="1" hidden="1"/>
    <row r="2570" s="365" customFormat="1" hidden="1"/>
    <row r="2571" s="365" customFormat="1" hidden="1"/>
    <row r="2572" s="365" customFormat="1" hidden="1"/>
    <row r="2573" s="365" customFormat="1" hidden="1"/>
    <row r="2574" s="365" customFormat="1" hidden="1"/>
    <row r="2575" s="365" customFormat="1" hidden="1"/>
    <row r="2576" s="365" customFormat="1" hidden="1"/>
    <row r="2577" s="365" customFormat="1" hidden="1"/>
    <row r="2578" s="365" customFormat="1" hidden="1"/>
    <row r="2579" s="365" customFormat="1" hidden="1"/>
    <row r="2580" s="365" customFormat="1" hidden="1"/>
    <row r="2581" s="365" customFormat="1" hidden="1"/>
    <row r="2582" s="365" customFormat="1" hidden="1"/>
    <row r="2583" s="365" customFormat="1" hidden="1"/>
    <row r="2584" s="365" customFormat="1" hidden="1"/>
    <row r="2585" s="365" customFormat="1" hidden="1"/>
    <row r="2586" s="365" customFormat="1" hidden="1"/>
    <row r="2587" s="365" customFormat="1" hidden="1"/>
    <row r="2588" s="365" customFormat="1" hidden="1"/>
    <row r="2589" s="365" customFormat="1" hidden="1"/>
    <row r="2590" s="365" customFormat="1" hidden="1"/>
    <row r="2591" s="365" customFormat="1" hidden="1"/>
    <row r="2592" s="365" customFormat="1" hidden="1"/>
    <row r="2593" s="365" customFormat="1" hidden="1"/>
    <row r="2594" s="365" customFormat="1" hidden="1"/>
    <row r="2595" s="365" customFormat="1" hidden="1"/>
    <row r="2596" s="365" customFormat="1" hidden="1"/>
    <row r="2597" s="365" customFormat="1" hidden="1"/>
    <row r="2598" s="365" customFormat="1" hidden="1"/>
    <row r="2599" s="365" customFormat="1" hidden="1"/>
    <row r="2600" s="365" customFormat="1" hidden="1"/>
    <row r="2601" s="365" customFormat="1" hidden="1"/>
    <row r="2602" s="365" customFormat="1" hidden="1"/>
    <row r="2603" s="365" customFormat="1" hidden="1"/>
    <row r="2604" s="365" customFormat="1" hidden="1"/>
    <row r="2605" s="365" customFormat="1" hidden="1"/>
    <row r="2606" s="365" customFormat="1" hidden="1"/>
    <row r="2607" s="365" customFormat="1" hidden="1"/>
    <row r="2608" s="365" customFormat="1" hidden="1"/>
    <row r="2609" s="365" customFormat="1" hidden="1"/>
    <row r="2610" s="365" customFormat="1" hidden="1"/>
    <row r="2611" s="365" customFormat="1" hidden="1"/>
    <row r="2612" s="365" customFormat="1" hidden="1"/>
    <row r="2613" s="365" customFormat="1" hidden="1"/>
    <row r="2614" s="365" customFormat="1" hidden="1"/>
    <row r="2615" s="365" customFormat="1" hidden="1"/>
    <row r="2616" s="365" customFormat="1" hidden="1"/>
    <row r="2617" s="365" customFormat="1" hidden="1"/>
    <row r="2618" s="365" customFormat="1" hidden="1"/>
    <row r="2619" s="365" customFormat="1" hidden="1"/>
    <row r="2620" s="365" customFormat="1" hidden="1"/>
    <row r="2621" s="365" customFormat="1" hidden="1"/>
    <row r="2622" s="365" customFormat="1" hidden="1"/>
    <row r="2623" s="365" customFormat="1" hidden="1"/>
    <row r="2624" s="365" customFormat="1" hidden="1"/>
    <row r="2625" s="365" customFormat="1" hidden="1"/>
    <row r="2626" s="365" customFormat="1" hidden="1"/>
    <row r="2627" s="365" customFormat="1" hidden="1"/>
    <row r="2628" s="365" customFormat="1" hidden="1"/>
    <row r="2629" s="365" customFormat="1" hidden="1"/>
    <row r="2630" s="365" customFormat="1" hidden="1"/>
    <row r="2631" s="365" customFormat="1" hidden="1"/>
    <row r="2632" s="365" customFormat="1" hidden="1"/>
    <row r="2633" s="365" customFormat="1" hidden="1"/>
    <row r="2634" s="365" customFormat="1" hidden="1"/>
    <row r="2635" s="365" customFormat="1" hidden="1"/>
    <row r="2636" s="365" customFormat="1" hidden="1"/>
    <row r="2637" s="365" customFormat="1" hidden="1"/>
    <row r="2638" s="365" customFormat="1" hidden="1"/>
    <row r="2639" s="365" customFormat="1" hidden="1"/>
    <row r="2640" s="365" customFormat="1" hidden="1"/>
    <row r="2641" s="365" customFormat="1" hidden="1"/>
    <row r="2642" s="365" customFormat="1" hidden="1"/>
    <row r="2643" s="365" customFormat="1" hidden="1"/>
    <row r="2644" s="365" customFormat="1" hidden="1"/>
    <row r="2645" s="365" customFormat="1" hidden="1"/>
    <row r="2646" s="365" customFormat="1" hidden="1"/>
    <row r="2647" s="365" customFormat="1" hidden="1"/>
    <row r="2648" s="365" customFormat="1" hidden="1"/>
    <row r="2649" s="365" customFormat="1" hidden="1"/>
    <row r="2650" s="365" customFormat="1" hidden="1"/>
    <row r="2651" s="365" customFormat="1" hidden="1"/>
    <row r="2652" s="365" customFormat="1" hidden="1"/>
    <row r="2653" s="365" customFormat="1" hidden="1"/>
    <row r="2654" s="365" customFormat="1" hidden="1"/>
    <row r="2655" s="365" customFormat="1" hidden="1"/>
    <row r="2656" s="365" customFormat="1" hidden="1"/>
    <row r="2657" s="365" customFormat="1" hidden="1"/>
    <row r="2658" s="365" customFormat="1" hidden="1"/>
    <row r="2659" s="365" customFormat="1" hidden="1"/>
    <row r="2660" s="365" customFormat="1" hidden="1"/>
    <row r="2661" s="365" customFormat="1" hidden="1"/>
    <row r="2662" s="365" customFormat="1" hidden="1"/>
    <row r="2663" s="365" customFormat="1" hidden="1"/>
    <row r="2664" s="365" customFormat="1" hidden="1"/>
    <row r="2665" s="365" customFormat="1" hidden="1"/>
    <row r="2666" s="365" customFormat="1" hidden="1"/>
    <row r="2667" s="365" customFormat="1" hidden="1"/>
    <row r="2668" s="365" customFormat="1" hidden="1"/>
    <row r="2669" s="365" customFormat="1" hidden="1"/>
    <row r="2670" s="365" customFormat="1" hidden="1"/>
    <row r="2671" s="365" customFormat="1" hidden="1"/>
    <row r="2672" s="365" customFormat="1" hidden="1"/>
    <row r="2673" s="365" customFormat="1" hidden="1"/>
    <row r="2674" s="365" customFormat="1" hidden="1"/>
    <row r="2675" s="365" customFormat="1" hidden="1"/>
    <row r="2676" s="365" customFormat="1" hidden="1"/>
    <row r="2677" s="365" customFormat="1" hidden="1"/>
    <row r="2678" s="365" customFormat="1" hidden="1"/>
    <row r="2679" s="365" customFormat="1" hidden="1"/>
    <row r="2680" s="365" customFormat="1" hidden="1"/>
    <row r="2681" s="365" customFormat="1" hidden="1"/>
    <row r="2682" s="365" customFormat="1" hidden="1"/>
    <row r="2683" s="365" customFormat="1" hidden="1"/>
    <row r="2684" s="365" customFormat="1" hidden="1"/>
    <row r="2685" s="365" customFormat="1" hidden="1"/>
    <row r="2686" s="365" customFormat="1" hidden="1"/>
    <row r="2687" s="365" customFormat="1" hidden="1"/>
    <row r="2688" s="365" customFormat="1" hidden="1"/>
    <row r="2689" s="365" customFormat="1" hidden="1"/>
    <row r="2690" s="365" customFormat="1" hidden="1"/>
    <row r="2691" s="365" customFormat="1" hidden="1"/>
    <row r="2692" s="365" customFormat="1" hidden="1"/>
    <row r="2693" s="365" customFormat="1" hidden="1"/>
    <row r="2694" s="365" customFormat="1" hidden="1"/>
    <row r="2695" s="365" customFormat="1" hidden="1"/>
    <row r="2696" s="365" customFormat="1" hidden="1"/>
    <row r="2697" s="365" customFormat="1" hidden="1"/>
    <row r="2698" s="365" customFormat="1" hidden="1"/>
    <row r="2699" s="365" customFormat="1" hidden="1"/>
    <row r="2700" s="365" customFormat="1" hidden="1"/>
    <row r="2701" s="365" customFormat="1" hidden="1"/>
    <row r="2702" s="365" customFormat="1" hidden="1"/>
    <row r="2703" s="365" customFormat="1" hidden="1"/>
    <row r="2704" s="365" customFormat="1" hidden="1"/>
    <row r="2705" s="365" customFormat="1" hidden="1"/>
    <row r="2706" s="365" customFormat="1" hidden="1"/>
    <row r="2707" s="365" customFormat="1" hidden="1"/>
    <row r="2708" s="365" customFormat="1" hidden="1"/>
    <row r="2709" s="365" customFormat="1" hidden="1"/>
    <row r="2710" s="365" customFormat="1" hidden="1"/>
    <row r="2711" s="365" customFormat="1" hidden="1"/>
    <row r="2712" s="365" customFormat="1" hidden="1"/>
    <row r="2713" s="365" customFormat="1" hidden="1"/>
    <row r="2714" s="365" customFormat="1" hidden="1"/>
    <row r="2715" s="365" customFormat="1" hidden="1"/>
    <row r="2716" s="365" customFormat="1" hidden="1"/>
    <row r="2717" s="365" customFormat="1" hidden="1"/>
    <row r="2718" s="365" customFormat="1" hidden="1"/>
    <row r="2719" s="365" customFormat="1" hidden="1"/>
    <row r="2720" s="365" customFormat="1" hidden="1"/>
    <row r="2721" s="365" customFormat="1" hidden="1"/>
    <row r="2722" s="365" customFormat="1" hidden="1"/>
    <row r="2723" s="365" customFormat="1" hidden="1"/>
    <row r="2724" s="365" customFormat="1" hidden="1"/>
    <row r="2725" s="365" customFormat="1" hidden="1"/>
    <row r="2726" s="365" customFormat="1" hidden="1"/>
    <row r="2727" s="365" customFormat="1" hidden="1"/>
    <row r="2728" s="365" customFormat="1" hidden="1"/>
    <row r="2729" s="365" customFormat="1" hidden="1"/>
    <row r="2730" s="365" customFormat="1" hidden="1"/>
    <row r="2731" s="365" customFormat="1" hidden="1"/>
    <row r="2732" s="365" customFormat="1" hidden="1"/>
    <row r="2733" s="365" customFormat="1" hidden="1"/>
    <row r="2734" s="365" customFormat="1" hidden="1"/>
    <row r="2735" s="365" customFormat="1" hidden="1"/>
    <row r="2736" s="365" customFormat="1" hidden="1"/>
    <row r="2737" s="365" customFormat="1" hidden="1"/>
    <row r="2738" s="365" customFormat="1" hidden="1"/>
    <row r="2739" s="365" customFormat="1" hidden="1"/>
    <row r="2740" s="365" customFormat="1" hidden="1"/>
    <row r="2741" s="365" customFormat="1" hidden="1"/>
    <row r="2742" s="365" customFormat="1" hidden="1"/>
    <row r="2743" s="365" customFormat="1" hidden="1"/>
    <row r="2744" s="365" customFormat="1" hidden="1"/>
    <row r="2745" s="365" customFormat="1" hidden="1"/>
    <row r="2746" s="365" customFormat="1" hidden="1"/>
    <row r="2747" s="365" customFormat="1" hidden="1"/>
    <row r="2748" s="365" customFormat="1" hidden="1"/>
    <row r="2749" s="365" customFormat="1" hidden="1"/>
    <row r="2750" s="365" customFormat="1" hidden="1"/>
    <row r="2751" s="365" customFormat="1" hidden="1"/>
    <row r="2752" s="365" customFormat="1" hidden="1"/>
    <row r="2753" s="365" customFormat="1" hidden="1"/>
    <row r="2754" s="365" customFormat="1" hidden="1"/>
    <row r="2755" s="365" customFormat="1" hidden="1"/>
    <row r="2756" s="365" customFormat="1" hidden="1"/>
    <row r="2757" s="365" customFormat="1" hidden="1"/>
    <row r="2758" s="365" customFormat="1" hidden="1"/>
    <row r="2759" s="365" customFormat="1" hidden="1"/>
    <row r="2760" s="365" customFormat="1" hidden="1"/>
    <row r="2761" s="365" customFormat="1" hidden="1"/>
    <row r="2762" s="365" customFormat="1" hidden="1"/>
    <row r="2763" s="365" customFormat="1" hidden="1"/>
    <row r="2764" s="365" customFormat="1" hidden="1"/>
    <row r="2765" s="365" customFormat="1" hidden="1"/>
    <row r="2766" s="365" customFormat="1" hidden="1"/>
    <row r="2767" s="365" customFormat="1" hidden="1"/>
    <row r="2768" s="365" customFormat="1" hidden="1"/>
    <row r="2769" s="365" customFormat="1" hidden="1"/>
    <row r="2770" s="365" customFormat="1" hidden="1"/>
    <row r="2771" s="365" customFormat="1" hidden="1"/>
    <row r="2772" s="365" customFormat="1" hidden="1"/>
    <row r="2773" s="365" customFormat="1" hidden="1"/>
    <row r="2774" s="365" customFormat="1" hidden="1"/>
    <row r="2775" s="365" customFormat="1" hidden="1"/>
    <row r="2776" s="365" customFormat="1" hidden="1"/>
    <row r="2777" s="365" customFormat="1" hidden="1"/>
    <row r="2778" s="365" customFormat="1" hidden="1"/>
    <row r="2779" s="365" customFormat="1" hidden="1"/>
    <row r="2780" s="365" customFormat="1" hidden="1"/>
    <row r="2781" s="365" customFormat="1" hidden="1"/>
    <row r="2782" s="365" customFormat="1" hidden="1"/>
    <row r="2783" s="365" customFormat="1" hidden="1"/>
    <row r="2784" s="365" customFormat="1" hidden="1"/>
    <row r="2785" s="365" customFormat="1" hidden="1"/>
    <row r="2786" s="365" customFormat="1" hidden="1"/>
    <row r="2787" s="365" customFormat="1" hidden="1"/>
    <row r="2788" s="365" customFormat="1" hidden="1"/>
    <row r="2789" s="365" customFormat="1" hidden="1"/>
    <row r="2790" s="365" customFormat="1" hidden="1"/>
    <row r="2791" s="365" customFormat="1" hidden="1"/>
    <row r="2792" s="365" customFormat="1" hidden="1"/>
    <row r="2793" s="365" customFormat="1" hidden="1"/>
    <row r="2794" s="365" customFormat="1" hidden="1"/>
    <row r="2795" s="365" customFormat="1" hidden="1"/>
    <row r="2796" s="365" customFormat="1" hidden="1"/>
    <row r="2797" s="365" customFormat="1" hidden="1"/>
    <row r="2798" s="365" customFormat="1" hidden="1"/>
    <row r="2799" s="365" customFormat="1" hidden="1"/>
    <row r="2800" s="365" customFormat="1" hidden="1"/>
    <row r="2801" s="365" customFormat="1" hidden="1"/>
    <row r="2802" s="365" customFormat="1" hidden="1"/>
    <row r="2803" s="365" customFormat="1" hidden="1"/>
    <row r="2804" s="365" customFormat="1" hidden="1"/>
    <row r="2805" s="365" customFormat="1" hidden="1"/>
    <row r="2806" s="365" customFormat="1" hidden="1"/>
    <row r="2807" s="365" customFormat="1" hidden="1"/>
    <row r="2808" s="365" customFormat="1" hidden="1"/>
    <row r="2809" s="365" customFormat="1" hidden="1"/>
    <row r="2810" s="365" customFormat="1" hidden="1"/>
    <row r="2811" s="365" customFormat="1" hidden="1"/>
    <row r="2812" s="365" customFormat="1" hidden="1"/>
    <row r="2813" s="365" customFormat="1" hidden="1"/>
    <row r="2814" s="365" customFormat="1" hidden="1"/>
    <row r="2815" s="365" customFormat="1" hidden="1"/>
    <row r="2816" s="365" customFormat="1" hidden="1"/>
    <row r="2817" s="365" customFormat="1" hidden="1"/>
    <row r="2818" s="365" customFormat="1" hidden="1"/>
    <row r="2819" s="365" customFormat="1" hidden="1"/>
    <row r="2820" s="365" customFormat="1" hidden="1"/>
    <row r="2821" s="365" customFormat="1" hidden="1"/>
    <row r="2822" s="365" customFormat="1" hidden="1"/>
    <row r="2823" s="365" customFormat="1" hidden="1"/>
    <row r="2824" s="365" customFormat="1" hidden="1"/>
    <row r="2825" s="365" customFormat="1" hidden="1"/>
    <row r="2826" s="365" customFormat="1" hidden="1"/>
    <row r="2827" s="365" customFormat="1" hidden="1"/>
    <row r="2828" s="365" customFormat="1" hidden="1"/>
    <row r="2829" s="365" customFormat="1" hidden="1"/>
    <row r="2830" s="365" customFormat="1" hidden="1"/>
    <row r="2831" s="365" customFormat="1" hidden="1"/>
    <row r="2832" s="365" customFormat="1" hidden="1"/>
    <row r="2833" s="365" customFormat="1" hidden="1"/>
    <row r="2834" s="365" customFormat="1" hidden="1"/>
    <row r="2835" s="365" customFormat="1" hidden="1"/>
    <row r="2836" s="365" customFormat="1" hidden="1"/>
    <row r="2837" s="365" customFormat="1" hidden="1"/>
    <row r="2838" s="365" customFormat="1" hidden="1"/>
    <row r="2839" s="365" customFormat="1" hidden="1"/>
    <row r="2840" s="365" customFormat="1" hidden="1"/>
    <row r="2841" s="365" customFormat="1" hidden="1"/>
    <row r="2842" s="365" customFormat="1" hidden="1"/>
    <row r="2843" s="365" customFormat="1" hidden="1"/>
    <row r="2844" s="365" customFormat="1" hidden="1"/>
    <row r="2845" s="365" customFormat="1" hidden="1"/>
    <row r="2846" s="365" customFormat="1" hidden="1"/>
    <row r="2847" s="365" customFormat="1" hidden="1"/>
    <row r="2848" s="365" customFormat="1" hidden="1"/>
    <row r="2849" s="365" customFormat="1" hidden="1"/>
    <row r="2850" s="365" customFormat="1" hidden="1"/>
    <row r="2851" s="365" customFormat="1" hidden="1"/>
    <row r="2852" s="365" customFormat="1" hidden="1"/>
    <row r="2853" s="365" customFormat="1" hidden="1"/>
    <row r="2854" s="365" customFormat="1" hidden="1"/>
    <row r="2855" s="365" customFormat="1" hidden="1"/>
    <row r="2856" s="365" customFormat="1" hidden="1"/>
    <row r="2857" s="365" customFormat="1" hidden="1"/>
    <row r="2858" s="365" customFormat="1" hidden="1"/>
    <row r="2859" s="365" customFormat="1" hidden="1"/>
    <row r="2860" s="365" customFormat="1" hidden="1"/>
    <row r="2861" s="365" customFormat="1" hidden="1"/>
    <row r="2862" s="365" customFormat="1" hidden="1"/>
    <row r="2863" s="365" customFormat="1" hidden="1"/>
    <row r="2864" s="365" customFormat="1" hidden="1"/>
    <row r="2865" s="365" customFormat="1" hidden="1"/>
    <row r="2866" s="365" customFormat="1" hidden="1"/>
    <row r="2867" s="365" customFormat="1" hidden="1"/>
    <row r="2868" s="365" customFormat="1" hidden="1"/>
    <row r="2869" s="365" customFormat="1" hidden="1"/>
    <row r="2870" s="365" customFormat="1" hidden="1"/>
    <row r="2871" s="365" customFormat="1" hidden="1"/>
    <row r="2872" s="365" customFormat="1" hidden="1"/>
    <row r="2873" s="365" customFormat="1" hidden="1"/>
    <row r="2874" s="365" customFormat="1" hidden="1"/>
    <row r="2875" s="365" customFormat="1" hidden="1"/>
    <row r="2876" s="365" customFormat="1" hidden="1"/>
    <row r="2877" s="365" customFormat="1" hidden="1"/>
    <row r="2878" s="365" customFormat="1" hidden="1"/>
    <row r="2879" s="365" customFormat="1" hidden="1"/>
    <row r="2880" s="365" customFormat="1" hidden="1"/>
    <row r="2881" s="365" customFormat="1" hidden="1"/>
    <row r="2882" s="365" customFormat="1" hidden="1"/>
    <row r="2883" s="365" customFormat="1" hidden="1"/>
    <row r="2884" s="365" customFormat="1" hidden="1"/>
    <row r="2885" s="365" customFormat="1" hidden="1"/>
    <row r="2886" s="365" customFormat="1" hidden="1"/>
    <row r="2887" s="365" customFormat="1" hidden="1"/>
    <row r="2888" s="365" customFormat="1" hidden="1"/>
    <row r="2889" s="365" customFormat="1" hidden="1"/>
    <row r="2890" s="365" customFormat="1" hidden="1"/>
    <row r="2891" s="365" customFormat="1" hidden="1"/>
    <row r="2892" s="365" customFormat="1" hidden="1"/>
    <row r="2893" s="365" customFormat="1" hidden="1"/>
    <row r="2894" s="365" customFormat="1" hidden="1"/>
    <row r="2895" s="365" customFormat="1" hidden="1"/>
    <row r="2896" s="365" customFormat="1" hidden="1"/>
    <row r="2897" s="365" customFormat="1" hidden="1"/>
    <row r="2898" s="365" customFormat="1" hidden="1"/>
    <row r="2899" s="365" customFormat="1" hidden="1"/>
    <row r="2900" s="365" customFormat="1" hidden="1"/>
    <row r="2901" s="365" customFormat="1" hidden="1"/>
    <row r="2902" s="365" customFormat="1" hidden="1"/>
    <row r="2903" s="365" customFormat="1" hidden="1"/>
    <row r="2904" s="365" customFormat="1" hidden="1"/>
    <row r="2905" s="365" customFormat="1" hidden="1"/>
    <row r="2906" s="365" customFormat="1" hidden="1"/>
    <row r="2907" s="365" customFormat="1" hidden="1"/>
    <row r="2908" s="365" customFormat="1" hidden="1"/>
    <row r="2909" s="365" customFormat="1" hidden="1"/>
    <row r="2910" s="365" customFormat="1" hidden="1"/>
    <row r="2911" s="365" customFormat="1" hidden="1"/>
    <row r="2912" s="365" customFormat="1" hidden="1"/>
    <row r="2913" s="365" customFormat="1" hidden="1"/>
    <row r="2914" s="365" customFormat="1" hidden="1"/>
    <row r="2915" s="365" customFormat="1" hidden="1"/>
    <row r="2916" s="365" customFormat="1" hidden="1"/>
    <row r="2917" s="365" customFormat="1" hidden="1"/>
    <row r="2918" s="365" customFormat="1" hidden="1"/>
    <row r="2919" s="365" customFormat="1" hidden="1"/>
    <row r="2920" s="365" customFormat="1" hidden="1"/>
    <row r="2921" s="365" customFormat="1" hidden="1"/>
    <row r="2922" s="365" customFormat="1" hidden="1"/>
    <row r="2923" s="365" customFormat="1" hidden="1"/>
    <row r="2924" s="365" customFormat="1" hidden="1"/>
    <row r="2925" s="365" customFormat="1" hidden="1"/>
    <row r="2926" s="365" customFormat="1" hidden="1"/>
    <row r="2927" s="365" customFormat="1" hidden="1"/>
    <row r="2928" s="365" customFormat="1" hidden="1"/>
    <row r="2929" s="365" customFormat="1" hidden="1"/>
    <row r="2930" s="365" customFormat="1" hidden="1"/>
    <row r="2931" s="365" customFormat="1" hidden="1"/>
    <row r="2932" s="365" customFormat="1" hidden="1"/>
    <row r="2933" s="365" customFormat="1" hidden="1"/>
    <row r="2934" s="365" customFormat="1" hidden="1"/>
    <row r="2935" s="365" customFormat="1" hidden="1"/>
    <row r="2936" s="365" customFormat="1" hidden="1"/>
    <row r="2937" s="365" customFormat="1" hidden="1"/>
    <row r="2938" s="365" customFormat="1" hidden="1"/>
    <row r="2939" s="365" customFormat="1" hidden="1"/>
    <row r="2940" s="365" customFormat="1" hidden="1"/>
    <row r="2941" s="365" customFormat="1" hidden="1"/>
    <row r="2942" s="365" customFormat="1" hidden="1"/>
    <row r="2943" s="365" customFormat="1" hidden="1"/>
    <row r="2944" s="365" customFormat="1" hidden="1"/>
    <row r="2945" s="365" customFormat="1" hidden="1"/>
    <row r="2946" s="365" customFormat="1" hidden="1"/>
    <row r="2947" s="365" customFormat="1" hidden="1"/>
    <row r="2948" s="365" customFormat="1" hidden="1"/>
    <row r="2949" s="365" customFormat="1" hidden="1"/>
    <row r="2950" s="365" customFormat="1" hidden="1"/>
    <row r="2951" s="365" customFormat="1" hidden="1"/>
    <row r="2952" s="365" customFormat="1" hidden="1"/>
    <row r="2953" s="365" customFormat="1" hidden="1"/>
    <row r="2954" s="365" customFormat="1" hidden="1"/>
    <row r="2955" s="365" customFormat="1" hidden="1"/>
    <row r="2956" s="365" customFormat="1" hidden="1"/>
    <row r="2957" s="365" customFormat="1" hidden="1"/>
    <row r="2958" s="365" customFormat="1" hidden="1"/>
    <row r="2959" s="365" customFormat="1" hidden="1"/>
    <row r="2960" s="365" customFormat="1" hidden="1"/>
    <row r="2961" s="365" customFormat="1" hidden="1"/>
    <row r="2962" s="365" customFormat="1" hidden="1"/>
    <row r="2963" s="365" customFormat="1" hidden="1"/>
    <row r="2964" s="365" customFormat="1" hidden="1"/>
    <row r="2965" s="365" customFormat="1" hidden="1"/>
    <row r="2966" s="365" customFormat="1" hidden="1"/>
    <row r="2967" s="365" customFormat="1" hidden="1"/>
    <row r="2968" s="365" customFormat="1" hidden="1"/>
    <row r="2969" s="365" customFormat="1" hidden="1"/>
    <row r="2970" s="365" customFormat="1" hidden="1"/>
    <row r="2971" s="365" customFormat="1" hidden="1"/>
    <row r="2972" s="365" customFormat="1" hidden="1"/>
    <row r="2973" s="365" customFormat="1" hidden="1"/>
    <row r="2974" s="365" customFormat="1" hidden="1"/>
    <row r="2975" s="365" customFormat="1" hidden="1"/>
    <row r="2976" s="365" customFormat="1" hidden="1"/>
    <row r="2977" s="365" customFormat="1" hidden="1"/>
    <row r="2978" s="365" customFormat="1" hidden="1"/>
    <row r="2979" s="365" customFormat="1" hidden="1"/>
    <row r="2980" s="365" customFormat="1" hidden="1"/>
    <row r="2981" s="365" customFormat="1" hidden="1"/>
    <row r="2982" s="365" customFormat="1" hidden="1"/>
    <row r="2983" s="365" customFormat="1" hidden="1"/>
    <row r="2984" s="365" customFormat="1" hidden="1"/>
    <row r="2985" s="365" customFormat="1" hidden="1"/>
    <row r="2986" s="365" customFormat="1" hidden="1"/>
    <row r="2987" s="365" customFormat="1" hidden="1"/>
    <row r="2988" s="365" customFormat="1" hidden="1"/>
    <row r="2989" s="365" customFormat="1" hidden="1"/>
    <row r="2990" s="365" customFormat="1" hidden="1"/>
    <row r="2991" s="365" customFormat="1" hidden="1"/>
    <row r="2992" s="365" customFormat="1" hidden="1"/>
    <row r="2993" s="365" customFormat="1" hidden="1"/>
    <row r="2994" s="365" customFormat="1" hidden="1"/>
    <row r="2995" s="365" customFormat="1" hidden="1"/>
    <row r="2996" s="365" customFormat="1" hidden="1"/>
    <row r="2997" s="365" customFormat="1" hidden="1"/>
    <row r="2998" s="365" customFormat="1" hidden="1"/>
    <row r="2999" s="365" customFormat="1" hidden="1"/>
    <row r="3000" s="365" customFormat="1" hidden="1"/>
    <row r="3001" s="365" customFormat="1" hidden="1"/>
    <row r="3002" s="365" customFormat="1" hidden="1"/>
    <row r="3003" s="365" customFormat="1" hidden="1"/>
    <row r="3004" s="365" customFormat="1" hidden="1"/>
    <row r="3005" s="365" customFormat="1" hidden="1"/>
    <row r="3006" s="365" customFormat="1" hidden="1"/>
    <row r="3007" s="365" customFormat="1" hidden="1"/>
    <row r="3008" s="365" customFormat="1" hidden="1"/>
    <row r="3009" s="365" customFormat="1" hidden="1"/>
    <row r="3010" s="365" customFormat="1" hidden="1"/>
    <row r="3011" s="365" customFormat="1" hidden="1"/>
    <row r="3012" s="365" customFormat="1" hidden="1"/>
    <row r="3013" s="365" customFormat="1" hidden="1"/>
    <row r="3014" s="365" customFormat="1" hidden="1"/>
    <row r="3015" s="365" customFormat="1" hidden="1"/>
    <row r="3016" s="365" customFormat="1" hidden="1"/>
    <row r="3017" s="365" customFormat="1" hidden="1"/>
    <row r="3018" s="365" customFormat="1" hidden="1"/>
    <row r="3019" s="365" customFormat="1" hidden="1"/>
    <row r="3020" s="365" customFormat="1" hidden="1"/>
    <row r="3021" s="365" customFormat="1" hidden="1"/>
    <row r="3022" s="365" customFormat="1" hidden="1"/>
    <row r="3023" s="365" customFormat="1" hidden="1"/>
    <row r="3024" s="365" customFormat="1" hidden="1"/>
    <row r="3025" s="365" customFormat="1" hidden="1"/>
    <row r="3026" s="365" customFormat="1" hidden="1"/>
    <row r="3027" s="365" customFormat="1" hidden="1"/>
    <row r="3028" s="365" customFormat="1" hidden="1"/>
    <row r="3029" s="365" customFormat="1" hidden="1"/>
    <row r="3030" s="365" customFormat="1" hidden="1"/>
    <row r="3031" s="365" customFormat="1" hidden="1"/>
    <row r="3032" s="365" customFormat="1" hidden="1"/>
    <row r="3033" s="365" customFormat="1" hidden="1"/>
    <row r="3034" s="365" customFormat="1" hidden="1"/>
    <row r="3035" s="365" customFormat="1" hidden="1"/>
    <row r="3036" s="365" customFormat="1" hidden="1"/>
    <row r="3037" s="365" customFormat="1" hidden="1"/>
    <row r="3038" s="365" customFormat="1" hidden="1"/>
    <row r="3039" s="365" customFormat="1" hidden="1"/>
    <row r="3040" s="365" customFormat="1" hidden="1"/>
    <row r="3041" s="365" customFormat="1" hidden="1"/>
    <row r="3042" s="365" customFormat="1" hidden="1"/>
    <row r="3043" s="365" customFormat="1" hidden="1"/>
    <row r="3044" s="365" customFormat="1" hidden="1"/>
    <row r="3045" s="365" customFormat="1" hidden="1"/>
    <row r="3046" s="365" customFormat="1" hidden="1"/>
    <row r="3047" s="365" customFormat="1" hidden="1"/>
    <row r="3048" s="365" customFormat="1" hidden="1"/>
    <row r="3049" s="365" customFormat="1" hidden="1"/>
    <row r="3050" s="365" customFormat="1" hidden="1"/>
    <row r="3051" s="365" customFormat="1" hidden="1"/>
    <row r="3052" s="365" customFormat="1" hidden="1"/>
    <row r="3053" s="365" customFormat="1" hidden="1"/>
    <row r="3054" s="365" customFormat="1" hidden="1"/>
    <row r="3055" s="365" customFormat="1" hidden="1"/>
    <row r="3056" s="365" customFormat="1" hidden="1"/>
    <row r="3057" s="365" customFormat="1" hidden="1"/>
    <row r="3058" s="365" customFormat="1" hidden="1"/>
    <row r="3059" s="365" customFormat="1" hidden="1"/>
    <row r="3060" s="365" customFormat="1" hidden="1"/>
    <row r="3061" s="365" customFormat="1" hidden="1"/>
    <row r="3062" s="365" customFormat="1" hidden="1"/>
    <row r="3063" s="365" customFormat="1" hidden="1"/>
    <row r="3064" s="365" customFormat="1" hidden="1"/>
    <row r="3065" s="365" customFormat="1" hidden="1"/>
    <row r="3066" s="365" customFormat="1" hidden="1"/>
    <row r="3067" s="365" customFormat="1" hidden="1"/>
    <row r="3068" s="365" customFormat="1" hidden="1"/>
    <row r="3069" s="365" customFormat="1" hidden="1"/>
    <row r="3070" s="365" customFormat="1" hidden="1"/>
    <row r="3071" s="365" customFormat="1" hidden="1"/>
    <row r="3072" s="365" customFormat="1" hidden="1"/>
    <row r="3073" s="365" customFormat="1" hidden="1"/>
    <row r="3074" s="365" customFormat="1" hidden="1"/>
    <row r="3075" s="365" customFormat="1" hidden="1"/>
    <row r="3076" s="365" customFormat="1" hidden="1"/>
    <row r="3077" s="365" customFormat="1" hidden="1"/>
    <row r="3078" s="365" customFormat="1" hidden="1"/>
    <row r="3079" s="365" customFormat="1" hidden="1"/>
    <row r="3080" s="365" customFormat="1" hidden="1"/>
    <row r="3081" s="365" customFormat="1" hidden="1"/>
    <row r="3082" s="365" customFormat="1" hidden="1"/>
    <row r="3083" s="365" customFormat="1" hidden="1"/>
    <row r="3084" s="365" customFormat="1" hidden="1"/>
    <row r="3085" s="365" customFormat="1" hidden="1"/>
    <row r="3086" s="365" customFormat="1" hidden="1"/>
    <row r="3087" s="365" customFormat="1" hidden="1"/>
    <row r="3088" s="365" customFormat="1" hidden="1"/>
    <row r="3089" s="365" customFormat="1" hidden="1"/>
    <row r="3090" s="365" customFormat="1" hidden="1"/>
    <row r="3091" s="365" customFormat="1" hidden="1"/>
    <row r="3092" s="365" customFormat="1" hidden="1"/>
    <row r="3093" s="365" customFormat="1" hidden="1"/>
    <row r="3094" s="365" customFormat="1" hidden="1"/>
    <row r="3095" s="365" customFormat="1" hidden="1"/>
    <row r="3096" s="365" customFormat="1" hidden="1"/>
    <row r="3097" s="365" customFormat="1" hidden="1"/>
    <row r="3098" s="365" customFormat="1" hidden="1"/>
    <row r="3099" s="365" customFormat="1" hidden="1"/>
    <row r="3100" s="365" customFormat="1" hidden="1"/>
    <row r="3101" s="365" customFormat="1" hidden="1"/>
    <row r="3102" s="365" customFormat="1" hidden="1"/>
    <row r="3103" s="365" customFormat="1" hidden="1"/>
    <row r="3104" s="365" customFormat="1" hidden="1"/>
    <row r="3105" s="365" customFormat="1" hidden="1"/>
    <row r="3106" s="365" customFormat="1" hidden="1"/>
    <row r="3107" s="365" customFormat="1" hidden="1"/>
    <row r="3108" s="365" customFormat="1" hidden="1"/>
    <row r="3109" s="365" customFormat="1" hidden="1"/>
    <row r="3110" s="365" customFormat="1" hidden="1"/>
    <row r="3111" s="365" customFormat="1" hidden="1"/>
    <row r="3112" s="365" customFormat="1" hidden="1"/>
    <row r="3113" s="365" customFormat="1" hidden="1"/>
    <row r="3114" s="365" customFormat="1" hidden="1"/>
    <row r="3115" s="365" customFormat="1" hidden="1"/>
    <row r="3116" s="365" customFormat="1" hidden="1"/>
    <row r="3117" s="365" customFormat="1" hidden="1"/>
    <row r="3118" s="365" customFormat="1" hidden="1"/>
    <row r="3119" s="365" customFormat="1" hidden="1"/>
    <row r="3120" s="365" customFormat="1" hidden="1"/>
    <row r="3121" s="365" customFormat="1" hidden="1"/>
    <row r="3122" s="365" customFormat="1" hidden="1"/>
    <row r="3123" s="365" customFormat="1" hidden="1"/>
    <row r="3124" s="365" customFormat="1" hidden="1"/>
    <row r="3125" s="365" customFormat="1" hidden="1"/>
    <row r="3126" s="365" customFormat="1" hidden="1"/>
    <row r="3127" s="365" customFormat="1" hidden="1"/>
    <row r="3128" s="365" customFormat="1" hidden="1"/>
    <row r="3129" s="365" customFormat="1" hidden="1"/>
    <row r="3130" s="365" customFormat="1" hidden="1"/>
    <row r="3131" s="365" customFormat="1" hidden="1"/>
    <row r="3132" s="365" customFormat="1" hidden="1"/>
    <row r="3133" s="365" customFormat="1" hidden="1"/>
    <row r="3134" s="365" customFormat="1" hidden="1"/>
    <row r="3135" s="365" customFormat="1" hidden="1"/>
    <row r="3136" s="365" customFormat="1" hidden="1"/>
    <row r="3137" s="365" customFormat="1" hidden="1"/>
    <row r="3138" s="365" customFormat="1" hidden="1"/>
    <row r="3139" s="365" customFormat="1" hidden="1"/>
    <row r="3140" s="365" customFormat="1" hidden="1"/>
    <row r="3141" s="365" customFormat="1" hidden="1"/>
    <row r="3142" s="365" customFormat="1" hidden="1"/>
    <row r="3143" s="365" customFormat="1" hidden="1"/>
    <row r="3144" s="365" customFormat="1" hidden="1"/>
    <row r="3145" s="365" customFormat="1" hidden="1"/>
    <row r="3146" s="365" customFormat="1" hidden="1"/>
    <row r="3147" s="365" customFormat="1" hidden="1"/>
    <row r="3148" s="365" customFormat="1" hidden="1"/>
    <row r="3149" s="365" customFormat="1" hidden="1"/>
    <row r="3150" s="365" customFormat="1" hidden="1"/>
    <row r="3151" s="365" customFormat="1" hidden="1"/>
    <row r="3152" s="365" customFormat="1" hidden="1"/>
    <row r="3153" s="365" customFormat="1" hidden="1"/>
    <row r="3154" s="365" customFormat="1" hidden="1"/>
    <row r="3155" s="365" customFormat="1" hidden="1"/>
    <row r="3156" s="365" customFormat="1" hidden="1"/>
    <row r="3157" s="365" customFormat="1" hidden="1"/>
    <row r="3158" s="365" customFormat="1" hidden="1"/>
    <row r="3159" s="365" customFormat="1" hidden="1"/>
    <row r="3160" s="365" customFormat="1" hidden="1"/>
    <row r="3161" s="365" customFormat="1" hidden="1"/>
    <row r="3162" s="365" customFormat="1" hidden="1"/>
    <row r="3163" s="365" customFormat="1" hidden="1"/>
    <row r="3164" s="365" customFormat="1" hidden="1"/>
    <row r="3165" s="365" customFormat="1" hidden="1"/>
    <row r="3166" s="365" customFormat="1" hidden="1"/>
    <row r="3167" s="365" customFormat="1" hidden="1"/>
    <row r="3168" s="365" customFormat="1" hidden="1"/>
    <row r="3169" s="365" customFormat="1" hidden="1"/>
    <row r="3170" s="365" customFormat="1" hidden="1"/>
    <row r="3171" s="365" customFormat="1" hidden="1"/>
    <row r="3172" s="365" customFormat="1" hidden="1"/>
    <row r="3173" s="365" customFormat="1" hidden="1"/>
    <row r="3174" s="365" customFormat="1" hidden="1"/>
    <row r="3175" s="365" customFormat="1" hidden="1"/>
    <row r="3176" s="365" customFormat="1" hidden="1"/>
    <row r="3177" s="365" customFormat="1" hidden="1"/>
    <row r="3178" s="365" customFormat="1" hidden="1"/>
    <row r="3179" s="365" customFormat="1" hidden="1"/>
    <row r="3180" s="365" customFormat="1" hidden="1"/>
    <row r="3181" s="365" customFormat="1" hidden="1"/>
    <row r="3182" s="365" customFormat="1" hidden="1"/>
    <row r="3183" s="365" customFormat="1" hidden="1"/>
    <row r="3184" s="365" customFormat="1" hidden="1"/>
    <row r="3185" s="365" customFormat="1" hidden="1"/>
    <row r="3186" s="365" customFormat="1" hidden="1"/>
    <row r="3187" s="365" customFormat="1" hidden="1"/>
    <row r="3188" s="365" customFormat="1" hidden="1"/>
    <row r="3189" s="365" customFormat="1" hidden="1"/>
    <row r="3190" s="365" customFormat="1" hidden="1"/>
    <row r="3191" s="365" customFormat="1" hidden="1"/>
    <row r="3192" s="365" customFormat="1" hidden="1"/>
    <row r="3193" s="365" customFormat="1" hidden="1"/>
    <row r="3194" s="365" customFormat="1" hidden="1"/>
    <row r="3195" s="365" customFormat="1" hidden="1"/>
    <row r="3196" s="365" customFormat="1" hidden="1"/>
    <row r="3197" s="365" customFormat="1" hidden="1"/>
    <row r="3198" s="365" customFormat="1" hidden="1"/>
    <row r="3199" s="365" customFormat="1" hidden="1"/>
    <row r="3200" s="365" customFormat="1" hidden="1"/>
    <row r="3201" s="365" customFormat="1" hidden="1"/>
    <row r="3202" s="365" customFormat="1" hidden="1"/>
    <row r="3203" s="365" customFormat="1" hidden="1"/>
    <row r="3204" s="365" customFormat="1" hidden="1"/>
    <row r="3205" s="365" customFormat="1" hidden="1"/>
    <row r="3206" s="365" customFormat="1" hidden="1"/>
    <row r="3207" s="365" customFormat="1" hidden="1"/>
    <row r="3208" s="365" customFormat="1" hidden="1"/>
    <row r="3209" s="365" customFormat="1" hidden="1"/>
    <row r="3210" s="365" customFormat="1" hidden="1"/>
    <row r="3211" s="365" customFormat="1" hidden="1"/>
    <row r="3212" s="365" customFormat="1" hidden="1"/>
    <row r="3213" s="365" customFormat="1" hidden="1"/>
    <row r="3214" s="365" customFormat="1" hidden="1"/>
    <row r="3215" s="365" customFormat="1" hidden="1"/>
    <row r="3216" s="365" customFormat="1" hidden="1"/>
    <row r="3217" s="365" customFormat="1" hidden="1"/>
    <row r="3218" s="365" customFormat="1" hidden="1"/>
    <row r="3219" s="365" customFormat="1" hidden="1"/>
    <row r="3220" s="365" customFormat="1" hidden="1"/>
    <row r="3221" s="365" customFormat="1" hidden="1"/>
    <row r="3222" s="365" customFormat="1" hidden="1"/>
    <row r="3223" s="365" customFormat="1" hidden="1"/>
    <row r="3224" s="365" customFormat="1" hidden="1"/>
    <row r="3225" s="365" customFormat="1" hidden="1"/>
    <row r="3226" s="365" customFormat="1" hidden="1"/>
    <row r="3227" s="365" customFormat="1" hidden="1"/>
    <row r="3228" s="365" customFormat="1" hidden="1"/>
    <row r="3229" s="365" customFormat="1" hidden="1"/>
    <row r="3230" s="365" customFormat="1" hidden="1"/>
    <row r="3231" s="365" customFormat="1" hidden="1"/>
    <row r="3232" s="365" customFormat="1" hidden="1"/>
    <row r="3233" s="365" customFormat="1" hidden="1"/>
    <row r="3234" s="365" customFormat="1" hidden="1"/>
    <row r="3235" s="365" customFormat="1" hidden="1"/>
    <row r="3236" s="365" customFormat="1" hidden="1"/>
    <row r="3237" s="365" customFormat="1" hidden="1"/>
    <row r="3238" s="365" customFormat="1" hidden="1"/>
    <row r="3239" s="365" customFormat="1" hidden="1"/>
    <row r="3240" s="365" customFormat="1" hidden="1"/>
    <row r="3241" s="365" customFormat="1" hidden="1"/>
    <row r="3242" s="365" customFormat="1" hidden="1"/>
    <row r="3243" s="365" customFormat="1" hidden="1"/>
    <row r="3244" s="365" customFormat="1" hidden="1"/>
    <row r="3245" s="365" customFormat="1" hidden="1"/>
    <row r="3246" s="365" customFormat="1" hidden="1"/>
    <row r="3247" s="365" customFormat="1" hidden="1"/>
    <row r="3248" s="365" customFormat="1" hidden="1"/>
    <row r="3249" s="365" customFormat="1" hidden="1"/>
    <row r="3250" s="365" customFormat="1" hidden="1"/>
    <row r="3251" s="365" customFormat="1" hidden="1"/>
    <row r="3252" s="365" customFormat="1" hidden="1"/>
    <row r="3253" s="365" customFormat="1" hidden="1"/>
    <row r="3254" s="365" customFormat="1" hidden="1"/>
    <row r="3255" s="365" customFormat="1" hidden="1"/>
    <row r="3256" s="365" customFormat="1" hidden="1"/>
    <row r="3257" s="365" customFormat="1" hidden="1"/>
    <row r="3258" s="365" customFormat="1" hidden="1"/>
    <row r="3259" s="365" customFormat="1" hidden="1"/>
    <row r="3260" s="365" customFormat="1" hidden="1"/>
    <row r="3261" s="365" customFormat="1" hidden="1"/>
    <row r="3262" s="365" customFormat="1" hidden="1"/>
    <row r="3263" s="365" customFormat="1" hidden="1"/>
    <row r="3264" s="365" customFormat="1" hidden="1"/>
    <row r="3265" s="365" customFormat="1" hidden="1"/>
    <row r="3266" s="365" customFormat="1" hidden="1"/>
    <row r="3267" s="365" customFormat="1" hidden="1"/>
    <row r="3268" s="365" customFormat="1" hidden="1"/>
    <row r="3269" s="365" customFormat="1" hidden="1"/>
    <row r="3270" s="365" customFormat="1" hidden="1"/>
    <row r="3271" s="365" customFormat="1" hidden="1"/>
    <row r="3272" s="365" customFormat="1" hidden="1"/>
    <row r="3273" s="365" customFormat="1" hidden="1"/>
    <row r="3274" s="365" customFormat="1" hidden="1"/>
    <row r="3275" s="365" customFormat="1" hidden="1"/>
    <row r="3276" s="365" customFormat="1" hidden="1"/>
    <row r="3277" s="365" customFormat="1" hidden="1"/>
    <row r="3278" s="365" customFormat="1" hidden="1"/>
    <row r="3279" s="365" customFormat="1" hidden="1"/>
    <row r="3280" s="365" customFormat="1" hidden="1"/>
    <row r="3281" s="365" customFormat="1" hidden="1"/>
    <row r="3282" s="365" customFormat="1" hidden="1"/>
    <row r="3283" s="365" customFormat="1" hidden="1"/>
    <row r="3284" s="365" customFormat="1" hidden="1"/>
    <row r="3285" s="365" customFormat="1" hidden="1"/>
    <row r="3286" s="365" customFormat="1" hidden="1"/>
    <row r="3287" s="365" customFormat="1" hidden="1"/>
    <row r="3288" s="365" customFormat="1" hidden="1"/>
    <row r="3289" s="365" customFormat="1" hidden="1"/>
    <row r="3290" s="365" customFormat="1" hidden="1"/>
    <row r="3291" s="365" customFormat="1" hidden="1"/>
    <row r="3292" s="365" customFormat="1" hidden="1"/>
    <row r="3293" s="365" customFormat="1" hidden="1"/>
    <row r="3294" s="365" customFormat="1" hidden="1"/>
    <row r="3295" s="365" customFormat="1" hidden="1"/>
    <row r="3296" s="365" customFormat="1" hidden="1"/>
    <row r="3297" s="365" customFormat="1" hidden="1"/>
    <row r="3298" s="365" customFormat="1" hidden="1"/>
    <row r="3299" s="365" customFormat="1" hidden="1"/>
    <row r="3300" s="365" customFormat="1" hidden="1"/>
    <row r="3301" s="365" customFormat="1" hidden="1"/>
    <row r="3302" s="365" customFormat="1" hidden="1"/>
    <row r="3303" s="365" customFormat="1" hidden="1"/>
    <row r="3304" s="365" customFormat="1" hidden="1"/>
    <row r="3305" s="365" customFormat="1" hidden="1"/>
    <row r="3306" s="365" customFormat="1" hidden="1"/>
    <row r="3307" s="365" customFormat="1" hidden="1"/>
    <row r="3308" s="365" customFormat="1" hidden="1"/>
    <row r="3309" s="365" customFormat="1" hidden="1"/>
    <row r="3310" s="365" customFormat="1" hidden="1"/>
    <row r="3311" s="365" customFormat="1" hidden="1"/>
    <row r="3312" s="365" customFormat="1" hidden="1"/>
    <row r="3313" s="365" customFormat="1" hidden="1"/>
    <row r="3314" s="365" customFormat="1" hidden="1"/>
    <row r="3315" s="365" customFormat="1" hidden="1"/>
    <row r="3316" s="365" customFormat="1" hidden="1"/>
    <row r="3317" s="365" customFormat="1" hidden="1"/>
    <row r="3318" s="365" customFormat="1" hidden="1"/>
    <row r="3319" s="365" customFormat="1" hidden="1"/>
    <row r="3320" s="365" customFormat="1" hidden="1"/>
    <row r="3321" s="365" customFormat="1" hidden="1"/>
    <row r="3322" s="365" customFormat="1" hidden="1"/>
    <row r="3323" s="365" customFormat="1" hidden="1"/>
    <row r="3324" s="365" customFormat="1" hidden="1"/>
    <row r="3325" s="365" customFormat="1" hidden="1"/>
    <row r="3326" s="365" customFormat="1" hidden="1"/>
    <row r="3327" s="365" customFormat="1" hidden="1"/>
    <row r="3328" s="365" customFormat="1" hidden="1"/>
    <row r="3329" s="365" customFormat="1" hidden="1"/>
    <row r="3330" s="365" customFormat="1" hidden="1"/>
    <row r="3331" s="365" customFormat="1" hidden="1"/>
    <row r="3332" s="365" customFormat="1" hidden="1"/>
    <row r="3333" s="365" customFormat="1" hidden="1"/>
    <row r="3334" s="365" customFormat="1" hidden="1"/>
    <row r="3335" s="365" customFormat="1" hidden="1"/>
    <row r="3336" s="365" customFormat="1" hidden="1"/>
    <row r="3337" s="365" customFormat="1" hidden="1"/>
    <row r="3338" s="365" customFormat="1" hidden="1"/>
    <row r="3339" s="365" customFormat="1" hidden="1"/>
    <row r="3340" s="365" customFormat="1" hidden="1"/>
    <row r="3341" s="365" customFormat="1" hidden="1"/>
    <row r="3342" s="365" customFormat="1" hidden="1"/>
    <row r="3343" s="365" customFormat="1" hidden="1"/>
    <row r="3344" s="365" customFormat="1" hidden="1"/>
    <row r="3345" s="365" customFormat="1" hidden="1"/>
    <row r="3346" s="365" customFormat="1" hidden="1"/>
    <row r="3347" s="365" customFormat="1" hidden="1"/>
    <row r="3348" s="365" customFormat="1" hidden="1"/>
    <row r="3349" s="365" customFormat="1" hidden="1"/>
    <row r="3350" s="365" customFormat="1" hidden="1"/>
    <row r="3351" s="365" customFormat="1" hidden="1"/>
    <row r="3352" s="365" customFormat="1" hidden="1"/>
    <row r="3353" s="365" customFormat="1" hidden="1"/>
    <row r="3354" s="365" customFormat="1" hidden="1"/>
    <row r="3355" s="365" customFormat="1" hidden="1"/>
    <row r="3356" s="365" customFormat="1" hidden="1"/>
    <row r="3357" s="365" customFormat="1" hidden="1"/>
    <row r="3358" s="365" customFormat="1" hidden="1"/>
    <row r="3359" s="365" customFormat="1" hidden="1"/>
    <row r="3360" s="365" customFormat="1" hidden="1"/>
    <row r="3361" s="365" customFormat="1" hidden="1"/>
    <row r="3362" s="365" customFormat="1" hidden="1"/>
    <row r="3363" s="365" customFormat="1" hidden="1"/>
    <row r="3364" s="365" customFormat="1" hidden="1"/>
    <row r="3365" s="365" customFormat="1" hidden="1"/>
    <row r="3366" s="365" customFormat="1" hidden="1"/>
    <row r="3367" s="365" customFormat="1" hidden="1"/>
    <row r="3368" s="365" customFormat="1" hidden="1"/>
    <row r="3369" s="365" customFormat="1" hidden="1"/>
    <row r="3370" s="365" customFormat="1" hidden="1"/>
    <row r="3371" s="365" customFormat="1" hidden="1"/>
    <row r="3372" s="365" customFormat="1" hidden="1"/>
    <row r="3373" s="365" customFormat="1" hidden="1"/>
    <row r="3374" s="365" customFormat="1" hidden="1"/>
    <row r="3375" s="365" customFormat="1" hidden="1"/>
    <row r="3376" s="365" customFormat="1" hidden="1"/>
    <row r="3377" s="365" customFormat="1" hidden="1"/>
    <row r="3378" s="365" customFormat="1" hidden="1"/>
    <row r="3379" s="365" customFormat="1" hidden="1"/>
    <row r="3380" s="365" customFormat="1" hidden="1"/>
    <row r="3381" s="365" customFormat="1" hidden="1"/>
    <row r="3382" s="365" customFormat="1" hidden="1"/>
    <row r="3383" s="365" customFormat="1" hidden="1"/>
    <row r="3384" s="365" customFormat="1" hidden="1"/>
    <row r="3385" s="365" customFormat="1" hidden="1"/>
    <row r="3386" s="365" customFormat="1" hidden="1"/>
    <row r="3387" s="365" customFormat="1" hidden="1"/>
    <row r="3388" s="365" customFormat="1" hidden="1"/>
    <row r="3389" s="365" customFormat="1" hidden="1"/>
    <row r="3390" s="365" customFormat="1" hidden="1"/>
    <row r="3391" s="365" customFormat="1" hidden="1"/>
    <row r="3392" s="365" customFormat="1" hidden="1"/>
    <row r="3393" s="365" customFormat="1" hidden="1"/>
    <row r="3394" s="365" customFormat="1" hidden="1"/>
    <row r="3395" s="365" customFormat="1" hidden="1"/>
    <row r="3396" s="365" customFormat="1" hidden="1"/>
    <row r="3397" s="365" customFormat="1" hidden="1"/>
    <row r="3398" s="365" customFormat="1" hidden="1"/>
    <row r="3399" s="365" customFormat="1" hidden="1"/>
    <row r="3400" s="365" customFormat="1" hidden="1"/>
    <row r="3401" s="365" customFormat="1" hidden="1"/>
    <row r="3402" s="365" customFormat="1" hidden="1"/>
    <row r="3403" s="365" customFormat="1" hidden="1"/>
    <row r="3404" s="365" customFormat="1" hidden="1"/>
    <row r="3405" s="365" customFormat="1" hidden="1"/>
    <row r="3406" s="365" customFormat="1" hidden="1"/>
    <row r="3407" s="365" customFormat="1" hidden="1"/>
    <row r="3408" s="365" customFormat="1" hidden="1"/>
    <row r="3409" s="365" customFormat="1" hidden="1"/>
    <row r="3410" s="365" customFormat="1" hidden="1"/>
    <row r="3411" s="365" customFormat="1" hidden="1"/>
    <row r="3412" s="365" customFormat="1" hidden="1"/>
    <row r="3413" s="365" customFormat="1" hidden="1"/>
    <row r="3414" s="365" customFormat="1" hidden="1"/>
    <row r="3415" s="365" customFormat="1" hidden="1"/>
    <row r="3416" s="365" customFormat="1" hidden="1"/>
    <row r="3417" s="365" customFormat="1" hidden="1"/>
    <row r="3418" s="365" customFormat="1" hidden="1"/>
    <row r="3419" s="365" customFormat="1" hidden="1"/>
    <row r="3420" s="365" customFormat="1" hidden="1"/>
    <row r="3421" s="365" customFormat="1" hidden="1"/>
    <row r="3422" s="365" customFormat="1" hidden="1"/>
    <row r="3423" s="365" customFormat="1" hidden="1"/>
    <row r="3424" s="365" customFormat="1" hidden="1"/>
    <row r="3425" s="365" customFormat="1" hidden="1"/>
    <row r="3426" s="365" customFormat="1" hidden="1"/>
    <row r="3427" s="365" customFormat="1" hidden="1"/>
    <row r="3428" s="365" customFormat="1" hidden="1"/>
    <row r="3429" s="365" customFormat="1" hidden="1"/>
    <row r="3430" s="365" customFormat="1" hidden="1"/>
    <row r="3431" s="365" customFormat="1" hidden="1"/>
    <row r="3432" s="365" customFormat="1" hidden="1"/>
    <row r="3433" s="365" customFormat="1" hidden="1"/>
    <row r="3434" s="365" customFormat="1" hidden="1"/>
    <row r="3435" s="365" customFormat="1" hidden="1"/>
    <row r="3436" s="365" customFormat="1" hidden="1"/>
    <row r="3437" s="365" customFormat="1" hidden="1"/>
    <row r="3438" s="365" customFormat="1" hidden="1"/>
    <row r="3439" s="365" customFormat="1" hidden="1"/>
    <row r="3440" s="365" customFormat="1" hidden="1"/>
    <row r="3441" s="365" customFormat="1" hidden="1"/>
    <row r="3442" s="365" customFormat="1" hidden="1"/>
    <row r="3443" s="365" customFormat="1" hidden="1"/>
    <row r="3444" s="365" customFormat="1" hidden="1"/>
    <row r="3445" s="365" customFormat="1" hidden="1"/>
    <row r="3446" s="365" customFormat="1" hidden="1"/>
    <row r="3447" s="365" customFormat="1" hidden="1"/>
    <row r="3448" s="365" customFormat="1" hidden="1"/>
    <row r="3449" s="365" customFormat="1" hidden="1"/>
    <row r="3450" s="365" customFormat="1" hidden="1"/>
    <row r="3451" s="365" customFormat="1" hidden="1"/>
    <row r="3452" s="365" customFormat="1" hidden="1"/>
    <row r="3453" s="365" customFormat="1" hidden="1"/>
    <row r="3454" s="365" customFormat="1" hidden="1"/>
    <row r="3455" s="365" customFormat="1" hidden="1"/>
    <row r="3456" s="365" customFormat="1" hidden="1"/>
    <row r="3457" s="365" customFormat="1" hidden="1"/>
    <row r="3458" s="365" customFormat="1" hidden="1"/>
    <row r="3459" s="365" customFormat="1" hidden="1"/>
    <row r="3460" s="365" customFormat="1" hidden="1"/>
    <row r="3461" s="365" customFormat="1" hidden="1"/>
    <row r="3462" s="365" customFormat="1" hidden="1"/>
    <row r="3463" s="365" customFormat="1" hidden="1"/>
    <row r="3464" s="365" customFormat="1" hidden="1"/>
    <row r="3465" s="365" customFormat="1" hidden="1"/>
    <row r="3466" s="365" customFormat="1" hidden="1"/>
    <row r="3467" s="365" customFormat="1" hidden="1"/>
    <row r="3468" s="365" customFormat="1" hidden="1"/>
    <row r="3469" s="365" customFormat="1" hidden="1"/>
    <row r="3470" s="365" customFormat="1" hidden="1"/>
    <row r="3471" s="365" customFormat="1" hidden="1"/>
    <row r="3472" s="365" customFormat="1" hidden="1"/>
    <row r="3473" s="365" customFormat="1" hidden="1"/>
    <row r="3474" s="365" customFormat="1" hidden="1"/>
    <row r="3475" s="365" customFormat="1" hidden="1"/>
    <row r="3476" s="365" customFormat="1" hidden="1"/>
    <row r="3477" s="365" customFormat="1" hidden="1"/>
    <row r="3478" s="365" customFormat="1" hidden="1"/>
    <row r="3479" s="365" customFormat="1" hidden="1"/>
    <row r="3480" s="365" customFormat="1" hidden="1"/>
    <row r="3481" s="365" customFormat="1" hidden="1"/>
    <row r="3482" s="365" customFormat="1" hidden="1"/>
    <row r="3483" s="365" customFormat="1" hidden="1"/>
    <row r="3484" s="365" customFormat="1" hidden="1"/>
    <row r="3485" s="365" customFormat="1" hidden="1"/>
    <row r="3486" s="365" customFormat="1" hidden="1"/>
    <row r="3487" s="365" customFormat="1" hidden="1"/>
    <row r="3488" s="365" customFormat="1" hidden="1"/>
    <row r="3489" s="365" customFormat="1" hidden="1"/>
    <row r="3490" s="365" customFormat="1" hidden="1"/>
    <row r="3491" s="365" customFormat="1" hidden="1"/>
    <row r="3492" s="365" customFormat="1" hidden="1"/>
    <row r="3493" s="365" customFormat="1" hidden="1"/>
    <row r="3494" s="365" customFormat="1" hidden="1"/>
    <row r="3495" s="365" customFormat="1" hidden="1"/>
    <row r="3496" s="365" customFormat="1" hidden="1"/>
    <row r="3497" s="365" customFormat="1" hidden="1"/>
    <row r="3498" s="365" customFormat="1" hidden="1"/>
    <row r="3499" s="365" customFormat="1" hidden="1"/>
    <row r="3500" s="365" customFormat="1" hidden="1"/>
    <row r="3501" s="365" customFormat="1" hidden="1"/>
    <row r="3502" s="365" customFormat="1" hidden="1"/>
    <row r="3503" s="365" customFormat="1" hidden="1"/>
    <row r="3504" s="365" customFormat="1" hidden="1"/>
    <row r="3505" s="365" customFormat="1" hidden="1"/>
    <row r="3506" s="365" customFormat="1" hidden="1"/>
    <row r="3507" s="365" customFormat="1" hidden="1"/>
    <row r="3508" s="365" customFormat="1" hidden="1"/>
    <row r="3509" s="365" customFormat="1" hidden="1"/>
    <row r="3510" s="365" customFormat="1" hidden="1"/>
    <row r="3511" s="365" customFormat="1" hidden="1"/>
    <row r="3512" s="365" customFormat="1" hidden="1"/>
    <row r="3513" s="365" customFormat="1" hidden="1"/>
    <row r="3514" s="365" customFormat="1" hidden="1"/>
    <row r="3515" s="365" customFormat="1" hidden="1"/>
    <row r="3516" s="365" customFormat="1" hidden="1"/>
    <row r="3517" s="365" customFormat="1" hidden="1"/>
    <row r="3518" s="365" customFormat="1" hidden="1"/>
    <row r="3519" s="365" customFormat="1" hidden="1"/>
    <row r="3520" s="365" customFormat="1" hidden="1"/>
    <row r="3521" s="365" customFormat="1" hidden="1"/>
    <row r="3522" s="365" customFormat="1" hidden="1"/>
    <row r="3523" s="365" customFormat="1" hidden="1"/>
    <row r="3524" s="365" customFormat="1" hidden="1"/>
    <row r="3525" s="365" customFormat="1" hidden="1"/>
    <row r="3526" s="365" customFormat="1" hidden="1"/>
    <row r="3527" s="365" customFormat="1" hidden="1"/>
    <row r="3528" s="365" customFormat="1" hidden="1"/>
    <row r="3529" s="365" customFormat="1" hidden="1"/>
    <row r="3530" s="365" customFormat="1" hidden="1"/>
    <row r="3531" s="365" customFormat="1" hidden="1"/>
    <row r="3532" s="365" customFormat="1" hidden="1"/>
    <row r="3533" s="365" customFormat="1" hidden="1"/>
    <row r="3534" s="365" customFormat="1" hidden="1"/>
    <row r="3535" s="365" customFormat="1" hidden="1"/>
    <row r="3536" s="365" customFormat="1" hidden="1"/>
    <row r="3537" s="365" customFormat="1" hidden="1"/>
    <row r="3538" s="365" customFormat="1" hidden="1"/>
    <row r="3539" s="365" customFormat="1" hidden="1"/>
    <row r="3540" s="365" customFormat="1" hidden="1"/>
    <row r="3541" s="365" customFormat="1" hidden="1"/>
    <row r="3542" s="365" customFormat="1" hidden="1"/>
    <row r="3543" s="365" customFormat="1" hidden="1"/>
    <row r="3544" s="365" customFormat="1" hidden="1"/>
    <row r="3545" s="365" customFormat="1" hidden="1"/>
    <row r="3546" s="365" customFormat="1" hidden="1"/>
    <row r="3547" s="365" customFormat="1" hidden="1"/>
    <row r="3548" s="365" customFormat="1" hidden="1"/>
    <row r="3549" s="365" customFormat="1" hidden="1"/>
    <row r="3550" s="365" customFormat="1" hidden="1"/>
    <row r="3551" s="365" customFormat="1" hidden="1"/>
    <row r="3552" s="365" customFormat="1" hidden="1"/>
    <row r="3553" s="365" customFormat="1" hidden="1"/>
    <row r="3554" s="365" customFormat="1" hidden="1"/>
    <row r="3555" s="365" customFormat="1" hidden="1"/>
    <row r="3556" s="365" customFormat="1" hidden="1"/>
    <row r="3557" s="365" customFormat="1" hidden="1"/>
    <row r="3558" s="365" customFormat="1" hidden="1"/>
    <row r="3559" s="365" customFormat="1" hidden="1"/>
    <row r="3560" s="365" customFormat="1" hidden="1"/>
    <row r="3561" s="365" customFormat="1" hidden="1"/>
    <row r="3562" s="365" customFormat="1" hidden="1"/>
    <row r="3563" s="365" customFormat="1" hidden="1"/>
    <row r="3564" s="365" customFormat="1" hidden="1"/>
    <row r="3565" s="365" customFormat="1" hidden="1"/>
    <row r="3566" s="365" customFormat="1" hidden="1"/>
    <row r="3567" s="365" customFormat="1" hidden="1"/>
    <row r="3568" s="365" customFormat="1" hidden="1"/>
    <row r="3569" s="365" customFormat="1" hidden="1"/>
    <row r="3570" s="365" customFormat="1" hidden="1"/>
    <row r="3571" s="365" customFormat="1" hidden="1"/>
    <row r="3572" s="365" customFormat="1" hidden="1"/>
    <row r="3573" s="365" customFormat="1" hidden="1"/>
    <row r="3574" s="365" customFormat="1" hidden="1"/>
    <row r="3575" s="365" customFormat="1" hidden="1"/>
    <row r="3576" s="365" customFormat="1" hidden="1"/>
    <row r="3577" s="365" customFormat="1" hidden="1"/>
    <row r="3578" s="365" customFormat="1" hidden="1"/>
    <row r="3579" s="365" customFormat="1" hidden="1"/>
    <row r="3580" s="365" customFormat="1" hidden="1"/>
    <row r="3581" s="365" customFormat="1" hidden="1"/>
    <row r="3582" s="365" customFormat="1" hidden="1"/>
    <row r="3583" s="365" customFormat="1" hidden="1"/>
    <row r="3584" s="365" customFormat="1" hidden="1"/>
    <row r="3585" s="365" customFormat="1" hidden="1"/>
    <row r="3586" s="365" customFormat="1" hidden="1"/>
    <row r="3587" s="365" customFormat="1" hidden="1"/>
    <row r="3588" s="365" customFormat="1" hidden="1"/>
    <row r="3589" s="365" customFormat="1" hidden="1"/>
    <row r="3590" s="365" customFormat="1" hidden="1"/>
    <row r="3591" s="365" customFormat="1" hidden="1"/>
    <row r="3592" s="365" customFormat="1" hidden="1"/>
    <row r="3593" s="365" customFormat="1" hidden="1"/>
    <row r="3594" s="365" customFormat="1" hidden="1"/>
    <row r="3595" s="365" customFormat="1" hidden="1"/>
    <row r="3596" s="365" customFormat="1" hidden="1"/>
    <row r="3597" s="365" customFormat="1" hidden="1"/>
    <row r="3598" s="365" customFormat="1" hidden="1"/>
    <row r="3599" s="365" customFormat="1" hidden="1"/>
    <row r="3600" s="365" customFormat="1" hidden="1"/>
    <row r="3601" s="365" customFormat="1" hidden="1"/>
    <row r="3602" s="365" customFormat="1" hidden="1"/>
    <row r="3603" s="365" customFormat="1" hidden="1"/>
    <row r="3604" s="365" customFormat="1" hidden="1"/>
    <row r="3605" s="365" customFormat="1" hidden="1"/>
    <row r="3606" s="365" customFormat="1" hidden="1"/>
    <row r="3607" s="365" customFormat="1" hidden="1"/>
    <row r="3608" s="365" customFormat="1" hidden="1"/>
    <row r="3609" s="365" customFormat="1" hidden="1"/>
    <row r="3610" s="365" customFormat="1" hidden="1"/>
    <row r="3611" s="365" customFormat="1" hidden="1"/>
    <row r="3612" s="365" customFormat="1" hidden="1"/>
    <row r="3613" s="365" customFormat="1" hidden="1"/>
    <row r="3614" s="365" customFormat="1" hidden="1"/>
    <row r="3615" s="365" customFormat="1" hidden="1"/>
    <row r="3616" s="365" customFormat="1" hidden="1"/>
    <row r="3617" s="365" customFormat="1" hidden="1"/>
    <row r="3618" s="365" customFormat="1" hidden="1"/>
    <row r="3619" s="365" customFormat="1" hidden="1"/>
    <row r="3620" s="365" customFormat="1" hidden="1"/>
    <row r="3621" s="365" customFormat="1" hidden="1"/>
    <row r="3622" s="365" customFormat="1" hidden="1"/>
    <row r="3623" s="365" customFormat="1" hidden="1"/>
    <row r="3624" s="365" customFormat="1" hidden="1"/>
    <row r="3625" s="365" customFormat="1" hidden="1"/>
    <row r="3626" s="365" customFormat="1" hidden="1"/>
    <row r="3627" s="365" customFormat="1" hidden="1"/>
    <row r="3628" s="365" customFormat="1" hidden="1"/>
    <row r="3629" s="365" customFormat="1" hidden="1"/>
    <row r="3630" s="365" customFormat="1" hidden="1"/>
    <row r="3631" s="365" customFormat="1" hidden="1"/>
    <row r="3632" s="365" customFormat="1" hidden="1"/>
    <row r="3633" s="365" customFormat="1" hidden="1"/>
    <row r="3634" s="365" customFormat="1" hidden="1"/>
    <row r="3635" s="365" customFormat="1" hidden="1"/>
    <row r="3636" s="365" customFormat="1" hidden="1"/>
    <row r="3637" s="365" customFormat="1" hidden="1"/>
    <row r="3638" s="365" customFormat="1" hidden="1"/>
    <row r="3639" s="365" customFormat="1" hidden="1"/>
    <row r="3640" s="365" customFormat="1" hidden="1"/>
    <row r="3641" s="365" customFormat="1" hidden="1"/>
    <row r="3642" s="365" customFormat="1" hidden="1"/>
    <row r="3643" s="365" customFormat="1" hidden="1"/>
    <row r="3644" s="365" customFormat="1" hidden="1"/>
    <row r="3645" s="365" customFormat="1" hidden="1"/>
    <row r="3646" s="365" customFormat="1" hidden="1"/>
    <row r="3647" s="365" customFormat="1" hidden="1"/>
    <row r="3648" s="365" customFormat="1" hidden="1"/>
    <row r="3649" s="365" customFormat="1" hidden="1"/>
    <row r="3650" s="365" customFormat="1" hidden="1"/>
    <row r="3651" s="365" customFormat="1" hidden="1"/>
    <row r="3652" s="365" customFormat="1" hidden="1"/>
    <row r="3653" s="365" customFormat="1" hidden="1"/>
    <row r="3654" s="365" customFormat="1" hidden="1"/>
    <row r="3655" s="365" customFormat="1" hidden="1"/>
    <row r="3656" s="365" customFormat="1" hidden="1"/>
    <row r="3657" s="365" customFormat="1" hidden="1"/>
    <row r="3658" s="365" customFormat="1" hidden="1"/>
    <row r="3659" s="365" customFormat="1" hidden="1"/>
    <row r="3660" s="365" customFormat="1" hidden="1"/>
    <row r="3661" s="365" customFormat="1" hidden="1"/>
    <row r="3662" s="365" customFormat="1" hidden="1"/>
    <row r="3663" s="365" customFormat="1" hidden="1"/>
    <row r="3664" s="365" customFormat="1" hidden="1"/>
    <row r="3665" s="365" customFormat="1" hidden="1"/>
    <row r="3666" s="365" customFormat="1" hidden="1"/>
    <row r="3667" s="365" customFormat="1" hidden="1"/>
    <row r="3668" s="365" customFormat="1" hidden="1"/>
    <row r="3669" s="365" customFormat="1" hidden="1"/>
    <row r="3670" s="365" customFormat="1" hidden="1"/>
    <row r="3671" s="365" customFormat="1" hidden="1"/>
    <row r="3672" s="365" customFormat="1" hidden="1"/>
    <row r="3673" s="365" customFormat="1" hidden="1"/>
    <row r="3674" s="365" customFormat="1" hidden="1"/>
    <row r="3675" s="365" customFormat="1" hidden="1"/>
    <row r="3676" s="365" customFormat="1" hidden="1"/>
    <row r="3677" s="365" customFormat="1" hidden="1"/>
    <row r="3678" s="365" customFormat="1" hidden="1"/>
    <row r="3679" s="365" customFormat="1" hidden="1"/>
    <row r="3680" s="365" customFormat="1" hidden="1"/>
    <row r="3681" s="365" customFormat="1" hidden="1"/>
    <row r="3682" s="365" customFormat="1" hidden="1"/>
    <row r="3683" s="365" customFormat="1" hidden="1"/>
    <row r="3684" s="365" customFormat="1" hidden="1"/>
    <row r="3685" s="365" customFormat="1" hidden="1"/>
    <row r="3686" s="365" customFormat="1" hidden="1"/>
    <row r="3687" s="365" customFormat="1" hidden="1"/>
    <row r="3688" s="365" customFormat="1" hidden="1"/>
    <row r="3689" s="365" customFormat="1" hidden="1"/>
    <row r="3690" s="365" customFormat="1" hidden="1"/>
    <row r="3691" s="365" customFormat="1" hidden="1"/>
    <row r="3692" s="365" customFormat="1" hidden="1"/>
    <row r="3693" s="365" customFormat="1" hidden="1"/>
    <row r="3694" s="365" customFormat="1" hidden="1"/>
    <row r="3695" s="365" customFormat="1" hidden="1"/>
    <row r="3696" s="365" customFormat="1" hidden="1"/>
    <row r="3697" s="365" customFormat="1" hidden="1"/>
    <row r="3698" s="365" customFormat="1" hidden="1"/>
    <row r="3699" s="365" customFormat="1" hidden="1"/>
    <row r="3700" s="365" customFormat="1" hidden="1"/>
    <row r="3701" s="365" customFormat="1" hidden="1"/>
    <row r="3702" s="365" customFormat="1" hidden="1"/>
    <row r="3703" s="365" customFormat="1" hidden="1"/>
    <row r="3704" s="365" customFormat="1" hidden="1"/>
    <row r="3705" s="365" customFormat="1" hidden="1"/>
    <row r="3706" s="365" customFormat="1" hidden="1"/>
    <row r="3707" s="365" customFormat="1" hidden="1"/>
    <row r="3708" s="365" customFormat="1" hidden="1"/>
    <row r="3709" s="365" customFormat="1" hidden="1"/>
    <row r="3710" s="365" customFormat="1" hidden="1"/>
    <row r="3711" s="365" customFormat="1" hidden="1"/>
    <row r="3712" s="365" customFormat="1" hidden="1"/>
    <row r="3713" s="365" customFormat="1" hidden="1"/>
    <row r="3714" s="365" customFormat="1" hidden="1"/>
    <row r="3715" s="365" customFormat="1" hidden="1"/>
    <row r="3716" s="365" customFormat="1" hidden="1"/>
    <row r="3717" s="365" customFormat="1" hidden="1"/>
    <row r="3718" s="365" customFormat="1" hidden="1"/>
    <row r="3719" s="365" customFormat="1" hidden="1"/>
    <row r="3720" s="365" customFormat="1" hidden="1"/>
    <row r="3721" s="365" customFormat="1" hidden="1"/>
    <row r="3722" s="365" customFormat="1" hidden="1"/>
    <row r="3723" s="365" customFormat="1" hidden="1"/>
    <row r="3724" s="365" customFormat="1" hidden="1"/>
    <row r="3725" s="365" customFormat="1" hidden="1"/>
    <row r="3726" s="365" customFormat="1" hidden="1"/>
    <row r="3727" s="365" customFormat="1" hidden="1"/>
    <row r="3728" s="365" customFormat="1" hidden="1"/>
    <row r="3729" s="365" customFormat="1" hidden="1"/>
    <row r="3730" s="365" customFormat="1" hidden="1"/>
    <row r="3731" s="365" customFormat="1" hidden="1"/>
    <row r="3732" s="365" customFormat="1" hidden="1"/>
    <row r="3733" s="365" customFormat="1" hidden="1"/>
    <row r="3734" s="365" customFormat="1" hidden="1"/>
    <row r="3735" s="365" customFormat="1" hidden="1"/>
    <row r="3736" s="365" customFormat="1" hidden="1"/>
    <row r="3737" s="365" customFormat="1" hidden="1"/>
    <row r="3738" s="365" customFormat="1" hidden="1"/>
    <row r="3739" s="365" customFormat="1" hidden="1"/>
    <row r="3740" s="365" customFormat="1" hidden="1"/>
    <row r="3741" s="365" customFormat="1" hidden="1"/>
    <row r="3742" s="365" customFormat="1" hidden="1"/>
    <row r="3743" s="365" customFormat="1" hidden="1"/>
    <row r="3744" s="365" customFormat="1" hidden="1"/>
    <row r="3745" s="365" customFormat="1" hidden="1"/>
    <row r="3746" s="365" customFormat="1" hidden="1"/>
    <row r="3747" s="365" customFormat="1" hidden="1"/>
    <row r="3748" s="365" customFormat="1" hidden="1"/>
    <row r="3749" s="365" customFormat="1" hidden="1"/>
    <row r="3750" s="365" customFormat="1" hidden="1"/>
    <row r="3751" s="365" customFormat="1" hidden="1"/>
    <row r="3752" s="365" customFormat="1" hidden="1"/>
    <row r="3753" s="365" customFormat="1" hidden="1"/>
    <row r="3754" s="365" customFormat="1" hidden="1"/>
    <row r="3755" s="365" customFormat="1" hidden="1"/>
    <row r="3756" s="365" customFormat="1" hidden="1"/>
    <row r="3757" s="365" customFormat="1" hidden="1"/>
    <row r="3758" s="365" customFormat="1" hidden="1"/>
    <row r="3759" s="365" customFormat="1" hidden="1"/>
    <row r="3760" s="365" customFormat="1" hidden="1"/>
    <row r="3761" s="365" customFormat="1" hidden="1"/>
    <row r="3762" s="365" customFormat="1" hidden="1"/>
    <row r="3763" s="365" customFormat="1" hidden="1"/>
    <row r="3764" s="365" customFormat="1" hidden="1"/>
    <row r="3765" s="365" customFormat="1" hidden="1"/>
    <row r="3766" s="365" customFormat="1" hidden="1"/>
    <row r="3767" s="365" customFormat="1" hidden="1"/>
    <row r="3768" s="365" customFormat="1" hidden="1"/>
    <row r="3769" s="365" customFormat="1" hidden="1"/>
    <row r="3770" s="365" customFormat="1" hidden="1"/>
    <row r="3771" s="365" customFormat="1" hidden="1"/>
    <row r="3772" s="365" customFormat="1" hidden="1"/>
    <row r="3773" s="365" customFormat="1" hidden="1"/>
    <row r="3774" s="365" customFormat="1" hidden="1"/>
    <row r="3775" s="365" customFormat="1" hidden="1"/>
    <row r="3776" s="365" customFormat="1" hidden="1"/>
    <row r="3777" s="365" customFormat="1" hidden="1"/>
    <row r="3778" s="365" customFormat="1" hidden="1"/>
    <row r="3779" s="365" customFormat="1" hidden="1"/>
    <row r="3780" s="365" customFormat="1" hidden="1"/>
    <row r="3781" s="365" customFormat="1" hidden="1"/>
    <row r="3782" s="365" customFormat="1" hidden="1"/>
    <row r="3783" s="365" customFormat="1" hidden="1"/>
    <row r="3784" s="365" customFormat="1" hidden="1"/>
    <row r="3785" s="365" customFormat="1" hidden="1"/>
    <row r="3786" s="365" customFormat="1" hidden="1"/>
    <row r="3787" s="365" customFormat="1" hidden="1"/>
    <row r="3788" s="365" customFormat="1" hidden="1"/>
    <row r="3789" s="365" customFormat="1" hidden="1"/>
    <row r="3790" s="365" customFormat="1" hidden="1"/>
    <row r="3791" s="365" customFormat="1" hidden="1"/>
    <row r="3792" s="365" customFormat="1" hidden="1"/>
    <row r="3793" s="365" customFormat="1" hidden="1"/>
    <row r="3794" s="365" customFormat="1" hidden="1"/>
    <row r="3795" s="365" customFormat="1" hidden="1"/>
    <row r="3796" s="365" customFormat="1" hidden="1"/>
    <row r="3797" s="365" customFormat="1" hidden="1"/>
    <row r="3798" s="365" customFormat="1" hidden="1"/>
    <row r="3799" s="365" customFormat="1" hidden="1"/>
    <row r="3800" s="365" customFormat="1" hidden="1"/>
    <row r="3801" s="365" customFormat="1" hidden="1"/>
    <row r="3802" s="365" customFormat="1" hidden="1"/>
    <row r="3803" s="365" customFormat="1" hidden="1"/>
    <row r="3804" s="365" customFormat="1" hidden="1"/>
    <row r="3805" s="365" customFormat="1" hidden="1"/>
    <row r="3806" s="365" customFormat="1" hidden="1"/>
    <row r="3807" s="365" customFormat="1" hidden="1"/>
    <row r="3808" s="365" customFormat="1" hidden="1"/>
    <row r="3809" s="365" customFormat="1" hidden="1"/>
    <row r="3810" s="365" customFormat="1" hidden="1"/>
    <row r="3811" s="365" customFormat="1" hidden="1"/>
    <row r="3812" s="365" customFormat="1" hidden="1"/>
    <row r="3813" s="365" customFormat="1" hidden="1"/>
    <row r="3814" s="365" customFormat="1" hidden="1"/>
    <row r="3815" s="365" customFormat="1" hidden="1"/>
    <row r="3816" s="365" customFormat="1" hidden="1"/>
    <row r="3817" s="365" customFormat="1" hidden="1"/>
    <row r="3818" s="365" customFormat="1" hidden="1"/>
    <row r="3819" s="365" customFormat="1" hidden="1"/>
    <row r="3820" s="365" customFormat="1" hidden="1"/>
    <row r="3821" s="365" customFormat="1" hidden="1"/>
    <row r="3822" s="365" customFormat="1" hidden="1"/>
    <row r="3823" s="365" customFormat="1" hidden="1"/>
    <row r="3824" s="365" customFormat="1" hidden="1"/>
    <row r="3825" s="365" customFormat="1" hidden="1"/>
    <row r="3826" s="365" customFormat="1" hidden="1"/>
    <row r="3827" s="365" customFormat="1" hidden="1"/>
    <row r="3828" s="365" customFormat="1" hidden="1"/>
    <row r="3829" s="365" customFormat="1" hidden="1"/>
    <row r="3830" s="365" customFormat="1" hidden="1"/>
    <row r="3831" s="365" customFormat="1" hidden="1"/>
    <row r="3832" s="365" customFormat="1" hidden="1"/>
    <row r="3833" s="365" customFormat="1" hidden="1"/>
    <row r="3834" s="365" customFormat="1" hidden="1"/>
    <row r="3835" s="365" customFormat="1" hidden="1"/>
    <row r="3836" s="365" customFormat="1" hidden="1"/>
    <row r="3837" s="365" customFormat="1" hidden="1"/>
    <row r="3838" s="365" customFormat="1" hidden="1"/>
    <row r="3839" s="365" customFormat="1" hidden="1"/>
    <row r="3840" s="365" customFormat="1" hidden="1"/>
    <row r="3841" s="365" customFormat="1" hidden="1"/>
    <row r="3842" s="365" customFormat="1" hidden="1"/>
    <row r="3843" s="365" customFormat="1" hidden="1"/>
    <row r="3844" s="365" customFormat="1" hidden="1"/>
    <row r="3845" s="365" customFormat="1" hidden="1"/>
    <row r="3846" s="365" customFormat="1" hidden="1"/>
    <row r="3847" s="365" customFormat="1" hidden="1"/>
    <row r="3848" s="365" customFormat="1" hidden="1"/>
    <row r="3849" s="365" customFormat="1" hidden="1"/>
    <row r="3850" s="365" customFormat="1" hidden="1"/>
    <row r="3851" s="365" customFormat="1" hidden="1"/>
    <row r="3852" s="365" customFormat="1" hidden="1"/>
    <row r="3853" s="365" customFormat="1" hidden="1"/>
    <row r="3854" s="365" customFormat="1" hidden="1"/>
    <row r="3855" s="365" customFormat="1" hidden="1"/>
    <row r="3856" s="365" customFormat="1" hidden="1"/>
    <row r="3857" s="365" customFormat="1" hidden="1"/>
    <row r="3858" s="365" customFormat="1" hidden="1"/>
    <row r="3859" s="365" customFormat="1" hidden="1"/>
    <row r="3860" s="365" customFormat="1" hidden="1"/>
    <row r="3861" s="365" customFormat="1" hidden="1"/>
    <row r="3862" s="365" customFormat="1" hidden="1"/>
    <row r="3863" s="365" customFormat="1" hidden="1"/>
    <row r="3864" s="365" customFormat="1" hidden="1"/>
    <row r="3865" s="365" customFormat="1" hidden="1"/>
    <row r="3866" s="365" customFormat="1" hidden="1"/>
    <row r="3867" s="365" customFormat="1" hidden="1"/>
    <row r="3868" s="365" customFormat="1" hidden="1"/>
    <row r="3869" s="365" customFormat="1" hidden="1"/>
    <row r="3870" s="365" customFormat="1" hidden="1"/>
    <row r="3871" s="365" customFormat="1" hidden="1"/>
    <row r="3872" s="365" customFormat="1" hidden="1"/>
    <row r="3873" s="365" customFormat="1" hidden="1"/>
    <row r="3874" s="365" customFormat="1" hidden="1"/>
    <row r="3875" s="365" customFormat="1" hidden="1"/>
    <row r="3876" s="365" customFormat="1" hidden="1"/>
    <row r="3877" s="365" customFormat="1" hidden="1"/>
    <row r="3878" s="365" customFormat="1" hidden="1"/>
    <row r="3879" s="365" customFormat="1" hidden="1"/>
    <row r="3880" s="365" customFormat="1" hidden="1"/>
    <row r="3881" s="365" customFormat="1" hidden="1"/>
    <row r="3882" s="365" customFormat="1" hidden="1"/>
    <row r="3883" s="365" customFormat="1" hidden="1"/>
    <row r="3884" s="365" customFormat="1" hidden="1"/>
    <row r="3885" s="365" customFormat="1" hidden="1"/>
    <row r="3886" s="365" customFormat="1" hidden="1"/>
    <row r="3887" s="365" customFormat="1" hidden="1"/>
    <row r="3888" s="365" customFormat="1" hidden="1"/>
    <row r="3889" s="365" customFormat="1" hidden="1"/>
    <row r="3890" s="365" customFormat="1" hidden="1"/>
    <row r="3891" s="365" customFormat="1" hidden="1"/>
    <row r="3892" s="365" customFormat="1" hidden="1"/>
    <row r="3893" s="365" customFormat="1" hidden="1"/>
    <row r="3894" s="365" customFormat="1" hidden="1"/>
    <row r="3895" s="365" customFormat="1" hidden="1"/>
    <row r="3896" s="365" customFormat="1" hidden="1"/>
    <row r="3897" s="365" customFormat="1" hidden="1"/>
    <row r="3898" s="365" customFormat="1" hidden="1"/>
    <row r="3899" s="365" customFormat="1" hidden="1"/>
    <row r="3900" s="365" customFormat="1" hidden="1"/>
    <row r="3901" s="365" customFormat="1" hidden="1"/>
    <row r="3902" s="365" customFormat="1" hidden="1"/>
    <row r="3903" s="365" customFormat="1" hidden="1"/>
    <row r="3904" s="365" customFormat="1" hidden="1"/>
    <row r="3905" s="365" customFormat="1" hidden="1"/>
    <row r="3906" s="365" customFormat="1" hidden="1"/>
    <row r="3907" s="365" customFormat="1" hidden="1"/>
    <row r="3908" s="365" customFormat="1" hidden="1"/>
    <row r="3909" s="365" customFormat="1" hidden="1"/>
    <row r="3910" s="365" customFormat="1" hidden="1"/>
    <row r="3911" s="365" customFormat="1" hidden="1"/>
    <row r="3912" s="365" customFormat="1" hidden="1"/>
    <row r="3913" s="365" customFormat="1" hidden="1"/>
    <row r="3914" s="365" customFormat="1" hidden="1"/>
    <row r="3915" s="365" customFormat="1" hidden="1"/>
    <row r="3916" s="365" customFormat="1" hidden="1"/>
    <row r="3917" s="365" customFormat="1" hidden="1"/>
    <row r="3918" s="365" customFormat="1" hidden="1"/>
    <row r="3919" s="365" customFormat="1" hidden="1"/>
    <row r="3920" s="365" customFormat="1" hidden="1"/>
    <row r="3921" s="365" customFormat="1" hidden="1"/>
    <row r="3922" s="365" customFormat="1" hidden="1"/>
    <row r="3923" s="365" customFormat="1" hidden="1"/>
    <row r="3924" s="365" customFormat="1" hidden="1"/>
    <row r="3925" s="365" customFormat="1" hidden="1"/>
    <row r="3926" s="365" customFormat="1" hidden="1"/>
    <row r="3927" s="365" customFormat="1" hidden="1"/>
    <row r="3928" s="365" customFormat="1" hidden="1"/>
    <row r="3929" s="365" customFormat="1" hidden="1"/>
    <row r="3930" s="365" customFormat="1" hidden="1"/>
    <row r="3931" s="365" customFormat="1" hidden="1"/>
    <row r="3932" s="365" customFormat="1" hidden="1"/>
    <row r="3933" s="365" customFormat="1" hidden="1"/>
    <row r="3934" s="365" customFormat="1" hidden="1"/>
    <row r="3935" s="365" customFormat="1" hidden="1"/>
    <row r="3936" s="365" customFormat="1" hidden="1"/>
    <row r="3937" s="365" customFormat="1" hidden="1"/>
    <row r="3938" s="365" customFormat="1" hidden="1"/>
    <row r="3939" s="365" customFormat="1" hidden="1"/>
    <row r="3940" s="365" customFormat="1" hidden="1"/>
    <row r="3941" s="365" customFormat="1" hidden="1"/>
    <row r="3942" s="365" customFormat="1" hidden="1"/>
    <row r="3943" s="365" customFormat="1" hidden="1"/>
    <row r="3944" s="365" customFormat="1" hidden="1"/>
    <row r="3945" s="365" customFormat="1" hidden="1"/>
    <row r="3946" s="365" customFormat="1" hidden="1"/>
    <row r="3947" s="365" customFormat="1" hidden="1"/>
    <row r="3948" s="365" customFormat="1" hidden="1"/>
    <row r="3949" s="365" customFormat="1" hidden="1"/>
    <row r="3950" s="365" customFormat="1" hidden="1"/>
    <row r="3951" s="365" customFormat="1" hidden="1"/>
    <row r="3952" s="365" customFormat="1" hidden="1"/>
    <row r="3953" s="365" customFormat="1" hidden="1"/>
    <row r="3954" s="365" customFormat="1" hidden="1"/>
    <row r="3955" s="365" customFormat="1" hidden="1"/>
    <row r="3956" s="365" customFormat="1" hidden="1"/>
    <row r="3957" s="365" customFormat="1" hidden="1"/>
    <row r="3958" s="365" customFormat="1" hidden="1"/>
    <row r="3959" s="365" customFormat="1" hidden="1"/>
    <row r="3960" s="365" customFormat="1" hidden="1"/>
    <row r="3961" s="365" customFormat="1" hidden="1"/>
    <row r="3962" s="365" customFormat="1" hidden="1"/>
    <row r="3963" s="365" customFormat="1" hidden="1"/>
    <row r="3964" s="365" customFormat="1" hidden="1"/>
    <row r="3965" s="365" customFormat="1" hidden="1"/>
    <row r="3966" s="365" customFormat="1" hidden="1"/>
    <row r="3967" s="365" customFormat="1" hidden="1"/>
    <row r="3968" s="365" customFormat="1" hidden="1"/>
    <row r="3969" s="365" customFormat="1" hidden="1"/>
    <row r="3970" s="365" customFormat="1" hidden="1"/>
    <row r="3971" s="365" customFormat="1" hidden="1"/>
    <row r="3972" s="365" customFormat="1" hidden="1"/>
    <row r="3973" s="365" customFormat="1" hidden="1"/>
    <row r="3974" s="365" customFormat="1" hidden="1"/>
    <row r="3975" s="365" customFormat="1" hidden="1"/>
    <row r="3976" s="365" customFormat="1" hidden="1"/>
    <row r="3977" s="365" customFormat="1" hidden="1"/>
    <row r="3978" s="365" customFormat="1" hidden="1"/>
    <row r="3979" s="365" customFormat="1" hidden="1"/>
    <row r="3980" s="365" customFormat="1" hidden="1"/>
    <row r="3981" s="365" customFormat="1" hidden="1"/>
    <row r="3982" s="365" customFormat="1" hidden="1"/>
    <row r="3983" s="365" customFormat="1" hidden="1"/>
    <row r="3984" s="365" customFormat="1" hidden="1"/>
    <row r="3985" s="365" customFormat="1" hidden="1"/>
    <row r="3986" s="365" customFormat="1" hidden="1"/>
    <row r="3987" s="365" customFormat="1" hidden="1"/>
    <row r="3988" s="365" customFormat="1" hidden="1"/>
    <row r="3989" s="365" customFormat="1" hidden="1"/>
    <row r="3990" s="365" customFormat="1" hidden="1"/>
    <row r="3991" s="365" customFormat="1" hidden="1"/>
    <row r="3992" s="365" customFormat="1" hidden="1"/>
    <row r="3993" s="365" customFormat="1" hidden="1"/>
    <row r="3994" s="365" customFormat="1" hidden="1"/>
    <row r="3995" s="365" customFormat="1" hidden="1"/>
    <row r="3996" s="365" customFormat="1" hidden="1"/>
    <row r="3997" s="365" customFormat="1" hidden="1"/>
    <row r="3998" s="365" customFormat="1" hidden="1"/>
    <row r="3999" s="365" customFormat="1" hidden="1"/>
    <row r="4000" s="365" customFormat="1" hidden="1"/>
    <row r="4001" s="365" customFormat="1" hidden="1"/>
    <row r="4002" s="365" customFormat="1" hidden="1"/>
    <row r="4003" s="365" customFormat="1" hidden="1"/>
    <row r="4004" s="365" customFormat="1" hidden="1"/>
    <row r="4005" s="365" customFormat="1" hidden="1"/>
    <row r="4006" s="365" customFormat="1" hidden="1"/>
    <row r="4007" s="365" customFormat="1" hidden="1"/>
    <row r="4008" s="365" customFormat="1" hidden="1"/>
    <row r="4009" s="365" customFormat="1" hidden="1"/>
    <row r="4010" s="365" customFormat="1" hidden="1"/>
    <row r="4011" s="365" customFormat="1" hidden="1"/>
    <row r="4012" s="365" customFormat="1" hidden="1"/>
    <row r="4013" s="365" customFormat="1" hidden="1"/>
    <row r="4014" s="365" customFormat="1" hidden="1"/>
    <row r="4015" s="365" customFormat="1" hidden="1"/>
    <row r="4016" s="365" customFormat="1" hidden="1"/>
    <row r="4017" s="365" customFormat="1" hidden="1"/>
    <row r="4018" s="365" customFormat="1" hidden="1"/>
    <row r="4019" s="365" customFormat="1" hidden="1"/>
    <row r="4020" s="365" customFormat="1" hidden="1"/>
    <row r="4021" s="365" customFormat="1" hidden="1"/>
    <row r="4022" s="365" customFormat="1" hidden="1"/>
    <row r="4023" s="365" customFormat="1" hidden="1"/>
    <row r="4024" s="365" customFormat="1" hidden="1"/>
    <row r="4025" s="365" customFormat="1" hidden="1"/>
    <row r="4026" s="365" customFormat="1" hidden="1"/>
    <row r="4027" s="365" customFormat="1" hidden="1"/>
    <row r="4028" s="365" customFormat="1" hidden="1"/>
    <row r="4029" s="365" customFormat="1" hidden="1"/>
    <row r="4030" s="365" customFormat="1" hidden="1"/>
    <row r="4031" s="365" customFormat="1" hidden="1"/>
    <row r="4032" s="365" customFormat="1" hidden="1"/>
    <row r="4033" s="365" customFormat="1" hidden="1"/>
    <row r="4034" s="365" customFormat="1" hidden="1"/>
    <row r="4035" s="365" customFormat="1" hidden="1"/>
    <row r="4036" s="365" customFormat="1" hidden="1"/>
    <row r="4037" s="365" customFormat="1" hidden="1"/>
    <row r="4038" s="365" customFormat="1" hidden="1"/>
    <row r="4039" s="365" customFormat="1" hidden="1"/>
    <row r="4040" s="365" customFormat="1" hidden="1"/>
    <row r="4041" s="365" customFormat="1" hidden="1"/>
    <row r="4042" s="365" customFormat="1" hidden="1"/>
    <row r="4043" s="365" customFormat="1" hidden="1"/>
    <row r="4044" s="365" customFormat="1" hidden="1"/>
    <row r="4045" s="365" customFormat="1" hidden="1"/>
    <row r="4046" s="365" customFormat="1" hidden="1"/>
    <row r="4047" s="365" customFormat="1" hidden="1"/>
    <row r="4048" s="365" customFormat="1" hidden="1"/>
    <row r="4049" s="365" customFormat="1" hidden="1"/>
    <row r="4050" s="365" customFormat="1" hidden="1"/>
    <row r="4051" s="365" customFormat="1" hidden="1"/>
    <row r="4052" s="365" customFormat="1" hidden="1"/>
    <row r="4053" s="365" customFormat="1" hidden="1"/>
    <row r="4054" s="365" customFormat="1" hidden="1"/>
    <row r="4055" s="365" customFormat="1" hidden="1"/>
    <row r="4056" s="365" customFormat="1" hidden="1"/>
    <row r="4057" s="365" customFormat="1" hidden="1"/>
    <row r="4058" s="365" customFormat="1" hidden="1"/>
    <row r="4059" s="365" customFormat="1" hidden="1"/>
    <row r="4060" s="365" customFormat="1" hidden="1"/>
    <row r="4061" s="365" customFormat="1" hidden="1"/>
    <row r="4062" s="365" customFormat="1" hidden="1"/>
    <row r="4063" s="365" customFormat="1" hidden="1"/>
    <row r="4064" s="365" customFormat="1" hidden="1"/>
    <row r="4065" s="365" customFormat="1" hidden="1"/>
    <row r="4066" s="365" customFormat="1" hidden="1"/>
    <row r="4067" s="365" customFormat="1" hidden="1"/>
    <row r="4068" s="365" customFormat="1" hidden="1"/>
    <row r="4069" s="365" customFormat="1" hidden="1"/>
    <row r="4070" s="365" customFormat="1" hidden="1"/>
    <row r="4071" s="365" customFormat="1" hidden="1"/>
    <row r="4072" s="365" customFormat="1" hidden="1"/>
    <row r="4073" s="365" customFormat="1" hidden="1"/>
    <row r="4074" s="365" customFormat="1" hidden="1"/>
    <row r="4075" s="365" customFormat="1" hidden="1"/>
    <row r="4076" s="365" customFormat="1" hidden="1"/>
    <row r="4077" s="365" customFormat="1" hidden="1"/>
    <row r="4078" s="365" customFormat="1" hidden="1"/>
    <row r="4079" s="365" customFormat="1" hidden="1"/>
    <row r="4080" s="365" customFormat="1" hidden="1"/>
    <row r="4081" s="365" customFormat="1" hidden="1"/>
    <row r="4082" s="365" customFormat="1" hidden="1"/>
    <row r="4083" s="365" customFormat="1" hidden="1"/>
    <row r="4084" s="365" customFormat="1" hidden="1"/>
    <row r="4085" s="365" customFormat="1" hidden="1"/>
    <row r="4086" s="365" customFormat="1" hidden="1"/>
    <row r="4087" s="365" customFormat="1" hidden="1"/>
    <row r="4088" s="365" customFormat="1" hidden="1"/>
    <row r="4089" s="365" customFormat="1" hidden="1"/>
    <row r="4090" s="365" customFormat="1" hidden="1"/>
    <row r="4091" s="365" customFormat="1" hidden="1"/>
    <row r="4092" s="365" customFormat="1" hidden="1"/>
    <row r="4093" s="365" customFormat="1" hidden="1"/>
    <row r="4094" s="365" customFormat="1" hidden="1"/>
    <row r="4095" s="365" customFormat="1" hidden="1"/>
    <row r="4096" s="365" customFormat="1" hidden="1"/>
    <row r="4097" s="365" customFormat="1" hidden="1"/>
    <row r="4098" s="365" customFormat="1" hidden="1"/>
    <row r="4099" s="365" customFormat="1" hidden="1"/>
    <row r="4100" s="365" customFormat="1" hidden="1"/>
    <row r="4101" s="365" customFormat="1" hidden="1"/>
    <row r="4102" s="365" customFormat="1" hidden="1"/>
    <row r="4103" s="365" customFormat="1" hidden="1"/>
    <row r="4104" s="365" customFormat="1" hidden="1"/>
    <row r="4105" s="365" customFormat="1" hidden="1"/>
    <row r="4106" s="365" customFormat="1" hidden="1"/>
    <row r="4107" s="365" customFormat="1" hidden="1"/>
    <row r="4108" s="365" customFormat="1" hidden="1"/>
    <row r="4109" s="365" customFormat="1" hidden="1"/>
    <row r="4110" s="365" customFormat="1" hidden="1"/>
    <row r="4111" s="365" customFormat="1" hidden="1"/>
    <row r="4112" s="365" customFormat="1" hidden="1"/>
    <row r="4113" s="365" customFormat="1" hidden="1"/>
    <row r="4114" s="365" customFormat="1" hidden="1"/>
    <row r="4115" s="365" customFormat="1" hidden="1"/>
    <row r="4116" s="365" customFormat="1" hidden="1"/>
    <row r="4117" s="365" customFormat="1" hidden="1"/>
    <row r="4118" s="365" customFormat="1" hidden="1"/>
    <row r="4119" s="365" customFormat="1" hidden="1"/>
    <row r="4120" s="365" customFormat="1" hidden="1"/>
    <row r="4121" s="365" customFormat="1" hidden="1"/>
    <row r="4122" s="365" customFormat="1" hidden="1"/>
    <row r="4123" s="365" customFormat="1" hidden="1"/>
    <row r="4124" s="365" customFormat="1" hidden="1"/>
    <row r="4125" s="365" customFormat="1" hidden="1"/>
    <row r="4126" s="365" customFormat="1" hidden="1"/>
    <row r="4127" s="365" customFormat="1" hidden="1"/>
    <row r="4128" s="365" customFormat="1" hidden="1"/>
    <row r="4129" s="365" customFormat="1" hidden="1"/>
    <row r="4130" s="365" customFormat="1" hidden="1"/>
    <row r="4131" s="365" customFormat="1" hidden="1"/>
    <row r="4132" s="365" customFormat="1" hidden="1"/>
    <row r="4133" s="365" customFormat="1" hidden="1"/>
    <row r="4134" s="365" customFormat="1" hidden="1"/>
    <row r="4135" s="365" customFormat="1" hidden="1"/>
    <row r="4136" s="365" customFormat="1" hidden="1"/>
    <row r="4137" s="365" customFormat="1" hidden="1"/>
    <row r="4138" s="365" customFormat="1" hidden="1"/>
    <row r="4139" s="365" customFormat="1" hidden="1"/>
    <row r="4140" s="365" customFormat="1" hidden="1"/>
    <row r="4141" s="365" customFormat="1" hidden="1"/>
    <row r="4142" s="365" customFormat="1" hidden="1"/>
    <row r="4143" s="365" customFormat="1" hidden="1"/>
    <row r="4144" s="365" customFormat="1" hidden="1"/>
    <row r="4145" s="365" customFormat="1" hidden="1"/>
    <row r="4146" s="365" customFormat="1" hidden="1"/>
    <row r="4147" s="365" customFormat="1" hidden="1"/>
    <row r="4148" s="365" customFormat="1" hidden="1"/>
    <row r="4149" s="365" customFormat="1" hidden="1"/>
    <row r="4150" s="365" customFormat="1" hidden="1"/>
    <row r="4151" s="365" customFormat="1" hidden="1"/>
    <row r="4152" s="365" customFormat="1" hidden="1"/>
    <row r="4153" s="365" customFormat="1" hidden="1"/>
    <row r="4154" s="365" customFormat="1" hidden="1"/>
    <row r="4155" s="365" customFormat="1" hidden="1"/>
    <row r="4156" s="365" customFormat="1" hidden="1"/>
    <row r="4157" s="365" customFormat="1" hidden="1"/>
    <row r="4158" s="365" customFormat="1" hidden="1"/>
    <row r="4159" s="365" customFormat="1" hidden="1"/>
    <row r="4160" s="365" customFormat="1" hidden="1"/>
    <row r="4161" s="365" customFormat="1" hidden="1"/>
    <row r="4162" s="365" customFormat="1" hidden="1"/>
    <row r="4163" s="365" customFormat="1" hidden="1"/>
    <row r="4164" s="365" customFormat="1" hidden="1"/>
    <row r="4165" s="365" customFormat="1" hidden="1"/>
    <row r="4166" s="365" customFormat="1" hidden="1"/>
    <row r="4167" s="365" customFormat="1" hidden="1"/>
    <row r="4168" s="365" customFormat="1" hidden="1"/>
    <row r="4169" s="365" customFormat="1" hidden="1"/>
    <row r="4170" s="365" customFormat="1" hidden="1"/>
    <row r="4171" s="365" customFormat="1" hidden="1"/>
    <row r="4172" s="365" customFormat="1" hidden="1"/>
    <row r="4173" s="365" customFormat="1" hidden="1"/>
    <row r="4174" s="365" customFormat="1" hidden="1"/>
    <row r="4175" s="365" customFormat="1" hidden="1"/>
    <row r="4176" s="365" customFormat="1" hidden="1"/>
    <row r="4177" s="365" customFormat="1" hidden="1"/>
    <row r="4178" s="365" customFormat="1" hidden="1"/>
    <row r="4179" s="365" customFormat="1" hidden="1"/>
    <row r="4180" s="365" customFormat="1" hidden="1"/>
    <row r="4181" s="365" customFormat="1" hidden="1"/>
    <row r="4182" s="365" customFormat="1" hidden="1"/>
    <row r="4183" s="365" customFormat="1" hidden="1"/>
    <row r="4184" s="365" customFormat="1" hidden="1"/>
    <row r="4185" s="365" customFormat="1" hidden="1"/>
    <row r="4186" s="365" customFormat="1" hidden="1"/>
    <row r="4187" s="365" customFormat="1" hidden="1"/>
    <row r="4188" s="365" customFormat="1" hidden="1"/>
    <row r="4189" s="365" customFormat="1" hidden="1"/>
    <row r="4190" s="365" customFormat="1" hidden="1"/>
    <row r="4191" s="365" customFormat="1" hidden="1"/>
    <row r="4192" s="365" customFormat="1" hidden="1"/>
    <row r="4193" s="365" customFormat="1" hidden="1"/>
    <row r="4194" s="365" customFormat="1" hidden="1"/>
    <row r="4195" s="365" customFormat="1" hidden="1"/>
    <row r="4196" s="365" customFormat="1" hidden="1"/>
    <row r="4197" s="365" customFormat="1" hidden="1"/>
    <row r="4198" s="365" customFormat="1" hidden="1"/>
    <row r="4199" s="365" customFormat="1" hidden="1"/>
    <row r="4200" s="365" customFormat="1" hidden="1"/>
    <row r="4201" s="365" customFormat="1" hidden="1"/>
    <row r="4202" s="365" customFormat="1" hidden="1"/>
    <row r="4203" s="365" customFormat="1" hidden="1"/>
    <row r="4204" s="365" customFormat="1" hidden="1"/>
    <row r="4205" s="365" customFormat="1" hidden="1"/>
    <row r="4206" s="365" customFormat="1" hidden="1"/>
    <row r="4207" s="365" customFormat="1" hidden="1"/>
    <row r="4208" s="365" customFormat="1" hidden="1"/>
    <row r="4209" s="365" customFormat="1" hidden="1"/>
    <row r="4210" s="365" customFormat="1" hidden="1"/>
    <row r="4211" s="365" customFormat="1" hidden="1"/>
    <row r="4212" s="365" customFormat="1" hidden="1"/>
    <row r="4213" s="365" customFormat="1" hidden="1"/>
    <row r="4214" s="365" customFormat="1" hidden="1"/>
    <row r="4215" s="365" customFormat="1" hidden="1"/>
    <row r="4216" s="365" customFormat="1" hidden="1"/>
    <row r="4217" s="365" customFormat="1" hidden="1"/>
    <row r="4218" s="365" customFormat="1" hidden="1"/>
    <row r="4219" s="365" customFormat="1" hidden="1"/>
    <row r="4220" s="365" customFormat="1" hidden="1"/>
    <row r="4221" s="365" customFormat="1" hidden="1"/>
    <row r="4222" s="365" customFormat="1" hidden="1"/>
    <row r="4223" s="365" customFormat="1" hidden="1"/>
    <row r="4224" s="365" customFormat="1" hidden="1"/>
    <row r="4225" s="365" customFormat="1" hidden="1"/>
    <row r="4226" s="365" customFormat="1" hidden="1"/>
    <row r="4227" s="365" customFormat="1" hidden="1"/>
    <row r="4228" s="365" customFormat="1" hidden="1"/>
    <row r="4229" s="365" customFormat="1" hidden="1"/>
    <row r="4230" s="365" customFormat="1" hidden="1"/>
    <row r="4231" s="365" customFormat="1" hidden="1"/>
    <row r="4232" s="365" customFormat="1" hidden="1"/>
    <row r="4233" s="365" customFormat="1" hidden="1"/>
    <row r="4234" s="365" customFormat="1" hidden="1"/>
    <row r="4235" s="365" customFormat="1" hidden="1"/>
    <row r="4236" s="365" customFormat="1" hidden="1"/>
    <row r="4237" s="365" customFormat="1" hidden="1"/>
    <row r="4238" s="365" customFormat="1" hidden="1"/>
    <row r="4239" s="365" customFormat="1" hidden="1"/>
    <row r="4240" s="365" customFormat="1" hidden="1"/>
    <row r="4241" s="365" customFormat="1" hidden="1"/>
    <row r="4242" s="365" customFormat="1" hidden="1"/>
    <row r="4243" s="365" customFormat="1" hidden="1"/>
    <row r="4244" s="365" customFormat="1" hidden="1"/>
    <row r="4245" s="365" customFormat="1" hidden="1"/>
    <row r="4246" s="365" customFormat="1" hidden="1"/>
    <row r="4247" s="365" customFormat="1" hidden="1"/>
    <row r="4248" s="365" customFormat="1" hidden="1"/>
    <row r="4249" s="365" customFormat="1" hidden="1"/>
    <row r="4250" s="365" customFormat="1" hidden="1"/>
    <row r="4251" s="365" customFormat="1" hidden="1"/>
    <row r="4252" s="365" customFormat="1" hidden="1"/>
    <row r="4253" s="365" customFormat="1" hidden="1"/>
    <row r="4254" s="365" customFormat="1" hidden="1"/>
    <row r="4255" s="365" customFormat="1" hidden="1"/>
    <row r="4256" s="365" customFormat="1" hidden="1"/>
    <row r="4257" s="365" customFormat="1" hidden="1"/>
    <row r="4258" s="365" customFormat="1" hidden="1"/>
    <row r="4259" s="365" customFormat="1" hidden="1"/>
    <row r="4260" s="365" customFormat="1" hidden="1"/>
    <row r="4261" s="365" customFormat="1" hidden="1"/>
    <row r="4262" s="365" customFormat="1" hidden="1"/>
    <row r="4263" s="365" customFormat="1" hidden="1"/>
    <row r="4264" s="365" customFormat="1" hidden="1"/>
    <row r="4265" s="365" customFormat="1" hidden="1"/>
    <row r="4266" s="365" customFormat="1" hidden="1"/>
    <row r="4267" s="365" customFormat="1" hidden="1"/>
    <row r="4268" s="365" customFormat="1" hidden="1"/>
    <row r="4269" s="365" customFormat="1" hidden="1"/>
    <row r="4270" s="365" customFormat="1" hidden="1"/>
    <row r="4271" s="365" customFormat="1" hidden="1"/>
    <row r="4272" s="365" customFormat="1" hidden="1"/>
    <row r="4273" s="365" customFormat="1" hidden="1"/>
    <row r="4274" s="365" customFormat="1" hidden="1"/>
    <row r="4275" s="365" customFormat="1" hidden="1"/>
    <row r="4276" s="365" customFormat="1" hidden="1"/>
    <row r="4277" s="365" customFormat="1" hidden="1"/>
    <row r="4278" s="365" customFormat="1" hidden="1"/>
    <row r="4279" s="365" customFormat="1" hidden="1"/>
    <row r="4280" s="365" customFormat="1" hidden="1"/>
    <row r="4281" s="365" customFormat="1" hidden="1"/>
    <row r="4282" s="365" customFormat="1" hidden="1"/>
    <row r="4283" s="365" customFormat="1" hidden="1"/>
    <row r="4284" s="365" customFormat="1" hidden="1"/>
    <row r="4285" s="365" customFormat="1" hidden="1"/>
    <row r="4286" s="365" customFormat="1" hidden="1"/>
    <row r="4287" s="365" customFormat="1" hidden="1"/>
    <row r="4288" s="365" customFormat="1" hidden="1"/>
    <row r="4289" s="365" customFormat="1" hidden="1"/>
    <row r="4290" s="365" customFormat="1" hidden="1"/>
    <row r="4291" s="365" customFormat="1" hidden="1"/>
    <row r="4292" s="365" customFormat="1" hidden="1"/>
    <row r="4293" s="365" customFormat="1" hidden="1"/>
    <row r="4294" s="365" customFormat="1" hidden="1"/>
    <row r="4295" s="365" customFormat="1" hidden="1"/>
    <row r="4296" s="365" customFormat="1" hidden="1"/>
    <row r="4297" s="365" customFormat="1" hidden="1"/>
    <row r="4298" s="365" customFormat="1" hidden="1"/>
    <row r="4299" s="365" customFormat="1" hidden="1"/>
    <row r="4300" s="365" customFormat="1" hidden="1"/>
    <row r="4301" s="365" customFormat="1" hidden="1"/>
    <row r="4302" s="365" customFormat="1" hidden="1"/>
    <row r="4303" s="365" customFormat="1" hidden="1"/>
    <row r="4304" s="365" customFormat="1" hidden="1"/>
    <row r="4305" s="365" customFormat="1" hidden="1"/>
    <row r="4306" s="365" customFormat="1" hidden="1"/>
    <row r="4307" s="365" customFormat="1" hidden="1"/>
    <row r="4308" s="365" customFormat="1" hidden="1"/>
    <row r="4309" s="365" customFormat="1" hidden="1"/>
    <row r="4310" s="365" customFormat="1" hidden="1"/>
    <row r="4311" s="365" customFormat="1" hidden="1"/>
    <row r="4312" s="365" customFormat="1" hidden="1"/>
    <row r="4313" s="365" customFormat="1" hidden="1"/>
    <row r="4314" s="365" customFormat="1" hidden="1"/>
    <row r="4315" s="365" customFormat="1" hidden="1"/>
    <row r="4316" s="365" customFormat="1" hidden="1"/>
    <row r="4317" s="365" customFormat="1" hidden="1"/>
    <row r="4318" s="365" customFormat="1" hidden="1"/>
    <row r="4319" s="365" customFormat="1" hidden="1"/>
    <row r="4320" s="365" customFormat="1" hidden="1"/>
    <row r="4321" s="365" customFormat="1" hidden="1"/>
    <row r="4322" s="365" customFormat="1" hidden="1"/>
    <row r="4323" s="365" customFormat="1" hidden="1"/>
    <row r="4324" s="365" customFormat="1" hidden="1"/>
    <row r="4325" s="365" customFormat="1" hidden="1"/>
    <row r="4326" s="365" customFormat="1" hidden="1"/>
    <row r="4327" s="365" customFormat="1" hidden="1"/>
    <row r="4328" s="365" customFormat="1" hidden="1"/>
    <row r="4329" s="365" customFormat="1" hidden="1"/>
    <row r="4330" s="365" customFormat="1" hidden="1"/>
    <row r="4331" s="365" customFormat="1" hidden="1"/>
    <row r="4332" s="365" customFormat="1" hidden="1"/>
    <row r="4333" s="365" customFormat="1" hidden="1"/>
    <row r="4334" s="365" customFormat="1" hidden="1"/>
    <row r="4335" s="365" customFormat="1" hidden="1"/>
    <row r="4336" s="365" customFormat="1" hidden="1"/>
    <row r="4337" s="365" customFormat="1" hidden="1"/>
    <row r="4338" s="365" customFormat="1" hidden="1"/>
    <row r="4339" s="365" customFormat="1" hidden="1"/>
    <row r="4340" s="365" customFormat="1" hidden="1"/>
    <row r="4341" s="365" customFormat="1" hidden="1"/>
    <row r="4342" s="365" customFormat="1" hidden="1"/>
    <row r="4343" s="365" customFormat="1" hidden="1"/>
    <row r="4344" s="365" customFormat="1" hidden="1"/>
    <row r="4345" s="365" customFormat="1" hidden="1"/>
    <row r="4346" s="365" customFormat="1" hidden="1"/>
    <row r="4347" s="365" customFormat="1" hidden="1"/>
    <row r="4348" s="365" customFormat="1" hidden="1"/>
    <row r="4349" s="365" customFormat="1" hidden="1"/>
    <row r="4350" s="365" customFormat="1" hidden="1"/>
    <row r="4351" s="365" customFormat="1" hidden="1"/>
    <row r="4352" s="365" customFormat="1" hidden="1"/>
    <row r="4353" s="365" customFormat="1" hidden="1"/>
    <row r="4354" s="365" customFormat="1" hidden="1"/>
    <row r="4355" s="365" customFormat="1" hidden="1"/>
    <row r="4356" s="365" customFormat="1" hidden="1"/>
    <row r="4357" s="365" customFormat="1" hidden="1"/>
    <row r="4358" s="365" customFormat="1" hidden="1"/>
    <row r="4359" s="365" customFormat="1" hidden="1"/>
    <row r="4360" s="365" customFormat="1" hidden="1"/>
    <row r="4361" s="365" customFormat="1" hidden="1"/>
    <row r="4362" s="365" customFormat="1" hidden="1"/>
    <row r="4363" s="365" customFormat="1" hidden="1"/>
    <row r="4364" s="365" customFormat="1" hidden="1"/>
    <row r="4365" s="365" customFormat="1" hidden="1"/>
    <row r="4366" s="365" customFormat="1" hidden="1"/>
    <row r="4367" s="365" customFormat="1" hidden="1"/>
    <row r="4368" s="365" customFormat="1" hidden="1"/>
    <row r="4369" s="365" customFormat="1" hidden="1"/>
    <row r="4370" s="365" customFormat="1" hidden="1"/>
    <row r="4371" s="365" customFormat="1" hidden="1"/>
    <row r="4372" s="365" customFormat="1" hidden="1"/>
    <row r="4373" s="365" customFormat="1" hidden="1"/>
    <row r="4374" s="365" customFormat="1" hidden="1"/>
    <row r="4375" s="365" customFormat="1" hidden="1"/>
    <row r="4376" s="365" customFormat="1" hidden="1"/>
    <row r="4377" s="365" customFormat="1" hidden="1"/>
    <row r="4378" s="365" customFormat="1" hidden="1"/>
    <row r="4379" s="365" customFormat="1" hidden="1"/>
    <row r="4380" s="365" customFormat="1" hidden="1"/>
    <row r="4381" s="365" customFormat="1" hidden="1"/>
    <row r="4382" s="365" customFormat="1" hidden="1"/>
    <row r="4383" s="365" customFormat="1" hidden="1"/>
    <row r="4384" s="365" customFormat="1" hidden="1"/>
    <row r="4385" s="365" customFormat="1" hidden="1"/>
    <row r="4386" s="365" customFormat="1" hidden="1"/>
    <row r="4387" s="365" customFormat="1" hidden="1"/>
    <row r="4388" s="365" customFormat="1" hidden="1"/>
    <row r="4389" s="365" customFormat="1" hidden="1"/>
    <row r="4390" s="365" customFormat="1" hidden="1"/>
    <row r="4391" s="365" customFormat="1" hidden="1"/>
    <row r="4392" s="365" customFormat="1" hidden="1"/>
    <row r="4393" s="365" customFormat="1" hidden="1"/>
    <row r="4394" s="365" customFormat="1" hidden="1"/>
    <row r="4395" s="365" customFormat="1" hidden="1"/>
    <row r="4396" s="365" customFormat="1" hidden="1"/>
    <row r="4397" s="365" customFormat="1" hidden="1"/>
    <row r="4398" s="365" customFormat="1" hidden="1"/>
    <row r="4399" s="365" customFormat="1" hidden="1"/>
    <row r="4400" s="365" customFormat="1" hidden="1"/>
    <row r="4401" s="365" customFormat="1" hidden="1"/>
    <row r="4402" s="365" customFormat="1" hidden="1"/>
    <row r="4403" s="365" customFormat="1" hidden="1"/>
    <row r="4404" s="365" customFormat="1" hidden="1"/>
    <row r="4405" s="365" customFormat="1" hidden="1"/>
    <row r="4406" s="365" customFormat="1" hidden="1"/>
    <row r="4407" s="365" customFormat="1" hidden="1"/>
    <row r="4408" s="365" customFormat="1" hidden="1"/>
    <row r="4409" s="365" customFormat="1" hidden="1"/>
    <row r="4410" s="365" customFormat="1" hidden="1"/>
    <row r="4411" s="365" customFormat="1" hidden="1"/>
    <row r="4412" s="365" customFormat="1" hidden="1"/>
    <row r="4413" s="365" customFormat="1" hidden="1"/>
    <row r="4414" s="365" customFormat="1" hidden="1"/>
    <row r="4415" s="365" customFormat="1" hidden="1"/>
    <row r="4416" s="365" customFormat="1" hidden="1"/>
    <row r="4417" s="365" customFormat="1" hidden="1"/>
    <row r="4418" s="365" customFormat="1" hidden="1"/>
    <row r="4419" s="365" customFormat="1" hidden="1"/>
    <row r="4420" s="365" customFormat="1" hidden="1"/>
    <row r="4421" s="365" customFormat="1" hidden="1"/>
    <row r="4422" s="365" customFormat="1" hidden="1"/>
    <row r="4423" s="365" customFormat="1" hidden="1"/>
    <row r="4424" s="365" customFormat="1" hidden="1"/>
    <row r="4425" s="365" customFormat="1" hidden="1"/>
    <row r="4426" s="365" customFormat="1" hidden="1"/>
    <row r="4427" s="365" customFormat="1" hidden="1"/>
    <row r="4428" s="365" customFormat="1" hidden="1"/>
    <row r="4429" s="365" customFormat="1" hidden="1"/>
    <row r="4430" s="365" customFormat="1" hidden="1"/>
    <row r="4431" s="365" customFormat="1" hidden="1"/>
    <row r="4432" s="365" customFormat="1" hidden="1"/>
    <row r="4433" s="365" customFormat="1" hidden="1"/>
    <row r="4434" s="365" customFormat="1" hidden="1"/>
    <row r="4435" s="365" customFormat="1" hidden="1"/>
    <row r="4436" s="365" customFormat="1" hidden="1"/>
    <row r="4437" s="365" customFormat="1" hidden="1"/>
    <row r="4438" s="365" customFormat="1" hidden="1"/>
    <row r="4439" s="365" customFormat="1" hidden="1"/>
    <row r="4440" s="365" customFormat="1" hidden="1"/>
    <row r="4441" s="365" customFormat="1" hidden="1"/>
    <row r="4442" s="365" customFormat="1" hidden="1"/>
    <row r="4443" s="365" customFormat="1" hidden="1"/>
    <row r="4444" s="365" customFormat="1" hidden="1"/>
    <row r="4445" s="365" customFormat="1" hidden="1"/>
    <row r="4446" s="365" customFormat="1" hidden="1"/>
    <row r="4447" s="365" customFormat="1" hidden="1"/>
    <row r="4448" s="365" customFormat="1" hidden="1"/>
    <row r="4449" s="365" customFormat="1" hidden="1"/>
    <row r="4450" s="365" customFormat="1" hidden="1"/>
    <row r="4451" s="365" customFormat="1" hidden="1"/>
    <row r="4452" s="365" customFormat="1" hidden="1"/>
    <row r="4453" s="365" customFormat="1" hidden="1"/>
    <row r="4454" s="365" customFormat="1" hidden="1"/>
    <row r="4455" s="365" customFormat="1" hidden="1"/>
    <row r="4456" s="365" customFormat="1" hidden="1"/>
    <row r="4457" s="365" customFormat="1" hidden="1"/>
    <row r="4458" s="365" customFormat="1" hidden="1"/>
    <row r="4459" s="365" customFormat="1" hidden="1"/>
    <row r="4460" s="365" customFormat="1" hidden="1"/>
    <row r="4461" s="365" customFormat="1" hidden="1"/>
    <row r="4462" s="365" customFormat="1" hidden="1"/>
    <row r="4463" s="365" customFormat="1" hidden="1"/>
    <row r="4464" s="365" customFormat="1" hidden="1"/>
    <row r="4465" s="365" customFormat="1" hidden="1"/>
    <row r="4466" s="365" customFormat="1" hidden="1"/>
    <row r="4467" s="365" customFormat="1" hidden="1"/>
    <row r="4468" s="365" customFormat="1" hidden="1"/>
    <row r="4469" s="365" customFormat="1" hidden="1"/>
    <row r="4470" s="365" customFormat="1" hidden="1"/>
    <row r="4471" s="365" customFormat="1" hidden="1"/>
    <row r="4472" s="365" customFormat="1" hidden="1"/>
    <row r="4473" s="365" customFormat="1" hidden="1"/>
    <row r="4474" s="365" customFormat="1" hidden="1"/>
    <row r="4475" s="365" customFormat="1" hidden="1"/>
    <row r="4476" s="365" customFormat="1" hidden="1"/>
    <row r="4477" s="365" customFormat="1" hidden="1"/>
    <row r="4478" s="365" customFormat="1" hidden="1"/>
    <row r="4479" s="365" customFormat="1" hidden="1"/>
    <row r="4480" s="365" customFormat="1" hidden="1"/>
    <row r="4481" s="365" customFormat="1" hidden="1"/>
    <row r="4482" s="365" customFormat="1" hidden="1"/>
    <row r="4483" s="365" customFormat="1" hidden="1"/>
    <row r="4484" s="365" customFormat="1" hidden="1"/>
    <row r="4485" s="365" customFormat="1" hidden="1"/>
    <row r="4486" s="365" customFormat="1" hidden="1"/>
    <row r="4487" s="365" customFormat="1" hidden="1"/>
    <row r="4488" s="365" customFormat="1" hidden="1"/>
    <row r="4489" s="365" customFormat="1" hidden="1"/>
    <row r="4490" s="365" customFormat="1" hidden="1"/>
    <row r="4491" s="365" customFormat="1" hidden="1"/>
    <row r="4492" s="365" customFormat="1" hidden="1"/>
    <row r="4493" s="365" customFormat="1" hidden="1"/>
    <row r="4494" s="365" customFormat="1" hidden="1"/>
    <row r="4495" s="365" customFormat="1" hidden="1"/>
    <row r="4496" s="365" customFormat="1" hidden="1"/>
    <row r="4497" s="365" customFormat="1" hidden="1"/>
    <row r="4498" s="365" customFormat="1" hidden="1"/>
    <row r="4499" s="365" customFormat="1" hidden="1"/>
    <row r="4500" s="365" customFormat="1" hidden="1"/>
    <row r="4501" s="365" customFormat="1" hidden="1"/>
    <row r="4502" s="365" customFormat="1" hidden="1"/>
    <row r="4503" s="365" customFormat="1" hidden="1"/>
    <row r="4504" s="365" customFormat="1" hidden="1"/>
    <row r="4505" s="365" customFormat="1" hidden="1"/>
    <row r="4506" s="365" customFormat="1" hidden="1"/>
    <row r="4507" s="365" customFormat="1" hidden="1"/>
    <row r="4508" s="365" customFormat="1" hidden="1"/>
    <row r="4509" s="365" customFormat="1" hidden="1"/>
    <row r="4510" s="365" customFormat="1" hidden="1"/>
    <row r="4511" s="365" customFormat="1" hidden="1"/>
    <row r="4512" s="365" customFormat="1" hidden="1"/>
    <row r="4513" s="365" customFormat="1" hidden="1"/>
    <row r="4514" s="365" customFormat="1" hidden="1"/>
    <row r="4515" s="365" customFormat="1" hidden="1"/>
    <row r="4516" s="365" customFormat="1" hidden="1"/>
    <row r="4517" s="365" customFormat="1" hidden="1"/>
    <row r="4518" s="365" customFormat="1" hidden="1"/>
    <row r="4519" s="365" customFormat="1" hidden="1"/>
    <row r="4520" s="365" customFormat="1" hidden="1"/>
    <row r="4521" s="365" customFormat="1" hidden="1"/>
    <row r="4522" s="365" customFormat="1" hidden="1"/>
    <row r="4523" s="365" customFormat="1" hidden="1"/>
    <row r="4524" s="365" customFormat="1" hidden="1"/>
    <row r="4525" s="365" customFormat="1" hidden="1"/>
    <row r="4526" s="365" customFormat="1" hidden="1"/>
    <row r="4527" s="365" customFormat="1" hidden="1"/>
    <row r="4528" s="365" customFormat="1" hidden="1"/>
    <row r="4529" s="365" customFormat="1" hidden="1"/>
    <row r="4530" s="365" customFormat="1" hidden="1"/>
    <row r="4531" s="365" customFormat="1" hidden="1"/>
    <row r="4532" s="365" customFormat="1" hidden="1"/>
    <row r="4533" s="365" customFormat="1" hidden="1"/>
    <row r="4534" s="365" customFormat="1" hidden="1"/>
    <row r="4535" s="365" customFormat="1" hidden="1"/>
    <row r="4536" s="365" customFormat="1" hidden="1"/>
    <row r="4537" s="365" customFormat="1" hidden="1"/>
    <row r="4538" s="365" customFormat="1" hidden="1"/>
    <row r="4539" s="365" customFormat="1" hidden="1"/>
    <row r="4540" s="365" customFormat="1" hidden="1"/>
    <row r="4541" s="365" customFormat="1" hidden="1"/>
    <row r="4542" s="365" customFormat="1" hidden="1"/>
    <row r="4543" s="365" customFormat="1" hidden="1"/>
    <row r="4544" s="365" customFormat="1" hidden="1"/>
    <row r="4545" s="365" customFormat="1" hidden="1"/>
    <row r="4546" s="365" customFormat="1" hidden="1"/>
    <row r="4547" s="365" customFormat="1" hidden="1"/>
    <row r="4548" s="365" customFormat="1" hidden="1"/>
    <row r="4549" s="365" customFormat="1" hidden="1"/>
    <row r="4550" s="365" customFormat="1" hidden="1"/>
    <row r="4551" s="365" customFormat="1" hidden="1"/>
    <row r="4552" s="365" customFormat="1" hidden="1"/>
    <row r="4553" s="365" customFormat="1" hidden="1"/>
    <row r="4554" s="365" customFormat="1" hidden="1"/>
    <row r="4555" s="365" customFormat="1" hidden="1"/>
    <row r="4556" s="365" customFormat="1" hidden="1"/>
    <row r="4557" s="365" customFormat="1" hidden="1"/>
    <row r="4558" s="365" customFormat="1" hidden="1"/>
    <row r="4559" s="365" customFormat="1" hidden="1"/>
    <row r="4560" s="365" customFormat="1" hidden="1"/>
    <row r="4561" s="365" customFormat="1" hidden="1"/>
    <row r="4562" s="365" customFormat="1" hidden="1"/>
    <row r="4563" s="365" customFormat="1" hidden="1"/>
    <row r="4564" s="365" customFormat="1" hidden="1"/>
    <row r="4565" s="365" customFormat="1" hidden="1"/>
    <row r="4566" s="365" customFormat="1" hidden="1"/>
    <row r="4567" s="365" customFormat="1" hidden="1"/>
    <row r="4568" s="365" customFormat="1" hidden="1"/>
    <row r="4569" s="365" customFormat="1" hidden="1"/>
    <row r="4570" s="365" customFormat="1" hidden="1"/>
    <row r="4571" s="365" customFormat="1" hidden="1"/>
    <row r="4572" s="365" customFormat="1" hidden="1"/>
    <row r="4573" s="365" customFormat="1" hidden="1"/>
    <row r="4574" s="365" customFormat="1" hidden="1"/>
    <row r="4575" s="365" customFormat="1" hidden="1"/>
    <row r="4576" s="365" customFormat="1" hidden="1"/>
    <row r="4577" s="365" customFormat="1" hidden="1"/>
    <row r="4578" s="365" customFormat="1" hidden="1"/>
    <row r="4579" s="365" customFormat="1" hidden="1"/>
    <row r="4580" s="365" customFormat="1" hidden="1"/>
    <row r="4581" s="365" customFormat="1" hidden="1"/>
    <row r="4582" s="365" customFormat="1" hidden="1"/>
    <row r="4583" s="365" customFormat="1" hidden="1"/>
    <row r="4584" s="365" customFormat="1" hidden="1"/>
    <row r="4585" s="365" customFormat="1" hidden="1"/>
    <row r="4586" s="365" customFormat="1" hidden="1"/>
    <row r="4587" s="365" customFormat="1" hidden="1"/>
    <row r="4588" s="365" customFormat="1" hidden="1"/>
    <row r="4589" s="365" customFormat="1" hidden="1"/>
    <row r="4590" s="365" customFormat="1" hidden="1"/>
    <row r="4591" s="365" customFormat="1" hidden="1"/>
    <row r="4592" s="365" customFormat="1" hidden="1"/>
    <row r="4593" s="365" customFormat="1" hidden="1"/>
    <row r="4594" s="365" customFormat="1" hidden="1"/>
    <row r="4595" s="365" customFormat="1" hidden="1"/>
    <row r="4596" s="365" customFormat="1" hidden="1"/>
    <row r="4597" s="365" customFormat="1" hidden="1"/>
    <row r="4598" s="365" customFormat="1" hidden="1"/>
    <row r="4599" s="365" customFormat="1" hidden="1"/>
    <row r="4600" s="365" customFormat="1" hidden="1"/>
    <row r="4601" s="365" customFormat="1" hidden="1"/>
    <row r="4602" s="365" customFormat="1" hidden="1"/>
    <row r="4603" s="365" customFormat="1" hidden="1"/>
    <row r="4604" s="365" customFormat="1" hidden="1"/>
    <row r="4605" s="365" customFormat="1" hidden="1"/>
    <row r="4606" s="365" customFormat="1" hidden="1"/>
    <row r="4607" s="365" customFormat="1" hidden="1"/>
    <row r="4608" s="365" customFormat="1" hidden="1"/>
    <row r="4609" s="365" customFormat="1" hidden="1"/>
    <row r="4610" s="365" customFormat="1" hidden="1"/>
    <row r="4611" s="365" customFormat="1" hidden="1"/>
    <row r="4612" s="365" customFormat="1" hidden="1"/>
    <row r="4613" s="365" customFormat="1" hidden="1"/>
    <row r="4614" s="365" customFormat="1" hidden="1"/>
    <row r="4615" s="365" customFormat="1" hidden="1"/>
    <row r="4616" s="365" customFormat="1" hidden="1"/>
    <row r="4617" s="365" customFormat="1" hidden="1"/>
    <row r="4618" s="365" customFormat="1" hidden="1"/>
    <row r="4619" s="365" customFormat="1" hidden="1"/>
    <row r="4620" s="365" customFormat="1" hidden="1"/>
    <row r="4621" s="365" customFormat="1" hidden="1"/>
    <row r="4622" s="365" customFormat="1" hidden="1"/>
    <row r="4623" s="365" customFormat="1" hidden="1"/>
    <row r="4624" s="365" customFormat="1" hidden="1"/>
    <row r="4625" s="365" customFormat="1" hidden="1"/>
    <row r="4626" s="365" customFormat="1" hidden="1"/>
    <row r="4627" s="365" customFormat="1" hidden="1"/>
    <row r="4628" s="365" customFormat="1" hidden="1"/>
    <row r="4629" s="365" customFormat="1" hidden="1"/>
    <row r="4630" s="365" customFormat="1" hidden="1"/>
    <row r="4631" s="365" customFormat="1" hidden="1"/>
    <row r="4632" s="365" customFormat="1" hidden="1"/>
    <row r="4633" s="365" customFormat="1" hidden="1"/>
    <row r="4634" s="365" customFormat="1" hidden="1"/>
    <row r="4635" s="365" customFormat="1" hidden="1"/>
    <row r="4636" s="365" customFormat="1" hidden="1"/>
    <row r="4637" s="365" customFormat="1" hidden="1"/>
    <row r="4638" s="365" customFormat="1" hidden="1"/>
    <row r="4639" s="365" customFormat="1" hidden="1"/>
    <row r="4640" s="365" customFormat="1" hidden="1"/>
    <row r="4641" s="365" customFormat="1" hidden="1"/>
    <row r="4642" s="365" customFormat="1" hidden="1"/>
    <row r="4643" s="365" customFormat="1" hidden="1"/>
    <row r="4644" s="365" customFormat="1" hidden="1"/>
    <row r="4645" s="365" customFormat="1" hidden="1"/>
    <row r="4646" s="365" customFormat="1" hidden="1"/>
    <row r="4647" s="365" customFormat="1" hidden="1"/>
    <row r="4648" s="365" customFormat="1" hidden="1"/>
    <row r="4649" s="365" customFormat="1" hidden="1"/>
    <row r="4650" s="365" customFormat="1" hidden="1"/>
    <row r="4651" s="365" customFormat="1" hidden="1"/>
    <row r="4652" s="365" customFormat="1" hidden="1"/>
    <row r="4653" s="365" customFormat="1" hidden="1"/>
    <row r="4654" s="365" customFormat="1" hidden="1"/>
    <row r="4655" s="365" customFormat="1" hidden="1"/>
    <row r="4656" s="365" customFormat="1" hidden="1"/>
    <row r="4657" s="365" customFormat="1" hidden="1"/>
    <row r="4658" s="365" customFormat="1" hidden="1"/>
    <row r="4659" s="365" customFormat="1" hidden="1"/>
    <row r="4660" s="365" customFormat="1" hidden="1"/>
    <row r="4661" s="365" customFormat="1" hidden="1"/>
    <row r="4662" s="365" customFormat="1" hidden="1"/>
    <row r="4663" s="365" customFormat="1" hidden="1"/>
    <row r="4664" s="365" customFormat="1" hidden="1"/>
    <row r="4665" s="365" customFormat="1" hidden="1"/>
    <row r="4666" s="365" customFormat="1" hidden="1"/>
    <row r="4667" s="365" customFormat="1" hidden="1"/>
    <row r="4668" s="365" customFormat="1" hidden="1"/>
    <row r="4669" s="365" customFormat="1" hidden="1"/>
    <row r="4670" s="365" customFormat="1" hidden="1"/>
    <row r="4671" s="365" customFormat="1" hidden="1"/>
    <row r="4672" s="365" customFormat="1" hidden="1"/>
    <row r="4673" s="365" customFormat="1" hidden="1"/>
    <row r="4674" s="365" customFormat="1" hidden="1"/>
    <row r="4675" s="365" customFormat="1" hidden="1"/>
    <row r="4676" s="365" customFormat="1" hidden="1"/>
    <row r="4677" s="365" customFormat="1" hidden="1"/>
    <row r="4678" s="365" customFormat="1" hidden="1"/>
    <row r="4679" s="365" customFormat="1" hidden="1"/>
    <row r="4680" s="365" customFormat="1" hidden="1"/>
    <row r="4681" s="365" customFormat="1" hidden="1"/>
    <row r="4682" s="365" customFormat="1" hidden="1"/>
    <row r="4683" s="365" customFormat="1" hidden="1"/>
    <row r="4684" s="365" customFormat="1" hidden="1"/>
    <row r="4685" s="365" customFormat="1" hidden="1"/>
    <row r="4686" s="365" customFormat="1" hidden="1"/>
    <row r="4687" s="365" customFormat="1" hidden="1"/>
    <row r="4688" s="365" customFormat="1" hidden="1"/>
    <row r="4689" s="365" customFormat="1" hidden="1"/>
    <row r="4690" s="365" customFormat="1" hidden="1"/>
    <row r="4691" s="365" customFormat="1" hidden="1"/>
    <row r="4692" s="365" customFormat="1" hidden="1"/>
    <row r="4693" s="365" customFormat="1" hidden="1"/>
    <row r="4694" s="365" customFormat="1" hidden="1"/>
    <row r="4695" s="365" customFormat="1" hidden="1"/>
    <row r="4696" s="365" customFormat="1" hidden="1"/>
    <row r="4697" s="365" customFormat="1" hidden="1"/>
    <row r="4698" s="365" customFormat="1" hidden="1"/>
    <row r="4699" s="365" customFormat="1" hidden="1"/>
    <row r="4700" s="365" customFormat="1" hidden="1"/>
    <row r="4701" s="365" customFormat="1" hidden="1"/>
    <row r="4702" s="365" customFormat="1" hidden="1"/>
    <row r="4703" s="365" customFormat="1" hidden="1"/>
    <row r="4704" s="365" customFormat="1" hidden="1"/>
    <row r="4705" s="365" customFormat="1" hidden="1"/>
    <row r="4706" s="365" customFormat="1" hidden="1"/>
    <row r="4707" s="365" customFormat="1" hidden="1"/>
    <row r="4708" s="365" customFormat="1" hidden="1"/>
    <row r="4709" s="365" customFormat="1" hidden="1"/>
    <row r="4710" s="365" customFormat="1" hidden="1"/>
    <row r="4711" s="365" customFormat="1" hidden="1"/>
    <row r="4712" s="365" customFormat="1" hidden="1"/>
    <row r="4713" s="365" customFormat="1" hidden="1"/>
    <row r="4714" s="365" customFormat="1" hidden="1"/>
    <row r="4715" s="365" customFormat="1" hidden="1"/>
    <row r="4716" s="365" customFormat="1" hidden="1"/>
    <row r="4717" s="365" customFormat="1" hidden="1"/>
    <row r="4718" s="365" customFormat="1" hidden="1"/>
    <row r="4719" s="365" customFormat="1" hidden="1"/>
    <row r="4720" s="365" customFormat="1" hidden="1"/>
    <row r="4721" s="365" customFormat="1" hidden="1"/>
    <row r="4722" s="365" customFormat="1" hidden="1"/>
    <row r="4723" s="365" customFormat="1" hidden="1"/>
    <row r="4724" s="365" customFormat="1" hidden="1"/>
    <row r="4725" s="365" customFormat="1" hidden="1"/>
    <row r="4726" s="365" customFormat="1" hidden="1"/>
    <row r="4727" s="365" customFormat="1" hidden="1"/>
    <row r="4728" s="365" customFormat="1" hidden="1"/>
    <row r="4729" s="365" customFormat="1" hidden="1"/>
    <row r="4730" s="365" customFormat="1" hidden="1"/>
    <row r="4731" s="365" customFormat="1" hidden="1"/>
    <row r="4732" s="365" customFormat="1" hidden="1"/>
    <row r="4733" s="365" customFormat="1" hidden="1"/>
    <row r="4734" s="365" customFormat="1" hidden="1"/>
    <row r="4735" s="365" customFormat="1" hidden="1"/>
    <row r="4736" s="365" customFormat="1" hidden="1"/>
    <row r="4737" s="365" customFormat="1" hidden="1"/>
    <row r="4738" s="365" customFormat="1" hidden="1"/>
    <row r="4739" s="365" customFormat="1" hidden="1"/>
    <row r="4740" s="365" customFormat="1" hidden="1"/>
    <row r="4741" s="365" customFormat="1" hidden="1"/>
    <row r="4742" s="365" customFormat="1" hidden="1"/>
    <row r="4743" s="365" customFormat="1" hidden="1"/>
    <row r="4744" s="365" customFormat="1" hidden="1"/>
    <row r="4745" s="365" customFormat="1" hidden="1"/>
    <row r="4746" s="365" customFormat="1" hidden="1"/>
    <row r="4747" s="365" customFormat="1" hidden="1"/>
    <row r="4748" s="365" customFormat="1" hidden="1"/>
    <row r="4749" s="365" customFormat="1" hidden="1"/>
    <row r="4750" s="365" customFormat="1" hidden="1"/>
    <row r="4751" s="365" customFormat="1" hidden="1"/>
    <row r="4752" s="365" customFormat="1" hidden="1"/>
    <row r="4753" s="365" customFormat="1" hidden="1"/>
    <row r="4754" s="365" customFormat="1" hidden="1"/>
    <row r="4755" s="365" customFormat="1" hidden="1"/>
    <row r="4756" s="365" customFormat="1" hidden="1"/>
    <row r="4757" s="365" customFormat="1" hidden="1"/>
    <row r="4758" s="365" customFormat="1" hidden="1"/>
    <row r="4759" s="365" customFormat="1" hidden="1"/>
    <row r="4760" s="365" customFormat="1" hidden="1"/>
    <row r="4761" s="365" customFormat="1" hidden="1"/>
    <row r="4762" s="365" customFormat="1" hidden="1"/>
    <row r="4763" s="365" customFormat="1" hidden="1"/>
    <row r="4764" s="365" customFormat="1" hidden="1"/>
    <row r="4765" s="365" customFormat="1" hidden="1"/>
    <row r="4766" s="365" customFormat="1" hidden="1"/>
    <row r="4767" s="365" customFormat="1" hidden="1"/>
    <row r="4768" s="365" customFormat="1" hidden="1"/>
    <row r="4769" s="365" customFormat="1" hidden="1"/>
    <row r="4770" s="365" customFormat="1" hidden="1"/>
    <row r="4771" s="365" customFormat="1" hidden="1"/>
    <row r="4772" s="365" customFormat="1" hidden="1"/>
    <row r="4773" s="365" customFormat="1" hidden="1"/>
    <row r="4774" s="365" customFormat="1" hidden="1"/>
    <row r="4775" s="365" customFormat="1" hidden="1"/>
    <row r="4776" s="365" customFormat="1" hidden="1"/>
    <row r="4777" s="365" customFormat="1" hidden="1"/>
    <row r="4778" s="365" customFormat="1" hidden="1"/>
    <row r="4779" s="365" customFormat="1" hidden="1"/>
    <row r="4780" s="365" customFormat="1" hidden="1"/>
    <row r="4781" s="365" customFormat="1" hidden="1"/>
    <row r="4782" s="365" customFormat="1" hidden="1"/>
    <row r="4783" s="365" customFormat="1" hidden="1"/>
    <row r="4784" s="365" customFormat="1" hidden="1"/>
    <row r="4785" s="365" customFormat="1" hidden="1"/>
    <row r="4786" s="365" customFormat="1" hidden="1"/>
    <row r="4787" s="365" customFormat="1" hidden="1"/>
    <row r="4788" s="365" customFormat="1" hidden="1"/>
    <row r="4789" s="365" customFormat="1" hidden="1"/>
    <row r="4790" s="365" customFormat="1" hidden="1"/>
    <row r="4791" s="365" customFormat="1" hidden="1"/>
    <row r="4792" s="365" customFormat="1" hidden="1"/>
    <row r="4793" s="365" customFormat="1" hidden="1"/>
    <row r="4794" s="365" customFormat="1" hidden="1"/>
    <row r="4795" s="365" customFormat="1" hidden="1"/>
    <row r="4796" s="365" customFormat="1" hidden="1"/>
    <row r="4797" s="365" customFormat="1" hidden="1"/>
    <row r="4798" s="365" customFormat="1" hidden="1"/>
    <row r="4799" s="365" customFormat="1" hidden="1"/>
    <row r="4800" s="365" customFormat="1" hidden="1"/>
    <row r="4801" s="365" customFormat="1" hidden="1"/>
    <row r="4802" s="365" customFormat="1" hidden="1"/>
    <row r="4803" s="365" customFormat="1" hidden="1"/>
    <row r="4804" s="365" customFormat="1" hidden="1"/>
    <row r="4805" s="365" customFormat="1" hidden="1"/>
    <row r="4806" s="365" customFormat="1" hidden="1"/>
    <row r="4807" s="365" customFormat="1" hidden="1"/>
    <row r="4808" s="365" customFormat="1" hidden="1"/>
    <row r="4809" s="365" customFormat="1" hidden="1"/>
    <row r="4810" s="365" customFormat="1" hidden="1"/>
    <row r="4811" s="365" customFormat="1" hidden="1"/>
    <row r="4812" s="365" customFormat="1" hidden="1"/>
    <row r="4813" s="365" customFormat="1" hidden="1"/>
    <row r="4814" s="365" customFormat="1" hidden="1"/>
    <row r="4815" s="365" customFormat="1" hidden="1"/>
    <row r="4816" s="365" customFormat="1" hidden="1"/>
    <row r="4817" s="365" customFormat="1" hidden="1"/>
    <row r="4818" s="365" customFormat="1" hidden="1"/>
    <row r="4819" s="365" customFormat="1" hidden="1"/>
    <row r="4820" s="365" customFormat="1" hidden="1"/>
    <row r="4821" s="365" customFormat="1" hidden="1"/>
    <row r="4822" s="365" customFormat="1" hidden="1"/>
    <row r="4823" s="365" customFormat="1" hidden="1"/>
    <row r="4824" s="365" customFormat="1" hidden="1"/>
    <row r="4825" s="365" customFormat="1" hidden="1"/>
    <row r="4826" s="365" customFormat="1" hidden="1"/>
    <row r="4827" s="365" customFormat="1" hidden="1"/>
    <row r="4828" s="365" customFormat="1" hidden="1"/>
    <row r="4829" s="365" customFormat="1" hidden="1"/>
    <row r="4830" s="365" customFormat="1" hidden="1"/>
    <row r="4831" s="365" customFormat="1" hidden="1"/>
    <row r="4832" s="365" customFormat="1" hidden="1"/>
    <row r="4833" s="365" customFormat="1" hidden="1"/>
    <row r="4834" s="365" customFormat="1" hidden="1"/>
    <row r="4835" s="365" customFormat="1" hidden="1"/>
    <row r="4836" s="365" customFormat="1" hidden="1"/>
    <row r="4837" s="365" customFormat="1" hidden="1"/>
    <row r="4838" s="365" customFormat="1" hidden="1"/>
    <row r="4839" s="365" customFormat="1" hidden="1"/>
    <row r="4840" s="365" customFormat="1" hidden="1"/>
    <row r="4841" s="365" customFormat="1" hidden="1"/>
    <row r="4842" s="365" customFormat="1" hidden="1"/>
    <row r="4843" s="365" customFormat="1" hidden="1"/>
    <row r="4844" s="365" customFormat="1" hidden="1"/>
    <row r="4845" s="365" customFormat="1" hidden="1"/>
    <row r="4846" s="365" customFormat="1" hidden="1"/>
    <row r="4847" s="365" customFormat="1" hidden="1"/>
    <row r="4848" s="365" customFormat="1" hidden="1"/>
    <row r="4849" s="365" customFormat="1" hidden="1"/>
    <row r="4850" s="365" customFormat="1" hidden="1"/>
    <row r="4851" s="365" customFormat="1" hidden="1"/>
    <row r="4852" s="365" customFormat="1" hidden="1"/>
    <row r="4853" s="365" customFormat="1" hidden="1"/>
    <row r="4854" s="365" customFormat="1" hidden="1"/>
    <row r="4855" s="365" customFormat="1" hidden="1"/>
    <row r="4856" s="365" customFormat="1" hidden="1"/>
    <row r="4857" s="365" customFormat="1" hidden="1"/>
    <row r="4858" s="365" customFormat="1" hidden="1"/>
    <row r="4859" s="365" customFormat="1" hidden="1"/>
    <row r="4860" s="365" customFormat="1" hidden="1"/>
    <row r="4861" s="365" customFormat="1" hidden="1"/>
    <row r="4862" s="365" customFormat="1" hidden="1"/>
    <row r="4863" s="365" customFormat="1" hidden="1"/>
    <row r="4864" s="365" customFormat="1" hidden="1"/>
    <row r="4865" s="365" customFormat="1" hidden="1"/>
    <row r="4866" s="365" customFormat="1" hidden="1"/>
    <row r="4867" s="365" customFormat="1" hidden="1"/>
    <row r="4868" s="365" customFormat="1" hidden="1"/>
    <row r="4869" s="365" customFormat="1" hidden="1"/>
    <row r="4870" s="365" customFormat="1" hidden="1"/>
    <row r="4871" s="365" customFormat="1" hidden="1"/>
    <row r="4872" s="365" customFormat="1" hidden="1"/>
    <row r="4873" s="365" customFormat="1" hidden="1"/>
    <row r="4874" s="365" customFormat="1" hidden="1"/>
    <row r="4875" s="365" customFormat="1" hidden="1"/>
    <row r="4876" s="365" customFormat="1" hidden="1"/>
    <row r="4877" s="365" customFormat="1" hidden="1"/>
    <row r="4878" s="365" customFormat="1" hidden="1"/>
    <row r="4879" s="365" customFormat="1" hidden="1"/>
    <row r="4880" s="365" customFormat="1" hidden="1"/>
    <row r="4881" s="365" customFormat="1" hidden="1"/>
    <row r="4882" s="365" customFormat="1" hidden="1"/>
    <row r="4883" s="365" customFormat="1" hidden="1"/>
    <row r="4884" s="365" customFormat="1" hidden="1"/>
    <row r="4885" s="365" customFormat="1" hidden="1"/>
    <row r="4886" s="365" customFormat="1" hidden="1"/>
    <row r="4887" s="365" customFormat="1" hidden="1"/>
    <row r="4888" s="365" customFormat="1" hidden="1"/>
    <row r="4889" s="365" customFormat="1" hidden="1"/>
    <row r="4890" s="365" customFormat="1" hidden="1"/>
    <row r="4891" s="365" customFormat="1" hidden="1"/>
    <row r="4892" s="365" customFormat="1" hidden="1"/>
    <row r="4893" s="365" customFormat="1" hidden="1"/>
    <row r="4894" s="365" customFormat="1" hidden="1"/>
    <row r="4895" s="365" customFormat="1" hidden="1"/>
    <row r="4896" s="365" customFormat="1" hidden="1"/>
    <row r="4897" s="365" customFormat="1" hidden="1"/>
    <row r="4898" s="365" customFormat="1" hidden="1"/>
    <row r="4899" s="365" customFormat="1" hidden="1"/>
    <row r="4900" s="365" customFormat="1" hidden="1"/>
    <row r="4901" s="365" customFormat="1" hidden="1"/>
    <row r="4902" s="365" customFormat="1" hidden="1"/>
    <row r="4903" s="365" customFormat="1" hidden="1"/>
    <row r="4904" s="365" customFormat="1" hidden="1"/>
    <row r="4905" s="365" customFormat="1" hidden="1"/>
    <row r="4906" s="365" customFormat="1" hidden="1"/>
    <row r="4907" s="365" customFormat="1" hidden="1"/>
    <row r="4908" s="365" customFormat="1" hidden="1"/>
    <row r="4909" s="365" customFormat="1" hidden="1"/>
    <row r="4910" s="365" customFormat="1" hidden="1"/>
    <row r="4911" s="365" customFormat="1" hidden="1"/>
    <row r="4912" s="365" customFormat="1" hidden="1"/>
    <row r="4913" s="365" customFormat="1" hidden="1"/>
    <row r="4914" s="365" customFormat="1" hidden="1"/>
    <row r="4915" s="365" customFormat="1" hidden="1"/>
    <row r="4916" s="365" customFormat="1" hidden="1"/>
    <row r="4917" s="365" customFormat="1" hidden="1"/>
    <row r="4918" s="365" customFormat="1" hidden="1"/>
    <row r="4919" s="365" customFormat="1" hidden="1"/>
    <row r="4920" s="365" customFormat="1" hidden="1"/>
    <row r="4921" s="365" customFormat="1" hidden="1"/>
    <row r="4922" s="365" customFormat="1" hidden="1"/>
    <row r="4923" s="365" customFormat="1" hidden="1"/>
    <row r="4924" s="365" customFormat="1" hidden="1"/>
    <row r="4925" s="365" customFormat="1" hidden="1"/>
    <row r="4926" s="365" customFormat="1" hidden="1"/>
    <row r="4927" s="365" customFormat="1" hidden="1"/>
    <row r="4928" s="365" customFormat="1" hidden="1"/>
    <row r="4929" s="365" customFormat="1" hidden="1"/>
    <row r="4930" s="365" customFormat="1" hidden="1"/>
    <row r="4931" s="365" customFormat="1" hidden="1"/>
    <row r="4932" s="365" customFormat="1" hidden="1"/>
    <row r="4933" s="365" customFormat="1" hidden="1"/>
    <row r="4934" s="365" customFormat="1" hidden="1"/>
    <row r="4935" s="365" customFormat="1" hidden="1"/>
    <row r="4936" s="365" customFormat="1" hidden="1"/>
    <row r="4937" s="365" customFormat="1" hidden="1"/>
    <row r="4938" s="365" customFormat="1" hidden="1"/>
    <row r="4939" s="365" customFormat="1" hidden="1"/>
    <row r="4940" s="365" customFormat="1" hidden="1"/>
    <row r="4941" s="365" customFormat="1" hidden="1"/>
    <row r="4942" s="365" customFormat="1" hidden="1"/>
    <row r="4943" s="365" customFormat="1" hidden="1"/>
    <row r="4944" s="365" customFormat="1" hidden="1"/>
    <row r="4945" s="365" customFormat="1" hidden="1"/>
    <row r="4946" s="365" customFormat="1" hidden="1"/>
    <row r="4947" s="365" customFormat="1" hidden="1"/>
    <row r="4948" s="365" customFormat="1" hidden="1"/>
    <row r="4949" s="365" customFormat="1" hidden="1"/>
    <row r="4950" s="365" customFormat="1" hidden="1"/>
    <row r="4951" s="365" customFormat="1" hidden="1"/>
    <row r="4952" s="365" customFormat="1" hidden="1"/>
    <row r="4953" s="365" customFormat="1" hidden="1"/>
    <row r="4954" s="365" customFormat="1" hidden="1"/>
    <row r="4955" s="365" customFormat="1" hidden="1"/>
    <row r="4956" s="365" customFormat="1" hidden="1"/>
    <row r="4957" s="365" customFormat="1" hidden="1"/>
    <row r="4958" s="365" customFormat="1" hidden="1"/>
    <row r="4959" s="365" customFormat="1" hidden="1"/>
    <row r="4960" s="365" customFormat="1" hidden="1"/>
    <row r="4961" s="365" customFormat="1" hidden="1"/>
    <row r="4962" s="365" customFormat="1" hidden="1"/>
    <row r="4963" s="365" customFormat="1" hidden="1"/>
    <row r="4964" s="365" customFormat="1" hidden="1"/>
    <row r="4965" s="365" customFormat="1" hidden="1"/>
    <row r="4966" s="365" customFormat="1" hidden="1"/>
    <row r="4967" s="365" customFormat="1" hidden="1"/>
    <row r="4968" s="365" customFormat="1" hidden="1"/>
    <row r="4969" s="365" customFormat="1" hidden="1"/>
    <row r="4970" s="365" customFormat="1" hidden="1"/>
    <row r="4971" s="365" customFormat="1" hidden="1"/>
    <row r="4972" s="365" customFormat="1" hidden="1"/>
    <row r="4973" s="365" customFormat="1" hidden="1"/>
    <row r="4974" s="365" customFormat="1" hidden="1"/>
    <row r="4975" s="365" customFormat="1" hidden="1"/>
    <row r="4976" s="365" customFormat="1" hidden="1"/>
    <row r="4977" s="365" customFormat="1" hidden="1"/>
    <row r="4978" s="365" customFormat="1" hidden="1"/>
    <row r="4979" s="365" customFormat="1" hidden="1"/>
    <row r="4980" s="365" customFormat="1" hidden="1"/>
    <row r="4981" s="365" customFormat="1" hidden="1"/>
    <row r="4982" s="365" customFormat="1" hidden="1"/>
    <row r="4983" s="365" customFormat="1" hidden="1"/>
    <row r="4984" s="365" customFormat="1" hidden="1"/>
    <row r="4985" s="365" customFormat="1" hidden="1"/>
    <row r="4986" s="365" customFormat="1" hidden="1"/>
    <row r="4987" s="365" customFormat="1" hidden="1"/>
    <row r="4988" s="365" customFormat="1" hidden="1"/>
    <row r="4989" s="365" customFormat="1" hidden="1"/>
    <row r="4990" s="365" customFormat="1" hidden="1"/>
    <row r="4991" s="365" customFormat="1" hidden="1"/>
    <row r="4992" s="365" customFormat="1" hidden="1"/>
    <row r="4993" s="365" customFormat="1" hidden="1"/>
    <row r="4994" s="365" customFormat="1" hidden="1"/>
    <row r="4995" s="365" customFormat="1" hidden="1"/>
    <row r="4996" s="365" customFormat="1" hidden="1"/>
    <row r="4997" s="365" customFormat="1" hidden="1"/>
    <row r="4998" s="365" customFormat="1" hidden="1"/>
    <row r="4999" s="365" customFormat="1" hidden="1"/>
    <row r="5000" s="365" customFormat="1" hidden="1"/>
    <row r="5001" s="365" customFormat="1" hidden="1"/>
    <row r="5002" s="365" customFormat="1" hidden="1"/>
    <row r="5003" s="365" customFormat="1" hidden="1"/>
    <row r="5004" s="365" customFormat="1" hidden="1"/>
    <row r="5005" s="365" customFormat="1" hidden="1"/>
    <row r="5006" s="365" customFormat="1" hidden="1"/>
    <row r="5007" s="365" customFormat="1" hidden="1"/>
    <row r="5008" s="365" customFormat="1" hidden="1"/>
    <row r="5009" s="365" customFormat="1" hidden="1"/>
    <row r="5010" s="365" customFormat="1" hidden="1"/>
    <row r="5011" s="365" customFormat="1" hidden="1"/>
    <row r="5012" s="365" customFormat="1" hidden="1"/>
    <row r="5013" s="365" customFormat="1" hidden="1"/>
    <row r="5014" s="365" customFormat="1" hidden="1"/>
    <row r="5015" s="365" customFormat="1" hidden="1"/>
    <row r="5016" s="365" customFormat="1" hidden="1"/>
    <row r="5017" s="365" customFormat="1" hidden="1"/>
    <row r="5018" s="365" customFormat="1" hidden="1"/>
    <row r="5019" s="365" customFormat="1" hidden="1"/>
    <row r="5020" s="365" customFormat="1" hidden="1"/>
    <row r="5021" s="365" customFormat="1" hidden="1"/>
    <row r="5022" s="365" customFormat="1" hidden="1"/>
    <row r="5023" s="365" customFormat="1" hidden="1"/>
    <row r="5024" s="365" customFormat="1" hidden="1"/>
    <row r="5025" s="365" customFormat="1" hidden="1"/>
    <row r="5026" s="365" customFormat="1" hidden="1"/>
    <row r="5027" s="365" customFormat="1" hidden="1"/>
    <row r="5028" s="365" customFormat="1" hidden="1"/>
    <row r="5029" s="365" customFormat="1" hidden="1"/>
    <row r="5030" s="365" customFormat="1" hidden="1"/>
    <row r="5031" s="365" customFormat="1" hidden="1"/>
    <row r="5032" s="365" customFormat="1" hidden="1"/>
    <row r="5033" s="365" customFormat="1" hidden="1"/>
    <row r="5034" s="365" customFormat="1" hidden="1"/>
    <row r="5035" s="365" customFormat="1" hidden="1"/>
    <row r="5036" s="365" customFormat="1" hidden="1"/>
    <row r="5037" s="365" customFormat="1" hidden="1"/>
    <row r="5038" s="365" customFormat="1" hidden="1"/>
    <row r="5039" s="365" customFormat="1" hidden="1"/>
    <row r="5040" s="365" customFormat="1" hidden="1"/>
    <row r="5041" s="365" customFormat="1" hidden="1"/>
    <row r="5042" s="365" customFormat="1" hidden="1"/>
    <row r="5043" s="365" customFormat="1" hidden="1"/>
    <row r="5044" s="365" customFormat="1" hidden="1"/>
    <row r="5045" s="365" customFormat="1" hidden="1"/>
    <row r="5046" s="365" customFormat="1" hidden="1"/>
    <row r="5047" s="365" customFormat="1" hidden="1"/>
    <row r="5048" s="365" customFormat="1" hidden="1"/>
    <row r="5049" s="365" customFormat="1" hidden="1"/>
    <row r="5050" s="365" customFormat="1" hidden="1"/>
    <row r="5051" s="365" customFormat="1" hidden="1"/>
    <row r="5052" s="365" customFormat="1" hidden="1"/>
    <row r="5053" s="365" customFormat="1" hidden="1"/>
    <row r="5054" s="365" customFormat="1" hidden="1"/>
    <row r="5055" s="365" customFormat="1" hidden="1"/>
    <row r="5056" s="365" customFormat="1" hidden="1"/>
    <row r="5057" s="365" customFormat="1" hidden="1"/>
    <row r="5058" s="365" customFormat="1" hidden="1"/>
    <row r="5059" s="365" customFormat="1" hidden="1"/>
    <row r="5060" s="365" customFormat="1" hidden="1"/>
    <row r="5061" s="365" customFormat="1" hidden="1"/>
    <row r="5062" s="365" customFormat="1" hidden="1"/>
    <row r="5063" s="365" customFormat="1" hidden="1"/>
    <row r="5064" s="365" customFormat="1" hidden="1"/>
    <row r="5065" s="365" customFormat="1" hidden="1"/>
    <row r="5066" s="365" customFormat="1" hidden="1"/>
    <row r="5067" s="365" customFormat="1" hidden="1"/>
    <row r="5068" s="365" customFormat="1" hidden="1"/>
    <row r="5069" s="365" customFormat="1" hidden="1"/>
    <row r="5070" s="365" customFormat="1" hidden="1"/>
    <row r="5071" s="365" customFormat="1" hidden="1"/>
    <row r="5072" s="365" customFormat="1" hidden="1"/>
    <row r="5073" s="365" customFormat="1" hidden="1"/>
    <row r="5074" s="365" customFormat="1" hidden="1"/>
    <row r="5075" s="365" customFormat="1" hidden="1"/>
    <row r="5076" s="365" customFormat="1" hidden="1"/>
    <row r="5077" s="365" customFormat="1" hidden="1"/>
    <row r="5078" s="365" customFormat="1" hidden="1"/>
    <row r="5079" s="365" customFormat="1" hidden="1"/>
    <row r="5080" s="365" customFormat="1" hidden="1"/>
    <row r="5081" s="365" customFormat="1" hidden="1"/>
    <row r="5082" s="365" customFormat="1" hidden="1"/>
    <row r="5083" s="365" customFormat="1" hidden="1"/>
    <row r="5084" s="365" customFormat="1" hidden="1"/>
    <row r="5085" s="365" customFormat="1" hidden="1"/>
    <row r="5086" s="365" customFormat="1" hidden="1"/>
    <row r="5087" s="365" customFormat="1" hidden="1"/>
    <row r="5088" s="365" customFormat="1" hidden="1"/>
    <row r="5089" s="365" customFormat="1" hidden="1"/>
    <row r="5090" s="365" customFormat="1" hidden="1"/>
    <row r="5091" s="365" customFormat="1" hidden="1"/>
    <row r="5092" s="365" customFormat="1" hidden="1"/>
    <row r="5093" s="365" customFormat="1" hidden="1"/>
    <row r="5094" s="365" customFormat="1" hidden="1"/>
    <row r="5095" s="365" customFormat="1" hidden="1"/>
    <row r="5096" s="365" customFormat="1" hidden="1"/>
    <row r="5097" s="365" customFormat="1" hidden="1"/>
    <row r="5098" s="365" customFormat="1" hidden="1"/>
    <row r="5099" s="365" customFormat="1" hidden="1"/>
    <row r="5100" s="365" customFormat="1" hidden="1"/>
    <row r="5101" s="365" customFormat="1" hidden="1"/>
    <row r="5102" s="365" customFormat="1" hidden="1"/>
    <row r="5103" s="365" customFormat="1" hidden="1"/>
    <row r="5104" s="365" customFormat="1" hidden="1"/>
    <row r="5105" s="365" customFormat="1" hidden="1"/>
    <row r="5106" s="365" customFormat="1" hidden="1"/>
    <row r="5107" s="365" customFormat="1" hidden="1"/>
    <row r="5108" s="365" customFormat="1" hidden="1"/>
    <row r="5109" s="365" customFormat="1" hidden="1"/>
    <row r="5110" s="365" customFormat="1" hidden="1"/>
    <row r="5111" s="365" customFormat="1" hidden="1"/>
    <row r="5112" s="365" customFormat="1" hidden="1"/>
    <row r="5113" s="365" customFormat="1" hidden="1"/>
    <row r="5114" s="365" customFormat="1" hidden="1"/>
    <row r="5115" s="365" customFormat="1" hidden="1"/>
    <row r="5116" s="365" customFormat="1" hidden="1"/>
    <row r="5117" s="365" customFormat="1" hidden="1"/>
    <row r="5118" s="365" customFormat="1" hidden="1"/>
    <row r="5119" s="365" customFormat="1" hidden="1"/>
    <row r="5120" s="365" customFormat="1" hidden="1"/>
    <row r="5121" s="365" customFormat="1" hidden="1"/>
    <row r="5122" s="365" customFormat="1" hidden="1"/>
    <row r="5123" s="365" customFormat="1" hidden="1"/>
    <row r="5124" s="365" customFormat="1" hidden="1"/>
    <row r="5125" s="365" customFormat="1" hidden="1"/>
    <row r="5126" s="365" customFormat="1" hidden="1"/>
    <row r="5127" s="365" customFormat="1" hidden="1"/>
    <row r="5128" s="365" customFormat="1" hidden="1"/>
    <row r="5129" s="365" customFormat="1" hidden="1"/>
    <row r="5130" s="365" customFormat="1" hidden="1"/>
    <row r="5131" s="365" customFormat="1" hidden="1"/>
    <row r="5132" s="365" customFormat="1" hidden="1"/>
    <row r="5133" s="365" customFormat="1" hidden="1"/>
    <row r="5134" s="365" customFormat="1" hidden="1"/>
    <row r="5135" s="365" customFormat="1" hidden="1"/>
    <row r="5136" s="365" customFormat="1" hidden="1"/>
    <row r="5137" s="365" customFormat="1" hidden="1"/>
    <row r="5138" s="365" customFormat="1" hidden="1"/>
    <row r="5139" s="365" customFormat="1" hidden="1"/>
    <row r="5140" s="365" customFormat="1" hidden="1"/>
    <row r="5141" s="365" customFormat="1" hidden="1"/>
    <row r="5142" s="365" customFormat="1" hidden="1"/>
    <row r="5143" s="365" customFormat="1" hidden="1"/>
    <row r="5144" s="365" customFormat="1" hidden="1"/>
    <row r="5145" s="365" customFormat="1" hidden="1"/>
    <row r="5146" s="365" customFormat="1" hidden="1"/>
    <row r="5147" s="365" customFormat="1" hidden="1"/>
    <row r="5148" s="365" customFormat="1" hidden="1"/>
    <row r="5149" s="365" customFormat="1" hidden="1"/>
    <row r="5150" s="365" customFormat="1" hidden="1"/>
    <row r="5151" s="365" customFormat="1" hidden="1"/>
    <row r="5152" s="365" customFormat="1" hidden="1"/>
    <row r="5153" s="365" customFormat="1" hidden="1"/>
    <row r="5154" s="365" customFormat="1" hidden="1"/>
    <row r="5155" s="365" customFormat="1" hidden="1"/>
    <row r="5156" s="365" customFormat="1" hidden="1"/>
    <row r="5157" s="365" customFormat="1" hidden="1"/>
    <row r="5158" s="365" customFormat="1" hidden="1"/>
    <row r="5159" s="365" customFormat="1" hidden="1"/>
    <row r="5160" s="365" customFormat="1" hidden="1"/>
    <row r="5161" s="365" customFormat="1" hidden="1"/>
    <row r="5162" s="365" customFormat="1" hidden="1"/>
    <row r="5163" s="365" customFormat="1" hidden="1"/>
    <row r="5164" s="365" customFormat="1" hidden="1"/>
    <row r="5165" s="365" customFormat="1" hidden="1"/>
    <row r="5166" s="365" customFormat="1" hidden="1"/>
    <row r="5167" s="365" customFormat="1" hidden="1"/>
    <row r="5168" s="365" customFormat="1" hidden="1"/>
    <row r="5169" s="365" customFormat="1" hidden="1"/>
    <row r="5170" s="365" customFormat="1" hidden="1"/>
    <row r="5171" s="365" customFormat="1" hidden="1"/>
    <row r="5172" s="365" customFormat="1" hidden="1"/>
    <row r="5173" s="365" customFormat="1" hidden="1"/>
    <row r="5174" s="365" customFormat="1" hidden="1"/>
    <row r="5175" s="365" customFormat="1" hidden="1"/>
    <row r="5176" s="365" customFormat="1" hidden="1"/>
    <row r="5177" s="365" customFormat="1" hidden="1"/>
    <row r="5178" s="365" customFormat="1" hidden="1"/>
    <row r="5179" s="365" customFormat="1" hidden="1"/>
    <row r="5180" s="365" customFormat="1" hidden="1"/>
    <row r="5181" s="365" customFormat="1" hidden="1"/>
    <row r="5182" s="365" customFormat="1" hidden="1"/>
    <row r="5183" s="365" customFormat="1" hidden="1"/>
    <row r="5184" s="365" customFormat="1" hidden="1"/>
    <row r="5185" s="365" customFormat="1" hidden="1"/>
    <row r="5186" s="365" customFormat="1" hidden="1"/>
    <row r="5187" s="365" customFormat="1" hidden="1"/>
    <row r="5188" s="365" customFormat="1" hidden="1"/>
    <row r="5189" s="365" customFormat="1" hidden="1"/>
    <row r="5190" s="365" customFormat="1" hidden="1"/>
    <row r="5191" s="365" customFormat="1" hidden="1"/>
    <row r="5192" s="365" customFormat="1" hidden="1"/>
    <row r="5193" s="365" customFormat="1" hidden="1"/>
    <row r="5194" s="365" customFormat="1" hidden="1"/>
    <row r="5195" s="365" customFormat="1" hidden="1"/>
    <row r="5196" s="365" customFormat="1" hidden="1"/>
    <row r="5197" s="365" customFormat="1" hidden="1"/>
    <row r="5198" s="365" customFormat="1" hidden="1"/>
    <row r="5199" s="365" customFormat="1" hidden="1"/>
    <row r="5200" s="365" customFormat="1" hidden="1"/>
    <row r="5201" s="365" customFormat="1" hidden="1"/>
    <row r="5202" s="365" customFormat="1" hidden="1"/>
    <row r="5203" s="365" customFormat="1" hidden="1"/>
    <row r="5204" s="365" customFormat="1" hidden="1"/>
    <row r="5205" s="365" customFormat="1" hidden="1"/>
    <row r="5206" s="365" customFormat="1" hidden="1"/>
    <row r="5207" s="365" customFormat="1" hidden="1"/>
    <row r="5208" s="365" customFormat="1" hidden="1"/>
    <row r="5209" s="365" customFormat="1" hidden="1"/>
    <row r="5210" s="365" customFormat="1" hidden="1"/>
    <row r="5211" s="365" customFormat="1" hidden="1"/>
    <row r="5212" s="365" customFormat="1" hidden="1"/>
    <row r="5213" s="365" customFormat="1" hidden="1"/>
    <row r="5214" s="365" customFormat="1" hidden="1"/>
    <row r="5215" s="365" customFormat="1" hidden="1"/>
    <row r="5216" s="365" customFormat="1" hidden="1"/>
    <row r="5217" s="365" customFormat="1" hidden="1"/>
    <row r="5218" s="365" customFormat="1" hidden="1"/>
    <row r="5219" s="365" customFormat="1" hidden="1"/>
    <row r="5220" s="365" customFormat="1" hidden="1"/>
    <row r="5221" s="365" customFormat="1" hidden="1"/>
    <row r="5222" s="365" customFormat="1" hidden="1"/>
    <row r="5223" s="365" customFormat="1" hidden="1"/>
    <row r="5224" s="365" customFormat="1" hidden="1"/>
    <row r="5225" s="365" customFormat="1" hidden="1"/>
    <row r="5226" s="365" customFormat="1" hidden="1"/>
    <row r="5227" s="365" customFormat="1" hidden="1"/>
    <row r="5228" s="365" customFormat="1" hidden="1"/>
    <row r="5229" s="365" customFormat="1" hidden="1"/>
    <row r="5230" s="365" customFormat="1" hidden="1"/>
    <row r="5231" s="365" customFormat="1" hidden="1"/>
    <row r="5232" s="365" customFormat="1" hidden="1"/>
    <row r="5233" s="365" customFormat="1" hidden="1"/>
    <row r="5234" s="365" customFormat="1" hidden="1"/>
    <row r="5235" s="365" customFormat="1" hidden="1"/>
    <row r="5236" s="365" customFormat="1" hidden="1"/>
    <row r="5237" s="365" customFormat="1" hidden="1"/>
    <row r="5238" s="365" customFormat="1" hidden="1"/>
    <row r="5239" s="365" customFormat="1" hidden="1"/>
    <row r="5240" s="365" customFormat="1" hidden="1"/>
    <row r="5241" s="365" customFormat="1" hidden="1"/>
    <row r="5242" s="365" customFormat="1" hidden="1"/>
    <row r="5243" s="365" customFormat="1" hidden="1"/>
    <row r="5244" s="365" customFormat="1" hidden="1"/>
    <row r="5245" s="365" customFormat="1" hidden="1"/>
    <row r="5246" s="365" customFormat="1" hidden="1"/>
    <row r="5247" s="365" customFormat="1" hidden="1"/>
    <row r="5248" s="365" customFormat="1" hidden="1"/>
    <row r="5249" s="365" customFormat="1" hidden="1"/>
    <row r="5250" s="365" customFormat="1" hidden="1"/>
    <row r="5251" s="365" customFormat="1" hidden="1"/>
    <row r="5252" s="365" customFormat="1" hidden="1"/>
    <row r="5253" s="365" customFormat="1" hidden="1"/>
    <row r="5254" s="365" customFormat="1" hidden="1"/>
    <row r="5255" s="365" customFormat="1" hidden="1"/>
    <row r="5256" s="365" customFormat="1" hidden="1"/>
    <row r="5257" s="365" customFormat="1" hidden="1"/>
    <row r="5258" s="365" customFormat="1" hidden="1"/>
    <row r="5259" s="365" customFormat="1" hidden="1"/>
    <row r="5260" s="365" customFormat="1" hidden="1"/>
    <row r="5261" s="365" customFormat="1" hidden="1"/>
    <row r="5262" s="365" customFormat="1" hidden="1"/>
    <row r="5263" s="365" customFormat="1" hidden="1"/>
    <row r="5264" s="365" customFormat="1" hidden="1"/>
    <row r="5265" s="365" customFormat="1" hidden="1"/>
    <row r="5266" s="365" customFormat="1" hidden="1"/>
    <row r="5267" s="365" customFormat="1" hidden="1"/>
    <row r="5268" s="365" customFormat="1" hidden="1"/>
    <row r="5269" s="365" customFormat="1" hidden="1"/>
    <row r="5270" s="365" customFormat="1" hidden="1"/>
    <row r="5271" s="365" customFormat="1" hidden="1"/>
    <row r="5272" s="365" customFormat="1" hidden="1"/>
    <row r="5273" s="365" customFormat="1" hidden="1"/>
    <row r="5274" s="365" customFormat="1" hidden="1"/>
    <row r="5275" s="365" customFormat="1" hidden="1"/>
    <row r="5276" s="365" customFormat="1" hidden="1"/>
    <row r="5277" s="365" customFormat="1" hidden="1"/>
    <row r="5278" s="365" customFormat="1" hidden="1"/>
    <row r="5279" s="365" customFormat="1" hidden="1"/>
    <row r="5280" s="365" customFormat="1" hidden="1"/>
    <row r="5281" s="365" customFormat="1" hidden="1"/>
    <row r="5282" s="365" customFormat="1" hidden="1"/>
    <row r="5283" s="365" customFormat="1" hidden="1"/>
    <row r="5284" s="365" customFormat="1" hidden="1"/>
    <row r="5285" s="365" customFormat="1" hidden="1"/>
    <row r="5286" s="365" customFormat="1" hidden="1"/>
    <row r="5287" s="365" customFormat="1" hidden="1"/>
    <row r="5288" s="365" customFormat="1" hidden="1"/>
    <row r="5289" s="365" customFormat="1" hidden="1"/>
    <row r="5290" s="365" customFormat="1" hidden="1"/>
    <row r="5291" s="365" customFormat="1" hidden="1"/>
    <row r="5292" s="365" customFormat="1" hidden="1"/>
    <row r="5293" s="365" customFormat="1" hidden="1"/>
    <row r="5294" s="365" customFormat="1" hidden="1"/>
    <row r="5295" s="365" customFormat="1" hidden="1"/>
    <row r="5296" s="365" customFormat="1" hidden="1"/>
    <row r="5297" s="365" customFormat="1" hidden="1"/>
    <row r="5298" s="365" customFormat="1" hidden="1"/>
    <row r="5299" s="365" customFormat="1" hidden="1"/>
    <row r="5300" s="365" customFormat="1" hidden="1"/>
    <row r="5301" s="365" customFormat="1" hidden="1"/>
    <row r="5302" s="365" customFormat="1" hidden="1"/>
    <row r="5303" s="365" customFormat="1" hidden="1"/>
    <row r="5304" s="365" customFormat="1" hidden="1"/>
    <row r="5305" s="365" customFormat="1" hidden="1"/>
    <row r="5306" s="365" customFormat="1" hidden="1"/>
    <row r="5307" s="365" customFormat="1" hidden="1"/>
    <row r="5308" s="365" customFormat="1" hidden="1"/>
    <row r="5309" s="365" customFormat="1" hidden="1"/>
    <row r="5310" s="365" customFormat="1" hidden="1"/>
    <row r="5311" s="365" customFormat="1" hidden="1"/>
    <row r="5312" s="365" customFormat="1" hidden="1"/>
    <row r="5313" s="365" customFormat="1" hidden="1"/>
    <row r="5314" s="365" customFormat="1" hidden="1"/>
    <row r="5315" s="365" customFormat="1" hidden="1"/>
    <row r="5316" s="365" customFormat="1" hidden="1"/>
    <row r="5317" s="365" customFormat="1" hidden="1"/>
    <row r="5318" s="365" customFormat="1" hidden="1"/>
    <row r="5319" s="365" customFormat="1" hidden="1"/>
    <row r="5320" s="365" customFormat="1" hidden="1"/>
    <row r="5321" s="365" customFormat="1" hidden="1"/>
    <row r="5322" s="365" customFormat="1" hidden="1"/>
    <row r="5323" s="365" customFormat="1" hidden="1"/>
    <row r="5324" s="365" customFormat="1" hidden="1"/>
    <row r="5325" s="365" customFormat="1" hidden="1"/>
    <row r="5326" s="365" customFormat="1" hidden="1"/>
    <row r="5327" s="365" customFormat="1" hidden="1"/>
    <row r="5328" s="365" customFormat="1" hidden="1"/>
    <row r="5329" s="365" customFormat="1" hidden="1"/>
    <row r="5330" s="365" customFormat="1" hidden="1"/>
    <row r="5331" s="365" customFormat="1" hidden="1"/>
    <row r="5332" s="365" customFormat="1" hidden="1"/>
    <row r="5333" s="365" customFormat="1" hidden="1"/>
    <row r="5334" s="365" customFormat="1" hidden="1"/>
    <row r="5335" s="365" customFormat="1" hidden="1"/>
    <row r="5336" s="365" customFormat="1" hidden="1"/>
    <row r="5337" s="365" customFormat="1" hidden="1"/>
    <row r="5338" s="365" customFormat="1" hidden="1"/>
    <row r="5339" s="365" customFormat="1" hidden="1"/>
    <row r="5340" s="365" customFormat="1" hidden="1"/>
    <row r="5341" s="365" customFormat="1" hidden="1"/>
    <row r="5342" s="365" customFormat="1" hidden="1"/>
    <row r="5343" s="365" customFormat="1" hidden="1"/>
    <row r="5344" s="365" customFormat="1" hidden="1"/>
    <row r="5345" s="365" customFormat="1" hidden="1"/>
    <row r="5346" s="365" customFormat="1" hidden="1"/>
    <row r="5347" s="365" customFormat="1" hidden="1"/>
    <row r="5348" s="365" customFormat="1" hidden="1"/>
    <row r="5349" s="365" customFormat="1" hidden="1"/>
    <row r="5350" s="365" customFormat="1" hidden="1"/>
    <row r="5351" s="365" customFormat="1" hidden="1"/>
    <row r="5352" s="365" customFormat="1" hidden="1"/>
    <row r="5353" s="365" customFormat="1" hidden="1"/>
    <row r="5354" s="365" customFormat="1" hidden="1"/>
    <row r="5355" s="365" customFormat="1" hidden="1"/>
    <row r="5356" s="365" customFormat="1" hidden="1"/>
    <row r="5357" s="365" customFormat="1" hidden="1"/>
    <row r="5358" s="365" customFormat="1" hidden="1"/>
    <row r="5359" s="365" customFormat="1" hidden="1"/>
    <row r="5360" s="365" customFormat="1" hidden="1"/>
    <row r="5361" s="365" customFormat="1" hidden="1"/>
    <row r="5362" s="365" customFormat="1" hidden="1"/>
    <row r="5363" s="365" customFormat="1" hidden="1"/>
    <row r="5364" s="365" customFormat="1" hidden="1"/>
    <row r="5365" s="365" customFormat="1" hidden="1"/>
    <row r="5366" s="365" customFormat="1" hidden="1"/>
    <row r="5367" s="365" customFormat="1" hidden="1"/>
    <row r="5368" s="365" customFormat="1" hidden="1"/>
    <row r="5369" s="365" customFormat="1" hidden="1"/>
    <row r="5370" s="365" customFormat="1" hidden="1"/>
    <row r="5371" s="365" customFormat="1" hidden="1"/>
    <row r="5372" s="365" customFormat="1" hidden="1"/>
    <row r="5373" s="365" customFormat="1" hidden="1"/>
    <row r="5374" s="365" customFormat="1" hidden="1"/>
    <row r="5375" s="365" customFormat="1" hidden="1"/>
    <row r="5376" s="365" customFormat="1" hidden="1"/>
    <row r="5377" s="365" customFormat="1" hidden="1"/>
    <row r="5378" s="365" customFormat="1" hidden="1"/>
    <row r="5379" s="365" customFormat="1" hidden="1"/>
    <row r="5380" s="365" customFormat="1" hidden="1"/>
    <row r="5381" s="365" customFormat="1" hidden="1"/>
    <row r="5382" s="365" customFormat="1" hidden="1"/>
    <row r="5383" s="365" customFormat="1" hidden="1"/>
    <row r="5384" s="365" customFormat="1" hidden="1"/>
    <row r="5385" s="365" customFormat="1" hidden="1"/>
    <row r="5386" s="365" customFormat="1" hidden="1"/>
    <row r="5387" s="365" customFormat="1" hidden="1"/>
    <row r="5388" s="365" customFormat="1" hidden="1"/>
    <row r="5389" s="365" customFormat="1" hidden="1"/>
    <row r="5390" s="365" customFormat="1" hidden="1"/>
    <row r="5391" s="365" customFormat="1" hidden="1"/>
    <row r="5392" s="365" customFormat="1" hidden="1"/>
    <row r="5393" s="365" customFormat="1" hidden="1"/>
    <row r="5394" s="365" customFormat="1" hidden="1"/>
    <row r="5395" s="365" customFormat="1" hidden="1"/>
    <row r="5396" s="365" customFormat="1" hidden="1"/>
    <row r="5397" s="365" customFormat="1" hidden="1"/>
    <row r="5398" s="365" customFormat="1" hidden="1"/>
    <row r="5399" s="365" customFormat="1" hidden="1"/>
    <row r="5400" s="365" customFormat="1" hidden="1"/>
    <row r="5401" s="365" customFormat="1" hidden="1"/>
    <row r="5402" s="365" customFormat="1" hidden="1"/>
    <row r="5403" s="365" customFormat="1" hidden="1"/>
    <row r="5404" s="365" customFormat="1" hidden="1"/>
    <row r="5405" s="365" customFormat="1" hidden="1"/>
    <row r="5406" s="365" customFormat="1" hidden="1"/>
    <row r="5407" s="365" customFormat="1" hidden="1"/>
    <row r="5408" s="365" customFormat="1" hidden="1"/>
    <row r="5409" s="365" customFormat="1" hidden="1"/>
    <row r="5410" s="365" customFormat="1" hidden="1"/>
    <row r="5411" s="365" customFormat="1" hidden="1"/>
    <row r="5412" s="365" customFormat="1" hidden="1"/>
    <row r="5413" s="365" customFormat="1" hidden="1"/>
    <row r="5414" s="365" customFormat="1" hidden="1"/>
    <row r="5415" s="365" customFormat="1" hidden="1"/>
    <row r="5416" s="365" customFormat="1" hidden="1"/>
    <row r="5417" s="365" customFormat="1" hidden="1"/>
    <row r="5418" s="365" customFormat="1" hidden="1"/>
    <row r="5419" s="365" customFormat="1" hidden="1"/>
    <row r="5420" s="365" customFormat="1" hidden="1"/>
    <row r="5421" s="365" customFormat="1" hidden="1"/>
    <row r="5422" s="365" customFormat="1" hidden="1"/>
    <row r="5423" s="365" customFormat="1" hidden="1"/>
    <row r="5424" s="365" customFormat="1" hidden="1"/>
    <row r="5425" s="365" customFormat="1" hidden="1"/>
    <row r="5426" s="365" customFormat="1" hidden="1"/>
    <row r="5427" s="365" customFormat="1" hidden="1"/>
    <row r="5428" s="365" customFormat="1" hidden="1"/>
    <row r="5429" s="365" customFormat="1" hidden="1"/>
    <row r="5430" s="365" customFormat="1" hidden="1"/>
    <row r="5431" s="365" customFormat="1" hidden="1"/>
    <row r="5432" s="365" customFormat="1" hidden="1"/>
    <row r="5433" s="365" customFormat="1" hidden="1"/>
    <row r="5434" s="365" customFormat="1" hidden="1"/>
    <row r="5435" s="365" customFormat="1" hidden="1"/>
    <row r="5436" s="365" customFormat="1" hidden="1"/>
    <row r="5437" s="365" customFormat="1" hidden="1"/>
    <row r="5438" s="365" customFormat="1" hidden="1"/>
    <row r="5439" s="365" customFormat="1" hidden="1"/>
    <row r="5440" s="365" customFormat="1" hidden="1"/>
    <row r="5441" s="365" customFormat="1" hidden="1"/>
    <row r="5442" s="365" customFormat="1" hidden="1"/>
    <row r="5443" s="365" customFormat="1" hidden="1"/>
    <row r="5444" s="365" customFormat="1" hidden="1"/>
    <row r="5445" s="365" customFormat="1" hidden="1"/>
    <row r="5446" s="365" customFormat="1" hidden="1"/>
    <row r="5447" s="365" customFormat="1" hidden="1"/>
    <row r="5448" s="365" customFormat="1" hidden="1"/>
    <row r="5449" s="365" customFormat="1" hidden="1"/>
    <row r="5450" s="365" customFormat="1" hidden="1"/>
    <row r="5451" s="365" customFormat="1" hidden="1"/>
    <row r="5452" s="365" customFormat="1" hidden="1"/>
    <row r="5453" s="365" customFormat="1" hidden="1"/>
    <row r="5454" s="365" customFormat="1" hidden="1"/>
    <row r="5455" s="365" customFormat="1" hidden="1"/>
    <row r="5456" s="365" customFormat="1" hidden="1"/>
    <row r="5457" s="365" customFormat="1" hidden="1"/>
    <row r="5458" s="365" customFormat="1" hidden="1"/>
    <row r="5459" s="365" customFormat="1" hidden="1"/>
    <row r="5460" s="365" customFormat="1" hidden="1"/>
    <row r="5461" s="365" customFormat="1" hidden="1"/>
    <row r="5462" s="365" customFormat="1" hidden="1"/>
    <row r="5463" s="365" customFormat="1" hidden="1"/>
    <row r="5464" s="365" customFormat="1" hidden="1"/>
    <row r="5465" s="365" customFormat="1" hidden="1"/>
    <row r="5466" s="365" customFormat="1" hidden="1"/>
    <row r="5467" s="365" customFormat="1" hidden="1"/>
    <row r="5468" s="365" customFormat="1" hidden="1"/>
    <row r="5469" s="365" customFormat="1" hidden="1"/>
    <row r="5470" s="365" customFormat="1" hidden="1"/>
    <row r="5471" s="365" customFormat="1" hidden="1"/>
    <row r="5472" s="365" customFormat="1" hidden="1"/>
    <row r="5473" spans="2:16" s="365" customFormat="1" hidden="1"/>
    <row r="5474" spans="2:16" s="365" customFormat="1" hidden="1"/>
    <row r="5475" spans="2:16" s="365" customFormat="1" hidden="1"/>
    <row r="5476" spans="2:16" s="365" customFormat="1" hidden="1"/>
    <row r="5477" spans="2:16" s="365" customFormat="1" hidden="1">
      <c r="B5477" s="366"/>
      <c r="C5477" s="366"/>
      <c r="D5477" s="366"/>
      <c r="E5477" s="366"/>
      <c r="F5477" s="366"/>
      <c r="G5477" s="366"/>
      <c r="H5477" s="366"/>
      <c r="I5477" s="366"/>
      <c r="J5477" s="366"/>
      <c r="K5477" s="366"/>
      <c r="L5477" s="366"/>
      <c r="M5477" s="366"/>
      <c r="N5477" s="366"/>
      <c r="O5477" s="366"/>
      <c r="P5477" s="366"/>
    </row>
    <row r="5478" spans="2:16" s="365" customFormat="1" hidden="1">
      <c r="B5478" s="366"/>
      <c r="C5478" s="366"/>
      <c r="D5478" s="366"/>
      <c r="E5478" s="366"/>
      <c r="F5478" s="366"/>
      <c r="G5478" s="366"/>
      <c r="H5478" s="366"/>
      <c r="I5478" s="366"/>
      <c r="J5478" s="366"/>
      <c r="K5478" s="366"/>
      <c r="L5478" s="366"/>
      <c r="M5478" s="366"/>
      <c r="N5478" s="366"/>
      <c r="O5478" s="366"/>
      <c r="P5478" s="366"/>
    </row>
    <row r="5479" spans="2:16" s="365" customFormat="1" hidden="1">
      <c r="B5479" s="366"/>
      <c r="C5479" s="366"/>
      <c r="D5479" s="366"/>
      <c r="E5479" s="366"/>
      <c r="F5479" s="366"/>
      <c r="G5479" s="366"/>
      <c r="H5479" s="366"/>
      <c r="I5479" s="366"/>
      <c r="J5479" s="366"/>
      <c r="K5479" s="366"/>
      <c r="L5479" s="366"/>
      <c r="M5479" s="366"/>
      <c r="N5479" s="366"/>
      <c r="O5479" s="366"/>
      <c r="P5479" s="366"/>
    </row>
    <row r="5480" spans="2:16" s="365" customFormat="1" hidden="1">
      <c r="B5480" s="366"/>
      <c r="C5480" s="366"/>
      <c r="D5480" s="366"/>
      <c r="E5480" s="366"/>
      <c r="F5480" s="366"/>
      <c r="G5480" s="366"/>
      <c r="H5480" s="366"/>
      <c r="I5480" s="366"/>
      <c r="J5480" s="366"/>
      <c r="K5480" s="366"/>
      <c r="L5480" s="366"/>
      <c r="M5480" s="366"/>
      <c r="N5480" s="366"/>
      <c r="O5480" s="366"/>
      <c r="P5480" s="366"/>
    </row>
    <row r="5481" spans="2:16" s="365" customFormat="1" hidden="1">
      <c r="B5481" s="366"/>
      <c r="C5481" s="366"/>
      <c r="D5481" s="366"/>
      <c r="E5481" s="366"/>
      <c r="F5481" s="366"/>
      <c r="G5481" s="366"/>
      <c r="H5481" s="366"/>
      <c r="I5481" s="366"/>
      <c r="J5481" s="366"/>
      <c r="K5481" s="366"/>
      <c r="L5481" s="366"/>
      <c r="M5481" s="366"/>
      <c r="N5481" s="366"/>
      <c r="O5481" s="366"/>
      <c r="P5481" s="366"/>
    </row>
    <row r="5482" spans="2:16" s="365" customFormat="1" hidden="1">
      <c r="B5482" s="366"/>
      <c r="C5482" s="366"/>
      <c r="D5482" s="366"/>
      <c r="E5482" s="366"/>
      <c r="F5482" s="366"/>
      <c r="G5482" s="366"/>
      <c r="H5482" s="366"/>
      <c r="I5482" s="366"/>
      <c r="J5482" s="366"/>
      <c r="K5482" s="366"/>
      <c r="L5482" s="366"/>
      <c r="M5482" s="366"/>
      <c r="N5482" s="366"/>
      <c r="O5482" s="366"/>
      <c r="P5482" s="366"/>
    </row>
    <row r="5483" spans="2:16" s="365" customFormat="1" hidden="1">
      <c r="B5483" s="366"/>
      <c r="C5483" s="366"/>
      <c r="D5483" s="366"/>
      <c r="E5483" s="366"/>
      <c r="F5483" s="366"/>
      <c r="G5483" s="366"/>
      <c r="H5483" s="366"/>
      <c r="I5483" s="366"/>
      <c r="J5483" s="366"/>
      <c r="K5483" s="366"/>
      <c r="L5483" s="366"/>
      <c r="M5483" s="366"/>
      <c r="N5483" s="366"/>
      <c r="O5483" s="366"/>
      <c r="P5483" s="366"/>
    </row>
    <row r="5484" spans="2:16" s="365" customFormat="1" hidden="1">
      <c r="B5484" s="366"/>
      <c r="C5484" s="366"/>
      <c r="D5484" s="366"/>
      <c r="E5484" s="366"/>
      <c r="F5484" s="366"/>
      <c r="G5484" s="366"/>
      <c r="H5484" s="366"/>
      <c r="I5484" s="366"/>
      <c r="J5484" s="366"/>
      <c r="K5484" s="366"/>
      <c r="L5484" s="366"/>
      <c r="M5484" s="366"/>
      <c r="N5484" s="366"/>
      <c r="O5484" s="366"/>
      <c r="P5484" s="366"/>
    </row>
    <row r="5485" spans="2:16" s="365" customFormat="1" hidden="1">
      <c r="B5485" s="366"/>
      <c r="C5485" s="366"/>
      <c r="D5485" s="366"/>
      <c r="E5485" s="366"/>
      <c r="F5485" s="366"/>
      <c r="G5485" s="366"/>
      <c r="H5485" s="366"/>
      <c r="I5485" s="366"/>
      <c r="J5485" s="366"/>
      <c r="K5485" s="366"/>
      <c r="L5485" s="366"/>
      <c r="M5485" s="366"/>
      <c r="N5485" s="366"/>
      <c r="O5485" s="366"/>
      <c r="P5485" s="366"/>
    </row>
    <row r="5486" spans="2:16" s="365" customFormat="1" hidden="1">
      <c r="B5486" s="366"/>
      <c r="C5486" s="366"/>
      <c r="D5486" s="366"/>
      <c r="E5486" s="366"/>
      <c r="F5486" s="366"/>
      <c r="G5486" s="366"/>
      <c r="H5486" s="366"/>
      <c r="I5486" s="366"/>
      <c r="J5486" s="366"/>
      <c r="K5486" s="366"/>
      <c r="L5486" s="366"/>
      <c r="M5486" s="366"/>
      <c r="N5486" s="366"/>
      <c r="O5486" s="366"/>
      <c r="P5486" s="366"/>
    </row>
    <row r="5487" spans="2:16" s="365" customFormat="1" hidden="1">
      <c r="B5487" s="366"/>
      <c r="C5487" s="366"/>
      <c r="D5487" s="366"/>
      <c r="E5487" s="366"/>
      <c r="F5487" s="366"/>
      <c r="G5487" s="366"/>
      <c r="H5487" s="366"/>
      <c r="I5487" s="366"/>
      <c r="J5487" s="366"/>
      <c r="K5487" s="366"/>
      <c r="L5487" s="366"/>
      <c r="M5487" s="366"/>
      <c r="N5487" s="366"/>
      <c r="O5487" s="366"/>
      <c r="P5487" s="366"/>
    </row>
    <row r="5488" spans="2:16" s="365" customFormat="1" hidden="1">
      <c r="B5488" s="366"/>
      <c r="C5488" s="366"/>
      <c r="D5488" s="366"/>
      <c r="E5488" s="366"/>
      <c r="F5488" s="366"/>
      <c r="G5488" s="366"/>
      <c r="H5488" s="366"/>
      <c r="I5488" s="366"/>
      <c r="J5488" s="366"/>
      <c r="K5488" s="366"/>
      <c r="L5488" s="366"/>
      <c r="M5488" s="366"/>
      <c r="N5488" s="366"/>
      <c r="O5488" s="366"/>
      <c r="P5488" s="366"/>
    </row>
  </sheetData>
  <mergeCells count="30">
    <mergeCell ref="D44:D48"/>
    <mergeCell ref="E44:E48"/>
    <mergeCell ref="C41:C49"/>
    <mergeCell ref="C34:C40"/>
    <mergeCell ref="E27:E29"/>
    <mergeCell ref="C27:C33"/>
    <mergeCell ref="D41:D43"/>
    <mergeCell ref="E41:E43"/>
    <mergeCell ref="D34:D36"/>
    <mergeCell ref="E34:E36"/>
    <mergeCell ref="D37:D39"/>
    <mergeCell ref="E37:E39"/>
    <mergeCell ref="D30:D32"/>
    <mergeCell ref="F34:J40"/>
    <mergeCell ref="F41:J49"/>
    <mergeCell ref="K27:O33"/>
    <mergeCell ref="K22:O26"/>
    <mergeCell ref="K34:O40"/>
    <mergeCell ref="C17:O19"/>
    <mergeCell ref="F22:J26"/>
    <mergeCell ref="E30:E32"/>
    <mergeCell ref="D27:D29"/>
    <mergeCell ref="F21:J21"/>
    <mergeCell ref="K21:O21"/>
    <mergeCell ref="D22:D23"/>
    <mergeCell ref="E22:E23"/>
    <mergeCell ref="F27:J33"/>
    <mergeCell ref="C22:C26"/>
    <mergeCell ref="D24:D25"/>
    <mergeCell ref="E24:E25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600-000000000000}">
          <x14:formula1>
            <xm:f>'TABLAS - GRÁFICAS'!$H$3:$H$5</xm:f>
          </x14:formula1>
          <xm:sqref>K34 K27 K41</xm:sqref>
        </x14:dataValidation>
        <x14:dataValidation type="list" allowBlank="1" showInputMessage="1" showErrorMessage="1" xr:uid="{00000000-0002-0000-0600-000001000000}">
          <x14:formula1>
            <xm:f>'TABLAS - GRÁFICAS'!$B$3:$B$5</xm:f>
          </x14:formula1>
          <xm:sqref>K22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>
    <tabColor rgb="FF8FD053"/>
  </sheetPr>
  <dimension ref="A1:PG5497"/>
  <sheetViews>
    <sheetView topLeftCell="A47" zoomScale="69" zoomScaleNormal="69" workbookViewId="0">
      <selection activeCell="F49" sqref="F49:J57"/>
    </sheetView>
  </sheetViews>
  <sheetFormatPr baseColWidth="10" defaultColWidth="0" defaultRowHeight="13.8" zeroHeight="1"/>
  <cols>
    <col min="1" max="1" width="2.6640625" style="365" customWidth="1"/>
    <col min="2" max="2" width="4.5546875" style="366" customWidth="1"/>
    <col min="3" max="3" width="15" style="366" customWidth="1"/>
    <col min="4" max="4" width="14.44140625" style="366" customWidth="1"/>
    <col min="5" max="5" width="14.109375" style="366" customWidth="1"/>
    <col min="6" max="6" width="13.6640625" style="366" customWidth="1"/>
    <col min="7" max="7" width="9.33203125" style="366" customWidth="1"/>
    <col min="8" max="8" width="12.44140625" style="366" customWidth="1"/>
    <col min="9" max="9" width="12.33203125" style="366" customWidth="1"/>
    <col min="10" max="10" width="15.6640625" style="366" customWidth="1"/>
    <col min="11" max="11" width="8.5546875" style="366" customWidth="1"/>
    <col min="12" max="12" width="5.88671875" style="366" customWidth="1"/>
    <col min="13" max="13" width="5.5546875" style="366" customWidth="1"/>
    <col min="14" max="14" width="7" style="366" customWidth="1"/>
    <col min="15" max="15" width="33" style="366" customWidth="1"/>
    <col min="16" max="16" width="5.6640625" style="366" customWidth="1"/>
    <col min="17" max="17" width="2.6640625" style="365" customWidth="1"/>
    <col min="18" max="18" width="11.44140625" style="365" customWidth="1"/>
    <col min="19" max="19" width="8.88671875" style="365" hidden="1" customWidth="1"/>
    <col min="20" max="20" width="3.5546875" style="365" hidden="1" customWidth="1"/>
    <col min="21" max="22" width="11.44140625" style="365" hidden="1" customWidth="1"/>
    <col min="23" max="421" width="0" style="365" hidden="1" customWidth="1"/>
    <col min="422" max="423" width="0" style="366" hidden="1" customWidth="1"/>
    <col min="424" max="16384" width="11.44140625" style="366" hidden="1"/>
  </cols>
  <sheetData>
    <row r="1" spans="1:18" ht="51.6" customHeight="1">
      <c r="A1" s="431"/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  <c r="P1" s="367"/>
      <c r="Q1" s="555"/>
      <c r="R1" s="431"/>
    </row>
    <row r="2" spans="1:18" s="365" customFormat="1" ht="15" customHeight="1" thickBot="1">
      <c r="A2" s="431"/>
      <c r="B2" s="431"/>
      <c r="C2" s="431"/>
      <c r="D2" s="431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  <c r="P2" s="431"/>
      <c r="Q2" s="555"/>
      <c r="R2" s="431"/>
    </row>
    <row r="3" spans="1:18" ht="14.25" customHeight="1">
      <c r="A3" s="431"/>
      <c r="B3" s="510"/>
      <c r="C3" s="510"/>
      <c r="D3" s="510"/>
      <c r="E3" s="510"/>
      <c r="F3" s="510"/>
      <c r="G3" s="510"/>
      <c r="H3" s="510"/>
      <c r="I3" s="510"/>
      <c r="J3" s="510"/>
      <c r="K3" s="510"/>
      <c r="L3" s="510"/>
      <c r="M3" s="510"/>
      <c r="N3" s="510"/>
      <c r="O3" s="510"/>
      <c r="P3" s="510"/>
      <c r="Q3" s="555"/>
      <c r="R3" s="512"/>
    </row>
    <row r="4" spans="1:18">
      <c r="A4" s="431"/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  <c r="M4" s="434"/>
      <c r="N4" s="434"/>
      <c r="O4" s="434"/>
      <c r="P4" s="434"/>
      <c r="Q4" s="555"/>
      <c r="R4" s="514"/>
    </row>
    <row r="5" spans="1:18">
      <c r="A5" s="431"/>
      <c r="B5" s="434"/>
      <c r="C5" s="434"/>
      <c r="D5" s="434"/>
      <c r="E5" s="434"/>
      <c r="F5" s="434"/>
      <c r="G5" s="434"/>
      <c r="H5" s="434"/>
      <c r="I5" s="434"/>
      <c r="J5" s="434"/>
      <c r="K5" s="434"/>
      <c r="L5" s="434"/>
      <c r="M5" s="434"/>
      <c r="N5" s="434"/>
      <c r="O5" s="434"/>
      <c r="P5" s="434"/>
      <c r="Q5" s="555"/>
      <c r="R5" s="514"/>
    </row>
    <row r="6" spans="1:18">
      <c r="A6" s="431"/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555"/>
      <c r="R6" s="514"/>
    </row>
    <row r="7" spans="1:18">
      <c r="A7" s="431"/>
      <c r="B7" s="434"/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4"/>
      <c r="N7" s="434"/>
      <c r="O7" s="434"/>
      <c r="P7" s="434"/>
      <c r="Q7" s="555"/>
      <c r="R7" s="514"/>
    </row>
    <row r="8" spans="1:18">
      <c r="A8" s="431"/>
      <c r="B8" s="434"/>
      <c r="C8" s="434"/>
      <c r="D8" s="434"/>
      <c r="E8" s="434"/>
      <c r="F8" s="434"/>
      <c r="G8" s="434"/>
      <c r="H8" s="434"/>
      <c r="I8" s="434"/>
      <c r="J8" s="434"/>
      <c r="K8" s="434"/>
      <c r="L8" s="434"/>
      <c r="M8" s="434"/>
      <c r="N8" s="434"/>
      <c r="O8" s="434"/>
      <c r="P8" s="434"/>
      <c r="Q8" s="555"/>
      <c r="R8" s="514"/>
    </row>
    <row r="9" spans="1:18">
      <c r="A9" s="431"/>
      <c r="B9" s="434"/>
      <c r="C9" s="434"/>
      <c r="D9" s="434"/>
      <c r="E9" s="434"/>
      <c r="F9" s="434"/>
      <c r="G9" s="434"/>
      <c r="H9" s="434"/>
      <c r="I9" s="434"/>
      <c r="J9" s="434"/>
      <c r="K9" s="434"/>
      <c r="L9" s="434"/>
      <c r="M9" s="434"/>
      <c r="N9" s="434"/>
      <c r="O9" s="434"/>
      <c r="P9" s="434"/>
      <c r="Q9" s="555"/>
      <c r="R9" s="514"/>
    </row>
    <row r="10" spans="1:18">
      <c r="A10" s="431"/>
      <c r="B10" s="434"/>
      <c r="C10" s="434"/>
      <c r="D10" s="434"/>
      <c r="E10" s="434"/>
      <c r="F10" s="434"/>
      <c r="G10" s="434"/>
      <c r="H10" s="434"/>
      <c r="I10" s="434"/>
      <c r="J10" s="434"/>
      <c r="K10" s="434"/>
      <c r="L10" s="434"/>
      <c r="M10" s="434"/>
      <c r="N10" s="434"/>
      <c r="O10" s="434"/>
      <c r="P10" s="434"/>
      <c r="Q10" s="555"/>
      <c r="R10" s="514"/>
    </row>
    <row r="11" spans="1:18" ht="14.4" thickBot="1">
      <c r="A11" s="431"/>
      <c r="B11" s="434"/>
      <c r="C11" s="434"/>
      <c r="D11" s="434"/>
      <c r="E11" s="434"/>
      <c r="F11" s="434"/>
      <c r="G11" s="434"/>
      <c r="H11" s="434"/>
      <c r="I11" s="434"/>
      <c r="J11" s="434"/>
      <c r="K11" s="434"/>
      <c r="L11" s="434"/>
      <c r="M11" s="434"/>
      <c r="N11" s="434"/>
      <c r="O11" s="434"/>
      <c r="P11" s="434"/>
      <c r="Q11" s="555"/>
      <c r="R11" s="515"/>
    </row>
    <row r="12" spans="1:18">
      <c r="A12" s="431"/>
      <c r="B12" s="434"/>
      <c r="C12" s="434"/>
      <c r="D12" s="434"/>
      <c r="E12" s="434"/>
      <c r="F12" s="434"/>
      <c r="G12" s="434"/>
      <c r="H12" s="434"/>
      <c r="I12" s="434"/>
      <c r="J12" s="434"/>
      <c r="K12" s="434"/>
      <c r="L12" s="434"/>
      <c r="M12" s="434"/>
      <c r="N12" s="434"/>
      <c r="O12" s="434"/>
      <c r="P12" s="434"/>
      <c r="Q12" s="555"/>
      <c r="R12" s="431"/>
    </row>
    <row r="13" spans="1:18">
      <c r="A13" s="431"/>
      <c r="B13" s="434"/>
      <c r="C13" s="434"/>
      <c r="D13" s="434"/>
      <c r="E13" s="434"/>
      <c r="F13" s="434"/>
      <c r="G13" s="434"/>
      <c r="H13" s="434"/>
      <c r="I13" s="434"/>
      <c r="J13" s="434"/>
      <c r="K13" s="434"/>
      <c r="L13" s="434"/>
      <c r="M13" s="434"/>
      <c r="N13" s="434"/>
      <c r="O13" s="434"/>
      <c r="P13" s="434"/>
      <c r="Q13" s="555"/>
      <c r="R13" s="431"/>
    </row>
    <row r="14" spans="1:18">
      <c r="A14" s="431"/>
      <c r="B14" s="434"/>
      <c r="C14" s="434"/>
      <c r="D14" s="434"/>
      <c r="E14" s="434"/>
      <c r="F14" s="434"/>
      <c r="G14" s="434"/>
      <c r="H14" s="434"/>
      <c r="I14" s="434"/>
      <c r="J14" s="434"/>
      <c r="K14" s="434"/>
      <c r="L14" s="434"/>
      <c r="M14" s="434"/>
      <c r="N14" s="434"/>
      <c r="O14" s="434"/>
      <c r="P14" s="434"/>
      <c r="Q14" s="555"/>
      <c r="R14" s="431"/>
    </row>
    <row r="15" spans="1:18">
      <c r="A15" s="431"/>
      <c r="B15" s="434"/>
      <c r="C15" s="434"/>
      <c r="D15" s="434"/>
      <c r="E15" s="434"/>
      <c r="F15" s="434"/>
      <c r="G15" s="434"/>
      <c r="H15" s="434"/>
      <c r="I15" s="434"/>
      <c r="J15" s="434"/>
      <c r="K15" s="434"/>
      <c r="L15" s="434"/>
      <c r="M15" s="434"/>
      <c r="N15" s="434"/>
      <c r="O15" s="434"/>
      <c r="P15" s="434"/>
      <c r="Q15" s="555"/>
      <c r="R15" s="431"/>
    </row>
    <row r="16" spans="1:18" ht="14.25" customHeight="1">
      <c r="A16" s="431"/>
      <c r="B16" s="434"/>
      <c r="C16" s="434"/>
      <c r="D16" s="434"/>
      <c r="E16" s="434"/>
      <c r="F16" s="434"/>
      <c r="G16" s="434"/>
      <c r="H16" s="434"/>
      <c r="I16" s="434"/>
      <c r="J16" s="434"/>
      <c r="K16" s="434"/>
      <c r="L16" s="434"/>
      <c r="M16" s="434"/>
      <c r="N16" s="434"/>
      <c r="O16" s="434"/>
      <c r="P16" s="540"/>
      <c r="Q16" s="555"/>
      <c r="R16" s="431"/>
    </row>
    <row r="17" spans="1:18" ht="15" customHeight="1">
      <c r="A17" s="431"/>
      <c r="B17" s="434"/>
      <c r="C17" s="1060" t="s">
        <v>433</v>
      </c>
      <c r="D17" s="1060"/>
      <c r="E17" s="1060"/>
      <c r="F17" s="1060"/>
      <c r="G17" s="1060"/>
      <c r="H17" s="1060"/>
      <c r="I17" s="1060"/>
      <c r="J17" s="1060"/>
      <c r="K17" s="1060"/>
      <c r="L17" s="1060"/>
      <c r="M17" s="1060"/>
      <c r="N17" s="1060"/>
      <c r="O17" s="1060"/>
      <c r="P17" s="540"/>
      <c r="Q17" s="555"/>
      <c r="R17" s="431"/>
    </row>
    <row r="18" spans="1:18" ht="15.75" customHeight="1">
      <c r="A18" s="431"/>
      <c r="B18" s="434"/>
      <c r="C18" s="1060"/>
      <c r="D18" s="1060"/>
      <c r="E18" s="1060"/>
      <c r="F18" s="1060"/>
      <c r="G18" s="1060"/>
      <c r="H18" s="1060"/>
      <c r="I18" s="1060"/>
      <c r="J18" s="1060"/>
      <c r="K18" s="1060"/>
      <c r="L18" s="1060"/>
      <c r="M18" s="1060"/>
      <c r="N18" s="1060"/>
      <c r="O18" s="1060"/>
      <c r="P18" s="540"/>
      <c r="Q18" s="555"/>
      <c r="R18" s="431"/>
    </row>
    <row r="19" spans="1:18" ht="15.75" customHeight="1">
      <c r="A19" s="431"/>
      <c r="B19" s="434"/>
      <c r="C19" s="1060"/>
      <c r="D19" s="1060"/>
      <c r="E19" s="1060"/>
      <c r="F19" s="1060"/>
      <c r="G19" s="1060"/>
      <c r="H19" s="1060"/>
      <c r="I19" s="1060"/>
      <c r="J19" s="1060"/>
      <c r="K19" s="1060"/>
      <c r="L19" s="1060"/>
      <c r="M19" s="1060"/>
      <c r="N19" s="1060"/>
      <c r="O19" s="1060"/>
      <c r="P19" s="540"/>
      <c r="Q19" s="555"/>
      <c r="R19" s="431"/>
    </row>
    <row r="20" spans="1:18" ht="14.4" thickBot="1">
      <c r="A20" s="431"/>
      <c r="B20" s="434"/>
      <c r="C20" s="434"/>
      <c r="D20" s="434"/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4"/>
      <c r="Q20" s="555"/>
      <c r="R20" s="431"/>
    </row>
    <row r="21" spans="1:18" ht="16.8" thickBot="1">
      <c r="A21" s="431"/>
      <c r="B21" s="434"/>
      <c r="C21" s="535" t="s">
        <v>56</v>
      </c>
      <c r="D21" s="536"/>
      <c r="E21" s="537" t="s">
        <v>57</v>
      </c>
      <c r="F21" s="1073" t="s">
        <v>55</v>
      </c>
      <c r="G21" s="1073"/>
      <c r="H21" s="1073"/>
      <c r="I21" s="1073"/>
      <c r="J21" s="1073"/>
      <c r="K21" s="1073" t="s">
        <v>419</v>
      </c>
      <c r="L21" s="1073"/>
      <c r="M21" s="1073"/>
      <c r="N21" s="1073"/>
      <c r="O21" s="1074"/>
      <c r="P21" s="541"/>
      <c r="Q21" s="555"/>
      <c r="R21" s="431"/>
    </row>
    <row r="22" spans="1:18" s="365" customFormat="1" ht="152.25" customHeight="1">
      <c r="A22" s="431"/>
      <c r="B22" s="434"/>
      <c r="C22" s="1083" t="s">
        <v>428</v>
      </c>
      <c r="D22" s="1071" t="s">
        <v>417</v>
      </c>
      <c r="E22" s="1087">
        <f>+'4'!D18/'4'!D28</f>
        <v>1.080256580592263</v>
      </c>
      <c r="F22" s="1061" t="str">
        <f>VLOOKUP(E22,'TABLAS - GRÁFICAS'!AF13:AG193,2,TRUE)</f>
        <v>La empresa no cuenta con liquidez suficiente para realizar sus actividades y por ende no pagar sus deudas.</v>
      </c>
      <c r="G22" s="1062"/>
      <c r="H22" s="1062"/>
      <c r="I22" s="1062"/>
      <c r="J22" s="1063"/>
      <c r="K22" s="544"/>
      <c r="L22" s="554"/>
      <c r="M22" s="554"/>
      <c r="N22" s="554"/>
      <c r="O22" s="546"/>
      <c r="P22" s="434"/>
      <c r="Q22" s="555"/>
      <c r="R22" s="431"/>
    </row>
    <row r="23" spans="1:18" s="365" customFormat="1" ht="16.95" hidden="1" customHeight="1" thickBot="1">
      <c r="A23" s="431"/>
      <c r="B23" s="434"/>
      <c r="C23" s="1084"/>
      <c r="D23" s="1072"/>
      <c r="E23" s="1070"/>
      <c r="F23" s="1064"/>
      <c r="G23" s="1065"/>
      <c r="H23" s="1065"/>
      <c r="I23" s="1065"/>
      <c r="J23" s="1066"/>
      <c r="K23" s="547"/>
      <c r="L23" s="548"/>
      <c r="M23" s="548"/>
      <c r="N23" s="548"/>
      <c r="O23" s="549"/>
      <c r="P23" s="519"/>
      <c r="Q23" s="555"/>
      <c r="R23" s="431"/>
    </row>
    <row r="24" spans="1:18" s="365" customFormat="1" ht="16.2" hidden="1" customHeight="1">
      <c r="A24" s="431"/>
      <c r="B24" s="434"/>
      <c r="C24" s="1084"/>
      <c r="D24" s="1072"/>
      <c r="E24" s="1070"/>
      <c r="F24" s="1064"/>
      <c r="G24" s="1065"/>
      <c r="H24" s="1065"/>
      <c r="I24" s="1065"/>
      <c r="J24" s="1066"/>
      <c r="K24" s="547"/>
      <c r="L24" s="548"/>
      <c r="M24" s="548"/>
      <c r="N24" s="548"/>
      <c r="O24" s="549"/>
      <c r="P24" s="434"/>
      <c r="Q24" s="555"/>
      <c r="R24" s="431"/>
    </row>
    <row r="25" spans="1:18" s="365" customFormat="1" ht="15.75" customHeight="1">
      <c r="A25" s="431"/>
      <c r="B25" s="434"/>
      <c r="C25" s="1084"/>
      <c r="D25" s="1072" t="s">
        <v>418</v>
      </c>
      <c r="E25" s="1070">
        <v>2.21</v>
      </c>
      <c r="F25" s="1064"/>
      <c r="G25" s="1065"/>
      <c r="H25" s="1065"/>
      <c r="I25" s="1065"/>
      <c r="J25" s="1066"/>
      <c r="K25" s="547"/>
      <c r="L25" s="548"/>
      <c r="M25" s="548"/>
      <c r="N25" s="548"/>
      <c r="O25" s="549"/>
      <c r="P25" s="434"/>
      <c r="Q25" s="555"/>
      <c r="R25" s="431"/>
    </row>
    <row r="26" spans="1:18" s="365" customFormat="1" ht="15" customHeight="1">
      <c r="A26" s="431"/>
      <c r="B26" s="434"/>
      <c r="C26" s="1084"/>
      <c r="D26" s="1072"/>
      <c r="E26" s="1070"/>
      <c r="F26" s="1064"/>
      <c r="G26" s="1065"/>
      <c r="H26" s="1065"/>
      <c r="I26" s="1065"/>
      <c r="J26" s="1066"/>
      <c r="K26" s="547"/>
      <c r="L26" s="548"/>
      <c r="M26" s="548"/>
      <c r="N26" s="548"/>
      <c r="O26" s="549"/>
      <c r="P26" s="434"/>
      <c r="Q26" s="555"/>
      <c r="R26" s="431"/>
    </row>
    <row r="27" spans="1:18" s="365" customFormat="1" ht="15" customHeight="1">
      <c r="A27" s="431"/>
      <c r="B27" s="434"/>
      <c r="C27" s="1084"/>
      <c r="D27" s="1072"/>
      <c r="E27" s="1070"/>
      <c r="F27" s="1064"/>
      <c r="G27" s="1065"/>
      <c r="H27" s="1065"/>
      <c r="I27" s="1065"/>
      <c r="J27" s="1066"/>
      <c r="K27" s="547"/>
      <c r="L27" s="548"/>
      <c r="M27" s="548"/>
      <c r="N27" s="548"/>
      <c r="O27" s="549"/>
      <c r="P27" s="434"/>
      <c r="Q27" s="555"/>
      <c r="R27" s="431"/>
    </row>
    <row r="28" spans="1:18" s="365" customFormat="1" ht="14.25" customHeight="1">
      <c r="A28" s="431"/>
      <c r="B28" s="434"/>
      <c r="C28" s="1084"/>
      <c r="D28" s="1072"/>
      <c r="E28" s="1070"/>
      <c r="F28" s="1064"/>
      <c r="G28" s="1065"/>
      <c r="H28" s="1065"/>
      <c r="I28" s="1065"/>
      <c r="J28" s="1066"/>
      <c r="K28" s="547"/>
      <c r="L28" s="548"/>
      <c r="M28" s="548"/>
      <c r="N28" s="548"/>
      <c r="O28" s="549"/>
      <c r="P28" s="434"/>
      <c r="Q28" s="555"/>
      <c r="R28" s="431"/>
    </row>
    <row r="29" spans="1:18" s="365" customFormat="1" ht="16.2">
      <c r="A29" s="431"/>
      <c r="B29" s="434"/>
      <c r="C29" s="1084"/>
      <c r="D29" s="1072"/>
      <c r="E29" s="1070"/>
      <c r="F29" s="1064"/>
      <c r="G29" s="1065"/>
      <c r="H29" s="1065"/>
      <c r="I29" s="1065"/>
      <c r="J29" s="1066"/>
      <c r="K29" s="547"/>
      <c r="L29" s="548"/>
      <c r="M29" s="548"/>
      <c r="N29" s="548"/>
      <c r="O29" s="549"/>
      <c r="P29" s="434"/>
      <c r="Q29" s="555"/>
      <c r="R29" s="431"/>
    </row>
    <row r="30" spans="1:18" s="365" customFormat="1" ht="48.75" customHeight="1" thickBot="1">
      <c r="A30" s="431"/>
      <c r="B30" s="434"/>
      <c r="C30" s="1085"/>
      <c r="D30" s="538" t="s">
        <v>423</v>
      </c>
      <c r="E30" s="543">
        <v>1.1000000000000001</v>
      </c>
      <c r="F30" s="1067"/>
      <c r="G30" s="1068"/>
      <c r="H30" s="1068"/>
      <c r="I30" s="1068"/>
      <c r="J30" s="1069"/>
      <c r="K30" s="551"/>
      <c r="L30" s="552"/>
      <c r="M30" s="552"/>
      <c r="N30" s="552"/>
      <c r="O30" s="553"/>
      <c r="P30" s="434"/>
      <c r="Q30" s="555"/>
      <c r="R30" s="431"/>
    </row>
    <row r="31" spans="1:18" s="365" customFormat="1" ht="15.75" customHeight="1">
      <c r="A31" s="431"/>
      <c r="B31" s="434"/>
      <c r="C31" s="1083" t="s">
        <v>430</v>
      </c>
      <c r="D31" s="1071" t="s">
        <v>417</v>
      </c>
      <c r="E31" s="1087">
        <f>+'4'!D34/'4'!D22</f>
        <v>0.79464856547122198</v>
      </c>
      <c r="F31" s="1061" t="str">
        <f>VLOOKUP(E31,'TABLAS - GRÁFICAS'!AJ13:AK513,2,TRUE)</f>
        <v xml:space="preserve">La empresa muestra que las deudas representan la mayor parte de los activos, eso significa que una empresa al presentar fluctuaciones con sus ventas, tendrá dificultades para mantenerse y cumplir con sus obligaciones; ya que se traduce que presenta un grado de endeudamiento alto o riesgoso. </v>
      </c>
      <c r="G31" s="1062"/>
      <c r="H31" s="1062"/>
      <c r="I31" s="1062"/>
      <c r="J31" s="1063"/>
      <c r="K31" s="544"/>
      <c r="L31" s="554"/>
      <c r="M31" s="554"/>
      <c r="N31" s="554"/>
      <c r="O31" s="546"/>
      <c r="P31" s="434"/>
      <c r="Q31" s="555"/>
      <c r="R31" s="431"/>
    </row>
    <row r="32" spans="1:18" s="365" customFormat="1" ht="16.2">
      <c r="A32" s="431"/>
      <c r="B32" s="434"/>
      <c r="C32" s="1084"/>
      <c r="D32" s="1072"/>
      <c r="E32" s="1070"/>
      <c r="F32" s="1064"/>
      <c r="G32" s="1065"/>
      <c r="H32" s="1065"/>
      <c r="I32" s="1065"/>
      <c r="J32" s="1066"/>
      <c r="K32" s="547"/>
      <c r="L32" s="548"/>
      <c r="M32" s="548"/>
      <c r="N32" s="548"/>
      <c r="O32" s="549"/>
      <c r="P32" s="434"/>
      <c r="Q32" s="555"/>
      <c r="R32" s="431"/>
    </row>
    <row r="33" spans="1:18" s="365" customFormat="1" ht="80.25" customHeight="1">
      <c r="A33" s="431"/>
      <c r="B33" s="434"/>
      <c r="C33" s="1084"/>
      <c r="D33" s="1072"/>
      <c r="E33" s="1070"/>
      <c r="F33" s="1064"/>
      <c r="G33" s="1065"/>
      <c r="H33" s="1065"/>
      <c r="I33" s="1065"/>
      <c r="J33" s="1066"/>
      <c r="K33" s="547"/>
      <c r="L33" s="548"/>
      <c r="M33" s="548"/>
      <c r="N33" s="548"/>
      <c r="O33" s="549"/>
      <c r="P33" s="434"/>
      <c r="Q33" s="555"/>
      <c r="R33" s="431"/>
    </row>
    <row r="34" spans="1:18" s="365" customFormat="1" ht="15.75" customHeight="1">
      <c r="A34" s="431"/>
      <c r="B34" s="434"/>
      <c r="C34" s="1084"/>
      <c r="D34" s="1072" t="s">
        <v>418</v>
      </c>
      <c r="E34" s="1070">
        <v>0.49</v>
      </c>
      <c r="F34" s="1064"/>
      <c r="G34" s="1065"/>
      <c r="H34" s="1065"/>
      <c r="I34" s="1065"/>
      <c r="J34" s="1066"/>
      <c r="K34" s="547"/>
      <c r="L34" s="548"/>
      <c r="M34" s="548"/>
      <c r="N34" s="548"/>
      <c r="O34" s="549"/>
      <c r="P34" s="434"/>
      <c r="Q34" s="555"/>
      <c r="R34" s="431"/>
    </row>
    <row r="35" spans="1:18" s="365" customFormat="1" ht="16.2">
      <c r="A35" s="431"/>
      <c r="B35" s="434"/>
      <c r="C35" s="1084"/>
      <c r="D35" s="1072"/>
      <c r="E35" s="1070"/>
      <c r="F35" s="1064"/>
      <c r="G35" s="1065"/>
      <c r="H35" s="1065"/>
      <c r="I35" s="1065"/>
      <c r="J35" s="1066"/>
      <c r="K35" s="547"/>
      <c r="L35" s="548"/>
      <c r="M35" s="548"/>
      <c r="N35" s="548"/>
      <c r="O35" s="549"/>
      <c r="P35" s="434"/>
      <c r="Q35" s="555"/>
      <c r="R35" s="431"/>
    </row>
    <row r="36" spans="1:18" s="365" customFormat="1" ht="16.2">
      <c r="A36" s="431"/>
      <c r="B36" s="434"/>
      <c r="C36" s="1084"/>
      <c r="D36" s="1072"/>
      <c r="E36" s="1070"/>
      <c r="F36" s="1064"/>
      <c r="G36" s="1065"/>
      <c r="H36" s="1065"/>
      <c r="I36" s="1065"/>
      <c r="J36" s="1066"/>
      <c r="K36" s="547"/>
      <c r="L36" s="548"/>
      <c r="M36" s="548"/>
      <c r="N36" s="548"/>
      <c r="O36" s="549"/>
      <c r="P36" s="434"/>
      <c r="Q36" s="555"/>
      <c r="R36" s="431"/>
    </row>
    <row r="37" spans="1:18" s="365" customFormat="1" ht="16.2">
      <c r="A37" s="431"/>
      <c r="B37" s="434"/>
      <c r="C37" s="1084"/>
      <c r="D37" s="1072"/>
      <c r="E37" s="1070"/>
      <c r="F37" s="1064"/>
      <c r="G37" s="1065"/>
      <c r="H37" s="1065"/>
      <c r="I37" s="1065"/>
      <c r="J37" s="1066"/>
      <c r="K37" s="547"/>
      <c r="L37" s="548"/>
      <c r="M37" s="548"/>
      <c r="N37" s="548"/>
      <c r="O37" s="549"/>
      <c r="P37" s="434"/>
      <c r="Q37" s="555"/>
      <c r="R37" s="431"/>
    </row>
    <row r="38" spans="1:18" s="365" customFormat="1" ht="16.2">
      <c r="A38" s="431"/>
      <c r="B38" s="434"/>
      <c r="C38" s="1084"/>
      <c r="D38" s="1072"/>
      <c r="E38" s="1070"/>
      <c r="F38" s="1064"/>
      <c r="G38" s="1065"/>
      <c r="H38" s="1065"/>
      <c r="I38" s="1065"/>
      <c r="J38" s="1066"/>
      <c r="K38" s="547"/>
      <c r="L38" s="548"/>
      <c r="M38" s="548"/>
      <c r="N38" s="548"/>
      <c r="O38" s="549"/>
      <c r="P38" s="434"/>
      <c r="Q38" s="555"/>
      <c r="R38" s="431"/>
    </row>
    <row r="39" spans="1:18" s="365" customFormat="1" ht="74.25" customHeight="1" thickBot="1">
      <c r="A39" s="431"/>
      <c r="B39" s="434"/>
      <c r="C39" s="1085"/>
      <c r="D39" s="538" t="s">
        <v>423</v>
      </c>
      <c r="E39" s="543">
        <v>0.5</v>
      </c>
      <c r="F39" s="1067"/>
      <c r="G39" s="1068"/>
      <c r="H39" s="1068"/>
      <c r="I39" s="1068"/>
      <c r="J39" s="1069"/>
      <c r="K39" s="551"/>
      <c r="L39" s="552"/>
      <c r="M39" s="552"/>
      <c r="N39" s="552"/>
      <c r="O39" s="553"/>
      <c r="P39" s="434"/>
      <c r="Q39" s="555"/>
      <c r="R39" s="431"/>
    </row>
    <row r="40" spans="1:18" s="365" customFormat="1" ht="16.2" customHeight="1">
      <c r="A40" s="431"/>
      <c r="B40" s="434"/>
      <c r="C40" s="1083" t="s">
        <v>431</v>
      </c>
      <c r="D40" s="1071" t="s">
        <v>417</v>
      </c>
      <c r="E40" s="1087">
        <f>'4'!D46/'4'!D43</f>
        <v>1.8520387705796375E-2</v>
      </c>
      <c r="F40" s="1061" t="str">
        <f>VLOOKUP(E40,'TABLAS - GRÁFICAS'!AN13:AO513,2,TRUE)</f>
        <v>La empresa posee una deficiente capacidad de ganancias retenidas sobre los ingresos.</v>
      </c>
      <c r="G40" s="1062"/>
      <c r="H40" s="1062"/>
      <c r="I40" s="1062"/>
      <c r="J40" s="1063"/>
      <c r="K40" s="544"/>
      <c r="L40" s="554"/>
      <c r="M40" s="554"/>
      <c r="N40" s="554"/>
      <c r="O40" s="546"/>
      <c r="P40" s="434"/>
      <c r="Q40" s="555"/>
      <c r="R40" s="431"/>
    </row>
    <row r="41" spans="1:18" s="365" customFormat="1" ht="16.2">
      <c r="A41" s="431"/>
      <c r="B41" s="434"/>
      <c r="C41" s="1084"/>
      <c r="D41" s="1072"/>
      <c r="E41" s="1070"/>
      <c r="F41" s="1064"/>
      <c r="G41" s="1065"/>
      <c r="H41" s="1065"/>
      <c r="I41" s="1065"/>
      <c r="J41" s="1066"/>
      <c r="K41" s="547"/>
      <c r="L41" s="548"/>
      <c r="M41" s="548"/>
      <c r="N41" s="548"/>
      <c r="O41" s="549"/>
      <c r="P41" s="434"/>
      <c r="Q41" s="555"/>
      <c r="R41" s="431"/>
    </row>
    <row r="42" spans="1:18" s="365" customFormat="1" ht="90.75" customHeight="1">
      <c r="A42" s="431"/>
      <c r="B42" s="434"/>
      <c r="C42" s="1084"/>
      <c r="D42" s="1072"/>
      <c r="E42" s="1070"/>
      <c r="F42" s="1064"/>
      <c r="G42" s="1065"/>
      <c r="H42" s="1065"/>
      <c r="I42" s="1065"/>
      <c r="J42" s="1066"/>
      <c r="K42" s="547"/>
      <c r="L42" s="548"/>
      <c r="M42" s="548"/>
      <c r="N42" s="548"/>
      <c r="O42" s="549"/>
      <c r="P42" s="434"/>
      <c r="Q42" s="555"/>
      <c r="R42" s="431"/>
    </row>
    <row r="43" spans="1:18" s="365" customFormat="1" ht="15" customHeight="1">
      <c r="A43" s="431"/>
      <c r="B43" s="434"/>
      <c r="C43" s="1084"/>
      <c r="D43" s="1072" t="s">
        <v>418</v>
      </c>
      <c r="E43" s="1070">
        <v>0.08</v>
      </c>
      <c r="F43" s="1064"/>
      <c r="G43" s="1065"/>
      <c r="H43" s="1065"/>
      <c r="I43" s="1065"/>
      <c r="J43" s="1066"/>
      <c r="K43" s="547"/>
      <c r="L43" s="548"/>
      <c r="M43" s="548"/>
      <c r="N43" s="548"/>
      <c r="O43" s="549"/>
      <c r="P43" s="434"/>
      <c r="Q43" s="555"/>
      <c r="R43" s="431"/>
    </row>
    <row r="44" spans="1:18" s="365" customFormat="1" ht="16.2">
      <c r="A44" s="431"/>
      <c r="B44" s="434"/>
      <c r="C44" s="1084"/>
      <c r="D44" s="1072"/>
      <c r="E44" s="1070"/>
      <c r="F44" s="1064"/>
      <c r="G44" s="1065"/>
      <c r="H44" s="1065"/>
      <c r="I44" s="1065"/>
      <c r="J44" s="1066"/>
      <c r="K44" s="547"/>
      <c r="L44" s="548"/>
      <c r="M44" s="548"/>
      <c r="N44" s="548"/>
      <c r="O44" s="549"/>
      <c r="P44" s="434"/>
      <c r="Q44" s="555"/>
      <c r="R44" s="431"/>
    </row>
    <row r="45" spans="1:18" s="365" customFormat="1" ht="16.2">
      <c r="A45" s="431"/>
      <c r="B45" s="434"/>
      <c r="C45" s="1084"/>
      <c r="D45" s="1072"/>
      <c r="E45" s="1070"/>
      <c r="F45" s="1064"/>
      <c r="G45" s="1065"/>
      <c r="H45" s="1065"/>
      <c r="I45" s="1065"/>
      <c r="J45" s="1066"/>
      <c r="K45" s="547"/>
      <c r="L45" s="548"/>
      <c r="M45" s="548"/>
      <c r="N45" s="548"/>
      <c r="O45" s="549"/>
      <c r="P45" s="434"/>
      <c r="Q45" s="555"/>
      <c r="R45" s="431"/>
    </row>
    <row r="46" spans="1:18" s="365" customFormat="1" ht="16.2">
      <c r="A46" s="431"/>
      <c r="B46" s="434"/>
      <c r="C46" s="1084"/>
      <c r="D46" s="1072"/>
      <c r="E46" s="1070"/>
      <c r="F46" s="1064"/>
      <c r="G46" s="1065"/>
      <c r="H46" s="1065"/>
      <c r="I46" s="1065"/>
      <c r="J46" s="1066"/>
      <c r="K46" s="547"/>
      <c r="L46" s="548"/>
      <c r="M46" s="548"/>
      <c r="N46" s="548"/>
      <c r="O46" s="549"/>
      <c r="P46" s="434"/>
      <c r="Q46" s="555"/>
      <c r="R46" s="431"/>
    </row>
    <row r="47" spans="1:18" s="365" customFormat="1" ht="16.2">
      <c r="A47" s="431"/>
      <c r="B47" s="434"/>
      <c r="C47" s="1084"/>
      <c r="D47" s="1072"/>
      <c r="E47" s="1070"/>
      <c r="F47" s="1064"/>
      <c r="G47" s="1065"/>
      <c r="H47" s="1065"/>
      <c r="I47" s="1065"/>
      <c r="J47" s="1066"/>
      <c r="K47" s="547"/>
      <c r="L47" s="548"/>
      <c r="M47" s="548"/>
      <c r="N47" s="548"/>
      <c r="O47" s="549"/>
      <c r="P47" s="434"/>
      <c r="Q47" s="555"/>
      <c r="R47" s="431"/>
    </row>
    <row r="48" spans="1:18" s="365" customFormat="1" ht="111" customHeight="1" thickBot="1">
      <c r="A48" s="431"/>
      <c r="B48" s="434"/>
      <c r="C48" s="1085"/>
      <c r="D48" s="538" t="s">
        <v>423</v>
      </c>
      <c r="E48" s="543">
        <v>0.08</v>
      </c>
      <c r="F48" s="1067"/>
      <c r="G48" s="1068"/>
      <c r="H48" s="1068"/>
      <c r="I48" s="1068"/>
      <c r="J48" s="1069"/>
      <c r="K48" s="551"/>
      <c r="L48" s="552"/>
      <c r="M48" s="552"/>
      <c r="N48" s="552"/>
      <c r="O48" s="553"/>
      <c r="P48" s="434"/>
      <c r="Q48" s="555"/>
      <c r="R48" s="431"/>
    </row>
    <row r="49" spans="1:18" s="365" customFormat="1" ht="16.2" customHeight="1">
      <c r="A49" s="431"/>
      <c r="B49" s="434"/>
      <c r="C49" s="1083" t="s">
        <v>432</v>
      </c>
      <c r="D49" s="1071" t="s">
        <v>417</v>
      </c>
      <c r="E49" s="1087">
        <f>+'4'!D47/'4'!D43</f>
        <v>0</v>
      </c>
      <c r="F49" s="1061" t="str">
        <f>VLOOKUP(E49,'TABLAS - GRÁFICAS'!AR13:AS513,2,TRUE)</f>
        <v>Existe una deficiente administración de los recursos, por lo que a partir de sus gastos efectuados el negocio no puede cubrir sus costos de producción y contar con un margen de utilidad.</v>
      </c>
      <c r="G49" s="1062"/>
      <c r="H49" s="1062"/>
      <c r="I49" s="1062"/>
      <c r="J49" s="1063"/>
      <c r="K49" s="544"/>
      <c r="L49" s="554"/>
      <c r="M49" s="554"/>
      <c r="N49" s="554"/>
      <c r="O49" s="546"/>
      <c r="P49" s="434"/>
      <c r="Q49" s="555"/>
      <c r="R49" s="431"/>
    </row>
    <row r="50" spans="1:18" s="365" customFormat="1" ht="16.2">
      <c r="A50" s="431"/>
      <c r="B50" s="434"/>
      <c r="C50" s="1084"/>
      <c r="D50" s="1072"/>
      <c r="E50" s="1070"/>
      <c r="F50" s="1064"/>
      <c r="G50" s="1065"/>
      <c r="H50" s="1065"/>
      <c r="I50" s="1065"/>
      <c r="J50" s="1066"/>
      <c r="K50" s="547"/>
      <c r="L50" s="548"/>
      <c r="M50" s="548"/>
      <c r="N50" s="548"/>
      <c r="O50" s="549"/>
      <c r="P50" s="434"/>
      <c r="Q50" s="555"/>
      <c r="R50" s="431"/>
    </row>
    <row r="51" spans="1:18" s="365" customFormat="1" ht="97.5" customHeight="1">
      <c r="A51" s="431"/>
      <c r="B51" s="434"/>
      <c r="C51" s="1084"/>
      <c r="D51" s="1072"/>
      <c r="E51" s="1070"/>
      <c r="F51" s="1064"/>
      <c r="G51" s="1065"/>
      <c r="H51" s="1065"/>
      <c r="I51" s="1065"/>
      <c r="J51" s="1066"/>
      <c r="K51" s="547"/>
      <c r="L51" s="548"/>
      <c r="M51" s="548"/>
      <c r="N51" s="548"/>
      <c r="O51" s="549"/>
      <c r="P51" s="434"/>
      <c r="Q51" s="555"/>
      <c r="R51" s="431"/>
    </row>
    <row r="52" spans="1:18" s="365" customFormat="1" ht="15" customHeight="1">
      <c r="A52" s="431"/>
      <c r="B52" s="434"/>
      <c r="C52" s="1084"/>
      <c r="D52" s="1072" t="s">
        <v>418</v>
      </c>
      <c r="E52" s="1070">
        <v>0.02</v>
      </c>
      <c r="F52" s="1064"/>
      <c r="G52" s="1065"/>
      <c r="H52" s="1065"/>
      <c r="I52" s="1065"/>
      <c r="J52" s="1066"/>
      <c r="K52" s="547"/>
      <c r="L52" s="548"/>
      <c r="M52" s="548"/>
      <c r="N52" s="548"/>
      <c r="O52" s="549"/>
      <c r="P52" s="434"/>
      <c r="Q52" s="555"/>
      <c r="R52" s="431"/>
    </row>
    <row r="53" spans="1:18" s="365" customFormat="1" ht="16.2">
      <c r="A53" s="431"/>
      <c r="B53" s="434"/>
      <c r="C53" s="1084"/>
      <c r="D53" s="1072"/>
      <c r="E53" s="1070"/>
      <c r="F53" s="1064"/>
      <c r="G53" s="1065"/>
      <c r="H53" s="1065"/>
      <c r="I53" s="1065"/>
      <c r="J53" s="1066"/>
      <c r="K53" s="547"/>
      <c r="L53" s="548"/>
      <c r="M53" s="548"/>
      <c r="N53" s="548"/>
      <c r="O53" s="549"/>
      <c r="P53" s="434"/>
      <c r="Q53" s="555"/>
      <c r="R53" s="431"/>
    </row>
    <row r="54" spans="1:18" s="365" customFormat="1" ht="16.2">
      <c r="A54" s="431"/>
      <c r="B54" s="434"/>
      <c r="C54" s="1084"/>
      <c r="D54" s="1072"/>
      <c r="E54" s="1070"/>
      <c r="F54" s="1064"/>
      <c r="G54" s="1065"/>
      <c r="H54" s="1065"/>
      <c r="I54" s="1065"/>
      <c r="J54" s="1066"/>
      <c r="K54" s="547"/>
      <c r="L54" s="548"/>
      <c r="M54" s="548"/>
      <c r="N54" s="548"/>
      <c r="O54" s="549"/>
      <c r="P54" s="434"/>
      <c r="Q54" s="555"/>
      <c r="R54" s="431"/>
    </row>
    <row r="55" spans="1:18" s="365" customFormat="1" ht="16.2">
      <c r="A55" s="431"/>
      <c r="B55" s="434"/>
      <c r="C55" s="1084"/>
      <c r="D55" s="1072"/>
      <c r="E55" s="1070"/>
      <c r="F55" s="1064"/>
      <c r="G55" s="1065"/>
      <c r="H55" s="1065"/>
      <c r="I55" s="1065"/>
      <c r="J55" s="1066"/>
      <c r="K55" s="547"/>
      <c r="L55" s="548"/>
      <c r="M55" s="548"/>
      <c r="N55" s="548"/>
      <c r="O55" s="549"/>
      <c r="P55" s="434"/>
      <c r="Q55" s="555"/>
      <c r="R55" s="431"/>
    </row>
    <row r="56" spans="1:18" s="365" customFormat="1" ht="16.2">
      <c r="A56" s="431"/>
      <c r="B56" s="434"/>
      <c r="C56" s="1084"/>
      <c r="D56" s="1072"/>
      <c r="E56" s="1070"/>
      <c r="F56" s="1064"/>
      <c r="G56" s="1065"/>
      <c r="H56" s="1065"/>
      <c r="I56" s="1065"/>
      <c r="J56" s="1066"/>
      <c r="K56" s="547"/>
      <c r="L56" s="548"/>
      <c r="M56" s="548"/>
      <c r="N56" s="548"/>
      <c r="O56" s="549"/>
      <c r="P56" s="434"/>
      <c r="Q56" s="555"/>
      <c r="R56" s="431"/>
    </row>
    <row r="57" spans="1:18" s="365" customFormat="1" ht="112.5" customHeight="1" thickBot="1">
      <c r="A57" s="431"/>
      <c r="B57" s="434"/>
      <c r="C57" s="1085"/>
      <c r="D57" s="538" t="s">
        <v>423</v>
      </c>
      <c r="E57" s="543">
        <v>0.02</v>
      </c>
      <c r="F57" s="1067"/>
      <c r="G57" s="1068"/>
      <c r="H57" s="1068"/>
      <c r="I57" s="1068"/>
      <c r="J57" s="1069"/>
      <c r="K57" s="551"/>
      <c r="L57" s="552"/>
      <c r="M57" s="552"/>
      <c r="N57" s="552"/>
      <c r="O57" s="553"/>
      <c r="P57" s="434"/>
      <c r="Q57" s="555"/>
      <c r="R57" s="431"/>
    </row>
    <row r="58" spans="1:18" s="365" customFormat="1">
      <c r="A58" s="431"/>
      <c r="B58" s="434"/>
      <c r="C58" s="434"/>
      <c r="D58" s="434"/>
      <c r="E58" s="434"/>
      <c r="F58" s="434"/>
      <c r="G58" s="434"/>
      <c r="H58" s="434"/>
      <c r="I58" s="434"/>
      <c r="J58" s="434"/>
      <c r="K58" s="434"/>
      <c r="L58" s="434"/>
      <c r="M58" s="434"/>
      <c r="N58" s="434"/>
      <c r="O58" s="434"/>
      <c r="P58" s="434"/>
      <c r="Q58" s="555"/>
      <c r="R58" s="431"/>
    </row>
    <row r="59" spans="1:18" s="365" customFormat="1">
      <c r="A59" s="431"/>
      <c r="B59" s="434"/>
      <c r="C59" s="434"/>
      <c r="D59" s="434"/>
      <c r="E59" s="434"/>
      <c r="F59" s="434"/>
      <c r="G59" s="434"/>
      <c r="H59" s="434"/>
      <c r="I59" s="434"/>
      <c r="J59" s="434"/>
      <c r="K59" s="434"/>
      <c r="L59" s="434"/>
      <c r="M59" s="434"/>
      <c r="N59" s="434"/>
      <c r="O59" s="434"/>
      <c r="P59" s="434"/>
      <c r="Q59" s="555"/>
      <c r="R59" s="431"/>
    </row>
    <row r="60" spans="1:18" s="365" customFormat="1" ht="15" customHeight="1">
      <c r="A60" s="431"/>
      <c r="B60" s="431"/>
      <c r="C60" s="431"/>
      <c r="D60" s="431"/>
      <c r="E60" s="431"/>
      <c r="F60" s="431"/>
      <c r="G60" s="431"/>
      <c r="H60" s="431"/>
      <c r="I60" s="431"/>
      <c r="J60" s="431"/>
      <c r="K60" s="431"/>
      <c r="L60" s="431"/>
      <c r="M60" s="431"/>
      <c r="N60" s="431"/>
      <c r="O60" s="431"/>
      <c r="P60" s="431"/>
      <c r="Q60" s="555"/>
      <c r="R60" s="431"/>
    </row>
    <row r="61" spans="1:18" s="365" customFormat="1" hidden="1"/>
    <row r="62" spans="1:18" s="365" customFormat="1" hidden="1"/>
    <row r="63" spans="1:18" s="365" customFormat="1" hidden="1"/>
    <row r="64" spans="1:18" s="365" customFormat="1" hidden="1"/>
    <row r="65" s="365" customFormat="1" hidden="1"/>
    <row r="66" s="365" customFormat="1" hidden="1"/>
    <row r="67" s="365" customFormat="1" hidden="1"/>
    <row r="68" s="365" customFormat="1" hidden="1"/>
    <row r="69" s="365" customFormat="1" hidden="1"/>
    <row r="70" s="365" customFormat="1" hidden="1"/>
    <row r="71" s="365" customFormat="1" hidden="1"/>
    <row r="72" s="365" customFormat="1" hidden="1"/>
    <row r="73" s="365" customFormat="1" hidden="1"/>
    <row r="74" s="365" customFormat="1" hidden="1"/>
    <row r="75" s="365" customFormat="1" hidden="1"/>
    <row r="76" s="365" customFormat="1" hidden="1"/>
    <row r="77" s="365" customFormat="1" hidden="1"/>
    <row r="78" s="365" customFormat="1" hidden="1"/>
    <row r="79" s="365" customFormat="1" hidden="1"/>
    <row r="80" s="365" customFormat="1" hidden="1"/>
    <row r="81" s="365" customFormat="1" hidden="1"/>
    <row r="82" s="365" customFormat="1" hidden="1"/>
    <row r="83" s="365" customFormat="1" hidden="1"/>
    <row r="84" s="365" customFormat="1" hidden="1"/>
    <row r="85" s="365" customFormat="1" hidden="1"/>
    <row r="86" s="365" customFormat="1" hidden="1"/>
    <row r="87" s="365" customFormat="1" hidden="1"/>
    <row r="88" s="365" customFormat="1" hidden="1"/>
    <row r="89" s="365" customFormat="1" hidden="1"/>
    <row r="90" s="365" customFormat="1" hidden="1"/>
    <row r="91" s="365" customFormat="1" hidden="1"/>
    <row r="92" s="365" customFormat="1" hidden="1"/>
    <row r="93" s="365" customFormat="1" hidden="1"/>
    <row r="94" s="365" customFormat="1" hidden="1"/>
    <row r="95" s="365" customFormat="1" hidden="1"/>
    <row r="96" s="365" customFormat="1" hidden="1"/>
    <row r="97" s="365" customFormat="1" hidden="1"/>
    <row r="98" s="365" customFormat="1" hidden="1"/>
    <row r="99" s="365" customFormat="1" hidden="1"/>
    <row r="100" s="365" customFormat="1" hidden="1"/>
    <row r="101" s="365" customFormat="1" hidden="1"/>
    <row r="102" s="365" customFormat="1" hidden="1"/>
    <row r="103" s="365" customFormat="1" hidden="1"/>
    <row r="104" s="365" customFormat="1" hidden="1"/>
    <row r="105" s="365" customFormat="1" hidden="1"/>
    <row r="106" s="365" customFormat="1" hidden="1"/>
    <row r="107" s="365" customFormat="1" hidden="1"/>
    <row r="108" s="365" customFormat="1" hidden="1"/>
    <row r="109" s="365" customFormat="1" hidden="1"/>
    <row r="110" s="365" customFormat="1" hidden="1"/>
    <row r="111" s="365" customFormat="1" hidden="1"/>
    <row r="112" s="365" customFormat="1" hidden="1"/>
    <row r="113" s="365" customFormat="1" hidden="1"/>
    <row r="114" s="365" customFormat="1" hidden="1"/>
    <row r="115" s="365" customFormat="1" hidden="1"/>
    <row r="116" s="365" customFormat="1" hidden="1"/>
    <row r="117" s="365" customFormat="1" hidden="1"/>
    <row r="118" s="365" customFormat="1" hidden="1"/>
    <row r="119" s="365" customFormat="1" hidden="1"/>
    <row r="120" s="365" customFormat="1" hidden="1"/>
    <row r="121" s="365" customFormat="1" hidden="1"/>
    <row r="122" s="365" customFormat="1" hidden="1"/>
    <row r="123" s="365" customFormat="1" hidden="1"/>
    <row r="124" s="365" customFormat="1" hidden="1"/>
    <row r="125" s="365" customFormat="1" hidden="1"/>
    <row r="126" s="365" customFormat="1" hidden="1"/>
    <row r="127" s="365" customFormat="1" hidden="1"/>
    <row r="128" s="365" customFormat="1" hidden="1"/>
    <row r="129" s="365" customFormat="1" hidden="1"/>
    <row r="130" s="365" customFormat="1" hidden="1"/>
    <row r="131" s="365" customFormat="1" hidden="1"/>
    <row r="132" s="365" customFormat="1" hidden="1"/>
    <row r="133" s="365" customFormat="1" hidden="1"/>
    <row r="134" s="365" customFormat="1" hidden="1"/>
    <row r="135" s="365" customFormat="1" hidden="1"/>
    <row r="136" s="365" customFormat="1" hidden="1"/>
    <row r="137" s="365" customFormat="1" hidden="1"/>
    <row r="138" s="365" customFormat="1" hidden="1"/>
    <row r="139" s="365" customFormat="1" hidden="1"/>
    <row r="140" s="365" customFormat="1" hidden="1"/>
    <row r="141" s="365" customFormat="1" hidden="1"/>
    <row r="142" s="365" customFormat="1" hidden="1"/>
    <row r="143" s="365" customFormat="1" hidden="1"/>
    <row r="144" s="365" customFormat="1" hidden="1"/>
    <row r="145" s="365" customFormat="1" hidden="1"/>
    <row r="146" s="365" customFormat="1" hidden="1"/>
    <row r="147" s="365" customFormat="1" hidden="1"/>
    <row r="148" s="365" customFormat="1" hidden="1"/>
    <row r="149" s="365" customFormat="1" hidden="1"/>
    <row r="150" s="365" customFormat="1" hidden="1"/>
    <row r="151" s="365" customFormat="1" hidden="1"/>
    <row r="152" s="365" customFormat="1" hidden="1"/>
    <row r="153" s="365" customFormat="1" hidden="1"/>
    <row r="154" s="365" customFormat="1" hidden="1"/>
    <row r="155" s="365" customFormat="1" hidden="1"/>
    <row r="156" s="365" customFormat="1" hidden="1"/>
    <row r="157" s="365" customFormat="1" hidden="1"/>
    <row r="158" s="365" customFormat="1" hidden="1"/>
    <row r="159" s="365" customFormat="1" hidden="1"/>
    <row r="160" s="365" customFormat="1" hidden="1"/>
    <row r="161" s="365" customFormat="1" hidden="1"/>
    <row r="162" s="365" customFormat="1" hidden="1"/>
    <row r="163" s="365" customFormat="1" hidden="1"/>
    <row r="164" s="365" customFormat="1" hidden="1"/>
    <row r="165" s="365" customFormat="1" hidden="1"/>
    <row r="166" s="365" customFormat="1" hidden="1"/>
    <row r="167" s="365" customFormat="1" hidden="1"/>
    <row r="168" s="365" customFormat="1" hidden="1"/>
    <row r="169" s="365" customFormat="1" hidden="1"/>
    <row r="170" s="365" customFormat="1" hidden="1"/>
    <row r="171" s="365" customFormat="1" hidden="1"/>
    <row r="172" s="365" customFormat="1" hidden="1"/>
    <row r="173" s="365" customFormat="1" hidden="1"/>
    <row r="174" s="365" customFormat="1" hidden="1"/>
    <row r="175" s="365" customFormat="1" hidden="1"/>
    <row r="176" s="365" customFormat="1" hidden="1"/>
    <row r="177" s="365" customFormat="1" hidden="1"/>
    <row r="178" s="365" customFormat="1" hidden="1"/>
    <row r="179" s="365" customFormat="1" hidden="1"/>
    <row r="180" s="365" customFormat="1" hidden="1"/>
    <row r="181" s="365" customFormat="1" hidden="1"/>
    <row r="182" s="365" customFormat="1" hidden="1"/>
    <row r="183" s="365" customFormat="1" hidden="1"/>
    <row r="184" s="365" customFormat="1" hidden="1"/>
    <row r="185" s="365" customFormat="1" hidden="1"/>
    <row r="186" s="365" customFormat="1" hidden="1"/>
    <row r="187" s="365" customFormat="1" hidden="1"/>
    <row r="188" s="365" customFormat="1" hidden="1"/>
    <row r="189" s="365" customFormat="1" hidden="1"/>
    <row r="190" s="365" customFormat="1" hidden="1"/>
    <row r="191" s="365" customFormat="1" hidden="1"/>
    <row r="192" s="365" customFormat="1" hidden="1"/>
    <row r="193" s="365" customFormat="1" hidden="1"/>
    <row r="194" s="365" customFormat="1" hidden="1"/>
    <row r="195" s="365" customFormat="1" hidden="1"/>
    <row r="196" s="365" customFormat="1" hidden="1"/>
    <row r="197" s="365" customFormat="1" hidden="1"/>
    <row r="198" s="365" customFormat="1" hidden="1"/>
    <row r="199" s="365" customFormat="1" hidden="1"/>
    <row r="200" s="365" customFormat="1" hidden="1"/>
    <row r="201" s="365" customFormat="1" hidden="1"/>
    <row r="202" s="365" customFormat="1" hidden="1"/>
    <row r="203" s="365" customFormat="1" hidden="1"/>
    <row r="204" s="365" customFormat="1" hidden="1"/>
    <row r="205" s="365" customFormat="1" hidden="1"/>
    <row r="206" s="365" customFormat="1" hidden="1"/>
    <row r="207" s="365" customFormat="1" hidden="1"/>
    <row r="208" s="365" customFormat="1" hidden="1"/>
    <row r="209" s="365" customFormat="1" hidden="1"/>
    <row r="210" s="365" customFormat="1" hidden="1"/>
    <row r="211" s="365" customFormat="1" hidden="1"/>
    <row r="212" s="365" customFormat="1" hidden="1"/>
    <row r="213" s="365" customFormat="1" hidden="1"/>
    <row r="214" s="365" customFormat="1" hidden="1"/>
    <row r="215" s="365" customFormat="1" hidden="1"/>
    <row r="216" s="365" customFormat="1" hidden="1"/>
    <row r="217" s="365" customFormat="1" hidden="1"/>
    <row r="218" s="365" customFormat="1" hidden="1"/>
    <row r="219" s="365" customFormat="1" hidden="1"/>
    <row r="220" s="365" customFormat="1" hidden="1"/>
    <row r="221" s="365" customFormat="1" hidden="1"/>
    <row r="222" s="365" customFormat="1" hidden="1"/>
    <row r="223" s="365" customFormat="1" hidden="1"/>
    <row r="224" s="365" customFormat="1" hidden="1"/>
    <row r="225" s="365" customFormat="1" hidden="1"/>
    <row r="226" s="365" customFormat="1" hidden="1"/>
    <row r="227" s="365" customFormat="1" hidden="1"/>
    <row r="228" s="365" customFormat="1" hidden="1"/>
    <row r="229" s="365" customFormat="1" hidden="1"/>
    <row r="230" s="365" customFormat="1" hidden="1"/>
    <row r="231" s="365" customFormat="1" hidden="1"/>
    <row r="232" s="365" customFormat="1" hidden="1"/>
    <row r="233" s="365" customFormat="1" hidden="1"/>
    <row r="234" s="365" customFormat="1" hidden="1"/>
    <row r="235" s="365" customFormat="1" hidden="1"/>
    <row r="236" s="365" customFormat="1" hidden="1"/>
    <row r="237" s="365" customFormat="1" hidden="1"/>
    <row r="238" s="365" customFormat="1" hidden="1"/>
    <row r="239" s="365" customFormat="1" hidden="1"/>
    <row r="240" s="365" customFormat="1" hidden="1"/>
    <row r="241" s="365" customFormat="1" hidden="1"/>
    <row r="242" s="365" customFormat="1" hidden="1"/>
    <row r="243" s="365" customFormat="1" hidden="1"/>
    <row r="244" s="365" customFormat="1" hidden="1"/>
    <row r="245" s="365" customFormat="1" hidden="1"/>
    <row r="246" s="365" customFormat="1" hidden="1"/>
    <row r="247" s="365" customFormat="1" hidden="1"/>
    <row r="248" s="365" customFormat="1" hidden="1"/>
    <row r="249" s="365" customFormat="1" hidden="1"/>
    <row r="250" s="365" customFormat="1" hidden="1"/>
    <row r="251" s="365" customFormat="1" hidden="1"/>
    <row r="252" s="365" customFormat="1" hidden="1"/>
    <row r="253" s="365" customFormat="1" hidden="1"/>
    <row r="254" s="365" customFormat="1" hidden="1"/>
    <row r="255" s="365" customFormat="1" hidden="1"/>
    <row r="256" s="365" customFormat="1" hidden="1"/>
    <row r="257" s="365" customFormat="1" hidden="1"/>
    <row r="258" s="365" customFormat="1" hidden="1"/>
    <row r="259" s="365" customFormat="1" hidden="1"/>
    <row r="260" s="365" customFormat="1" hidden="1"/>
    <row r="261" s="365" customFormat="1" hidden="1"/>
    <row r="262" s="365" customFormat="1" hidden="1"/>
    <row r="263" s="365" customFormat="1" hidden="1"/>
    <row r="264" s="365" customFormat="1" hidden="1"/>
    <row r="265" s="365" customFormat="1" hidden="1"/>
    <row r="266" s="365" customFormat="1" hidden="1"/>
    <row r="267" s="365" customFormat="1" hidden="1"/>
    <row r="268" s="365" customFormat="1" hidden="1"/>
    <row r="269" s="365" customFormat="1" hidden="1"/>
    <row r="270" s="365" customFormat="1" hidden="1"/>
    <row r="271" s="365" customFormat="1" hidden="1"/>
    <row r="272" s="365" customFormat="1" hidden="1"/>
    <row r="273" s="365" customFormat="1" hidden="1"/>
    <row r="274" s="365" customFormat="1" hidden="1"/>
    <row r="275" s="365" customFormat="1" hidden="1"/>
    <row r="276" s="365" customFormat="1" hidden="1"/>
    <row r="277" s="365" customFormat="1" hidden="1"/>
    <row r="278" s="365" customFormat="1" hidden="1"/>
    <row r="279" s="365" customFormat="1" hidden="1"/>
    <row r="280" s="365" customFormat="1" hidden="1"/>
    <row r="281" s="365" customFormat="1" hidden="1"/>
    <row r="282" s="365" customFormat="1" hidden="1"/>
    <row r="283" s="365" customFormat="1" hidden="1"/>
    <row r="284" s="365" customFormat="1" hidden="1"/>
    <row r="285" s="365" customFormat="1" hidden="1"/>
    <row r="286" s="365" customFormat="1" hidden="1"/>
    <row r="287" s="365" customFormat="1" hidden="1"/>
    <row r="288" s="365" customFormat="1" hidden="1"/>
    <row r="289" s="365" customFormat="1" hidden="1"/>
    <row r="290" s="365" customFormat="1" hidden="1"/>
    <row r="291" s="365" customFormat="1" hidden="1"/>
    <row r="292" s="365" customFormat="1" hidden="1"/>
    <row r="293" s="365" customFormat="1" hidden="1"/>
    <row r="294" s="365" customFormat="1" hidden="1"/>
    <row r="295" s="365" customFormat="1" hidden="1"/>
    <row r="296" s="365" customFormat="1" hidden="1"/>
    <row r="297" s="365" customFormat="1" hidden="1"/>
    <row r="298" s="365" customFormat="1" hidden="1"/>
    <row r="299" s="365" customFormat="1" hidden="1"/>
    <row r="300" s="365" customFormat="1" hidden="1"/>
    <row r="301" s="365" customFormat="1" hidden="1"/>
    <row r="302" s="365" customFormat="1" hidden="1"/>
    <row r="303" s="365" customFormat="1" hidden="1"/>
    <row r="304" s="365" customFormat="1" hidden="1"/>
    <row r="305" s="365" customFormat="1" hidden="1"/>
    <row r="306" s="365" customFormat="1" hidden="1"/>
    <row r="307" s="365" customFormat="1" hidden="1"/>
    <row r="308" s="365" customFormat="1" hidden="1"/>
    <row r="309" s="365" customFormat="1" hidden="1"/>
    <row r="310" s="365" customFormat="1" hidden="1"/>
    <row r="311" s="365" customFormat="1" hidden="1"/>
    <row r="312" s="365" customFormat="1" hidden="1"/>
    <row r="313" s="365" customFormat="1" hidden="1"/>
    <row r="314" s="365" customFormat="1" hidden="1"/>
    <row r="315" s="365" customFormat="1" hidden="1"/>
    <row r="316" s="365" customFormat="1" hidden="1"/>
    <row r="317" s="365" customFormat="1" hidden="1"/>
    <row r="318" s="365" customFormat="1" hidden="1"/>
    <row r="319" s="365" customFormat="1" hidden="1"/>
    <row r="320" s="365" customFormat="1" hidden="1"/>
    <row r="321" s="365" customFormat="1" hidden="1"/>
    <row r="322" s="365" customFormat="1" hidden="1"/>
    <row r="323" s="365" customFormat="1" hidden="1"/>
    <row r="324" s="365" customFormat="1" hidden="1"/>
    <row r="325" s="365" customFormat="1" hidden="1"/>
    <row r="326" s="365" customFormat="1" hidden="1"/>
    <row r="327" s="365" customFormat="1" hidden="1"/>
    <row r="328" s="365" customFormat="1" hidden="1"/>
    <row r="329" s="365" customFormat="1" hidden="1"/>
    <row r="330" s="365" customFormat="1" hidden="1"/>
    <row r="331" s="365" customFormat="1" hidden="1"/>
    <row r="332" s="365" customFormat="1" hidden="1"/>
    <row r="333" s="365" customFormat="1" hidden="1"/>
    <row r="334" s="365" customFormat="1" hidden="1"/>
    <row r="335" s="365" customFormat="1" hidden="1"/>
    <row r="336" s="365" customFormat="1" hidden="1"/>
    <row r="337" s="365" customFormat="1" hidden="1"/>
    <row r="338" s="365" customFormat="1" hidden="1"/>
    <row r="339" s="365" customFormat="1" hidden="1"/>
    <row r="340" s="365" customFormat="1" hidden="1"/>
    <row r="341" s="365" customFormat="1" hidden="1"/>
    <row r="342" s="365" customFormat="1" hidden="1"/>
    <row r="343" s="365" customFormat="1" hidden="1"/>
    <row r="344" s="365" customFormat="1" hidden="1"/>
    <row r="345" s="365" customFormat="1" hidden="1"/>
    <row r="346" s="365" customFormat="1" hidden="1"/>
    <row r="347" s="365" customFormat="1" hidden="1"/>
    <row r="348" s="365" customFormat="1" hidden="1"/>
    <row r="349" s="365" customFormat="1" hidden="1"/>
    <row r="350" s="365" customFormat="1" hidden="1"/>
    <row r="351" s="365" customFormat="1" hidden="1"/>
    <row r="352" s="365" customFormat="1" hidden="1"/>
    <row r="353" s="365" customFormat="1" hidden="1"/>
    <row r="354" s="365" customFormat="1" hidden="1"/>
    <row r="355" s="365" customFormat="1" hidden="1"/>
    <row r="356" s="365" customFormat="1" hidden="1"/>
    <row r="357" s="365" customFormat="1" hidden="1"/>
    <row r="358" s="365" customFormat="1" hidden="1"/>
    <row r="359" s="365" customFormat="1" hidden="1"/>
    <row r="360" s="365" customFormat="1" hidden="1"/>
    <row r="361" s="365" customFormat="1" hidden="1"/>
    <row r="362" s="365" customFormat="1" hidden="1"/>
    <row r="363" s="365" customFormat="1" hidden="1"/>
    <row r="364" s="365" customFormat="1" hidden="1"/>
    <row r="365" s="365" customFormat="1" hidden="1"/>
    <row r="366" s="365" customFormat="1" hidden="1"/>
    <row r="367" s="365" customFormat="1" hidden="1"/>
    <row r="368" s="365" customFormat="1" hidden="1"/>
    <row r="369" s="365" customFormat="1" hidden="1"/>
    <row r="370" s="365" customFormat="1" hidden="1"/>
    <row r="371" s="365" customFormat="1" hidden="1"/>
    <row r="372" s="365" customFormat="1" hidden="1"/>
    <row r="373" s="365" customFormat="1" hidden="1"/>
    <row r="374" s="365" customFormat="1" hidden="1"/>
    <row r="375" s="365" customFormat="1" hidden="1"/>
    <row r="376" s="365" customFormat="1" hidden="1"/>
    <row r="377" s="365" customFormat="1" hidden="1"/>
    <row r="378" s="365" customFormat="1" hidden="1"/>
    <row r="379" s="365" customFormat="1" hidden="1"/>
    <row r="380" s="365" customFormat="1" hidden="1"/>
    <row r="381" s="365" customFormat="1" hidden="1"/>
    <row r="382" s="365" customFormat="1" hidden="1"/>
    <row r="383" s="365" customFormat="1" hidden="1"/>
    <row r="384" s="365" customFormat="1" hidden="1"/>
    <row r="385" s="365" customFormat="1" hidden="1"/>
    <row r="386" s="365" customFormat="1" hidden="1"/>
    <row r="387" s="365" customFormat="1" hidden="1"/>
    <row r="388" s="365" customFormat="1" hidden="1"/>
    <row r="389" s="365" customFormat="1" hidden="1"/>
    <row r="390" s="365" customFormat="1" hidden="1"/>
    <row r="391" s="365" customFormat="1" hidden="1"/>
    <row r="392" s="365" customFormat="1" hidden="1"/>
    <row r="393" s="365" customFormat="1" hidden="1"/>
    <row r="394" s="365" customFormat="1" hidden="1"/>
    <row r="395" s="365" customFormat="1" hidden="1"/>
    <row r="396" s="365" customFormat="1" hidden="1"/>
    <row r="397" s="365" customFormat="1" hidden="1"/>
    <row r="398" s="365" customFormat="1" hidden="1"/>
    <row r="399" s="365" customFormat="1" hidden="1"/>
    <row r="400" s="365" customFormat="1" hidden="1"/>
    <row r="401" s="365" customFormat="1" hidden="1"/>
    <row r="402" s="365" customFormat="1" hidden="1"/>
    <row r="403" s="365" customFormat="1" hidden="1"/>
    <row r="404" s="365" customFormat="1" hidden="1"/>
    <row r="405" s="365" customFormat="1" hidden="1"/>
    <row r="406" s="365" customFormat="1" hidden="1"/>
    <row r="407" s="365" customFormat="1" hidden="1"/>
    <row r="408" s="365" customFormat="1" hidden="1"/>
    <row r="409" s="365" customFormat="1" hidden="1"/>
    <row r="410" s="365" customFormat="1" hidden="1"/>
    <row r="411" s="365" customFormat="1" hidden="1"/>
    <row r="412" s="365" customFormat="1" hidden="1"/>
    <row r="413" s="365" customFormat="1" hidden="1"/>
    <row r="414" s="365" customFormat="1" hidden="1"/>
    <row r="415" s="365" customFormat="1" hidden="1"/>
    <row r="416" s="365" customFormat="1" hidden="1"/>
    <row r="417" s="365" customFormat="1" hidden="1"/>
    <row r="418" s="365" customFormat="1" hidden="1"/>
    <row r="419" s="365" customFormat="1" hidden="1"/>
    <row r="420" s="365" customFormat="1" hidden="1"/>
    <row r="421" s="365" customFormat="1" hidden="1"/>
    <row r="422" s="365" customFormat="1" hidden="1"/>
    <row r="423" s="365" customFormat="1" hidden="1"/>
    <row r="424" s="365" customFormat="1" hidden="1"/>
    <row r="425" s="365" customFormat="1" hidden="1"/>
    <row r="426" s="365" customFormat="1" hidden="1"/>
    <row r="427" s="365" customFormat="1" hidden="1"/>
    <row r="428" s="365" customFormat="1" hidden="1"/>
    <row r="429" s="365" customFormat="1" hidden="1"/>
    <row r="430" s="365" customFormat="1" hidden="1"/>
    <row r="431" s="365" customFormat="1" hidden="1"/>
    <row r="432" s="365" customFormat="1" hidden="1"/>
    <row r="433" s="365" customFormat="1" hidden="1"/>
    <row r="434" s="365" customFormat="1" hidden="1"/>
    <row r="435" s="365" customFormat="1" hidden="1"/>
    <row r="436" s="365" customFormat="1" hidden="1"/>
    <row r="437" s="365" customFormat="1" hidden="1"/>
    <row r="438" s="365" customFormat="1" hidden="1"/>
    <row r="439" s="365" customFormat="1" hidden="1"/>
    <row r="440" s="365" customFormat="1" hidden="1"/>
    <row r="441" s="365" customFormat="1" hidden="1"/>
    <row r="442" s="365" customFormat="1" hidden="1"/>
    <row r="443" s="365" customFormat="1" hidden="1"/>
    <row r="444" s="365" customFormat="1" hidden="1"/>
    <row r="445" s="365" customFormat="1" hidden="1"/>
    <row r="446" s="365" customFormat="1" hidden="1"/>
    <row r="447" s="365" customFormat="1" hidden="1"/>
    <row r="448" s="365" customFormat="1" hidden="1"/>
    <row r="449" s="365" customFormat="1" hidden="1"/>
    <row r="450" s="365" customFormat="1" hidden="1"/>
    <row r="451" s="365" customFormat="1" hidden="1"/>
    <row r="452" s="365" customFormat="1" hidden="1"/>
    <row r="453" s="365" customFormat="1" hidden="1"/>
    <row r="454" s="365" customFormat="1" hidden="1"/>
    <row r="455" s="365" customFormat="1" hidden="1"/>
    <row r="456" s="365" customFormat="1" hidden="1"/>
    <row r="457" s="365" customFormat="1" hidden="1"/>
    <row r="458" s="365" customFormat="1" hidden="1"/>
    <row r="459" s="365" customFormat="1" hidden="1"/>
    <row r="460" s="365" customFormat="1" hidden="1"/>
    <row r="461" s="365" customFormat="1" hidden="1"/>
    <row r="462" s="365" customFormat="1" hidden="1"/>
    <row r="463" s="365" customFormat="1" hidden="1"/>
    <row r="464" s="365" customFormat="1" hidden="1"/>
    <row r="465" s="365" customFormat="1" hidden="1"/>
    <row r="466" s="365" customFormat="1" hidden="1"/>
    <row r="467" s="365" customFormat="1" hidden="1"/>
    <row r="468" s="365" customFormat="1" hidden="1"/>
    <row r="469" s="365" customFormat="1" hidden="1"/>
    <row r="470" s="365" customFormat="1" hidden="1"/>
    <row r="471" s="365" customFormat="1" hidden="1"/>
    <row r="472" s="365" customFormat="1" hidden="1"/>
    <row r="473" s="365" customFormat="1" hidden="1"/>
    <row r="474" s="365" customFormat="1" hidden="1"/>
    <row r="475" s="365" customFormat="1" hidden="1"/>
    <row r="476" s="365" customFormat="1" hidden="1"/>
    <row r="477" s="365" customFormat="1" hidden="1"/>
    <row r="478" s="365" customFormat="1" hidden="1"/>
    <row r="479" s="365" customFormat="1" hidden="1"/>
    <row r="480" s="365" customFormat="1" hidden="1"/>
    <row r="481" s="365" customFormat="1" hidden="1"/>
    <row r="482" s="365" customFormat="1" hidden="1"/>
    <row r="483" s="365" customFormat="1" hidden="1"/>
    <row r="484" s="365" customFormat="1" hidden="1"/>
    <row r="485" s="365" customFormat="1" hidden="1"/>
    <row r="486" s="365" customFormat="1" hidden="1"/>
    <row r="487" s="365" customFormat="1" hidden="1"/>
    <row r="488" s="365" customFormat="1" hidden="1"/>
    <row r="489" s="365" customFormat="1" hidden="1"/>
    <row r="490" s="365" customFormat="1" hidden="1"/>
    <row r="491" s="365" customFormat="1" hidden="1"/>
    <row r="492" s="365" customFormat="1" hidden="1"/>
    <row r="493" s="365" customFormat="1" hidden="1"/>
    <row r="494" s="365" customFormat="1" hidden="1"/>
    <row r="495" s="365" customFormat="1" hidden="1"/>
    <row r="496" s="365" customFormat="1" hidden="1"/>
    <row r="497" s="365" customFormat="1" hidden="1"/>
    <row r="498" s="365" customFormat="1" hidden="1"/>
    <row r="499" s="365" customFormat="1" hidden="1"/>
    <row r="500" s="365" customFormat="1" hidden="1"/>
    <row r="501" s="365" customFormat="1" hidden="1"/>
    <row r="502" s="365" customFormat="1" hidden="1"/>
    <row r="503" s="365" customFormat="1" hidden="1"/>
    <row r="504" s="365" customFormat="1" hidden="1"/>
    <row r="505" s="365" customFormat="1" hidden="1"/>
    <row r="506" s="365" customFormat="1" hidden="1"/>
    <row r="507" s="365" customFormat="1" hidden="1"/>
    <row r="508" s="365" customFormat="1" hidden="1"/>
    <row r="509" s="365" customFormat="1" hidden="1"/>
    <row r="510" s="365" customFormat="1" hidden="1"/>
    <row r="511" s="365" customFormat="1" hidden="1"/>
    <row r="512" s="365" customFormat="1" hidden="1"/>
    <row r="513" s="365" customFormat="1" hidden="1"/>
    <row r="514" s="365" customFormat="1" hidden="1"/>
    <row r="515" s="365" customFormat="1" hidden="1"/>
    <row r="516" s="365" customFormat="1" hidden="1"/>
    <row r="517" s="365" customFormat="1" hidden="1"/>
    <row r="518" s="365" customFormat="1" hidden="1"/>
    <row r="519" s="365" customFormat="1" hidden="1"/>
    <row r="520" s="365" customFormat="1" hidden="1"/>
    <row r="521" s="365" customFormat="1" hidden="1"/>
    <row r="522" s="365" customFormat="1" hidden="1"/>
    <row r="523" s="365" customFormat="1" hidden="1"/>
    <row r="524" s="365" customFormat="1" hidden="1"/>
    <row r="525" s="365" customFormat="1" hidden="1"/>
    <row r="526" s="365" customFormat="1" hidden="1"/>
    <row r="527" s="365" customFormat="1" hidden="1"/>
    <row r="528" s="365" customFormat="1" hidden="1"/>
    <row r="529" s="365" customFormat="1" hidden="1"/>
    <row r="530" s="365" customFormat="1" hidden="1"/>
    <row r="531" s="365" customFormat="1" hidden="1"/>
    <row r="532" s="365" customFormat="1" hidden="1"/>
    <row r="533" s="365" customFormat="1" hidden="1"/>
    <row r="534" s="365" customFormat="1" hidden="1"/>
    <row r="535" s="365" customFormat="1" hidden="1"/>
    <row r="536" s="365" customFormat="1" hidden="1"/>
    <row r="537" s="365" customFormat="1" hidden="1"/>
    <row r="538" s="365" customFormat="1" hidden="1"/>
    <row r="539" s="365" customFormat="1" hidden="1"/>
    <row r="540" s="365" customFormat="1" hidden="1"/>
    <row r="541" s="365" customFormat="1" hidden="1"/>
    <row r="542" s="365" customFormat="1" hidden="1"/>
    <row r="543" s="365" customFormat="1" hidden="1"/>
    <row r="544" s="365" customFormat="1" hidden="1"/>
    <row r="545" s="365" customFormat="1" hidden="1"/>
    <row r="546" s="365" customFormat="1" hidden="1"/>
    <row r="547" s="365" customFormat="1" hidden="1"/>
    <row r="548" s="365" customFormat="1" hidden="1"/>
    <row r="549" s="365" customFormat="1" hidden="1"/>
    <row r="550" s="365" customFormat="1" hidden="1"/>
    <row r="551" s="365" customFormat="1" hidden="1"/>
    <row r="552" s="365" customFormat="1" hidden="1"/>
    <row r="553" s="365" customFormat="1" hidden="1"/>
    <row r="554" s="365" customFormat="1" hidden="1"/>
    <row r="555" s="365" customFormat="1" hidden="1"/>
    <row r="556" s="365" customFormat="1" hidden="1"/>
    <row r="557" s="365" customFormat="1" hidden="1"/>
    <row r="558" s="365" customFormat="1" hidden="1"/>
    <row r="559" s="365" customFormat="1" hidden="1"/>
    <row r="560" s="365" customFormat="1" hidden="1"/>
    <row r="561" s="365" customFormat="1" hidden="1"/>
    <row r="562" s="365" customFormat="1" hidden="1"/>
    <row r="563" s="365" customFormat="1" hidden="1"/>
    <row r="564" s="365" customFormat="1" hidden="1"/>
    <row r="565" s="365" customFormat="1" hidden="1"/>
    <row r="566" s="365" customFormat="1" hidden="1"/>
    <row r="567" s="365" customFormat="1" hidden="1"/>
    <row r="568" s="365" customFormat="1" hidden="1"/>
    <row r="569" s="365" customFormat="1" hidden="1"/>
    <row r="570" s="365" customFormat="1" hidden="1"/>
    <row r="571" s="365" customFormat="1" hidden="1"/>
    <row r="572" s="365" customFormat="1" hidden="1"/>
    <row r="573" s="365" customFormat="1" hidden="1"/>
    <row r="574" s="365" customFormat="1" hidden="1"/>
    <row r="575" s="365" customFormat="1" hidden="1"/>
    <row r="576" s="365" customFormat="1" hidden="1"/>
    <row r="577" s="365" customFormat="1" hidden="1"/>
    <row r="578" s="365" customFormat="1" hidden="1"/>
    <row r="579" s="365" customFormat="1" hidden="1"/>
    <row r="580" s="365" customFormat="1" hidden="1"/>
    <row r="581" s="365" customFormat="1" hidden="1"/>
    <row r="582" s="365" customFormat="1" hidden="1"/>
    <row r="583" s="365" customFormat="1" hidden="1"/>
    <row r="584" s="365" customFormat="1" hidden="1"/>
    <row r="585" s="365" customFormat="1" hidden="1"/>
    <row r="586" s="365" customFormat="1" hidden="1"/>
    <row r="587" s="365" customFormat="1" hidden="1"/>
    <row r="588" s="365" customFormat="1" hidden="1"/>
    <row r="589" s="365" customFormat="1" hidden="1"/>
    <row r="590" s="365" customFormat="1" hidden="1"/>
    <row r="591" s="365" customFormat="1" hidden="1"/>
    <row r="592" s="365" customFormat="1" hidden="1"/>
    <row r="593" s="365" customFormat="1" hidden="1"/>
    <row r="594" s="365" customFormat="1" hidden="1"/>
    <row r="595" s="365" customFormat="1" hidden="1"/>
    <row r="596" s="365" customFormat="1" hidden="1"/>
    <row r="597" s="365" customFormat="1" hidden="1"/>
    <row r="598" s="365" customFormat="1" hidden="1"/>
    <row r="599" s="365" customFormat="1" hidden="1"/>
    <row r="600" s="365" customFormat="1" hidden="1"/>
    <row r="601" s="365" customFormat="1" hidden="1"/>
    <row r="602" s="365" customFormat="1" hidden="1"/>
    <row r="603" s="365" customFormat="1" hidden="1"/>
    <row r="604" s="365" customFormat="1" hidden="1"/>
    <row r="605" s="365" customFormat="1" hidden="1"/>
    <row r="606" s="365" customFormat="1" hidden="1"/>
    <row r="607" s="365" customFormat="1" hidden="1"/>
    <row r="608" s="365" customFormat="1" hidden="1"/>
    <row r="609" s="365" customFormat="1" hidden="1"/>
    <row r="610" s="365" customFormat="1" hidden="1"/>
    <row r="611" s="365" customFormat="1" hidden="1"/>
    <row r="612" s="365" customFormat="1" hidden="1"/>
    <row r="613" s="365" customFormat="1" hidden="1"/>
    <row r="614" s="365" customFormat="1" hidden="1"/>
    <row r="615" s="365" customFormat="1" hidden="1"/>
    <row r="616" s="365" customFormat="1" hidden="1"/>
    <row r="617" s="365" customFormat="1" hidden="1"/>
    <row r="618" s="365" customFormat="1" hidden="1"/>
    <row r="619" s="365" customFormat="1" hidden="1"/>
    <row r="620" s="365" customFormat="1" hidden="1"/>
    <row r="621" s="365" customFormat="1" hidden="1"/>
    <row r="622" s="365" customFormat="1" hidden="1"/>
    <row r="623" s="365" customFormat="1" hidden="1"/>
    <row r="624" s="365" customFormat="1" hidden="1"/>
    <row r="625" s="365" customFormat="1" hidden="1"/>
    <row r="626" s="365" customFormat="1" hidden="1"/>
    <row r="627" s="365" customFormat="1" hidden="1"/>
    <row r="628" s="365" customFormat="1" hidden="1"/>
    <row r="629" s="365" customFormat="1" hidden="1"/>
    <row r="630" s="365" customFormat="1" hidden="1"/>
    <row r="631" s="365" customFormat="1" hidden="1"/>
    <row r="632" s="365" customFormat="1" hidden="1"/>
    <row r="633" s="365" customFormat="1" hidden="1"/>
    <row r="634" s="365" customFormat="1" hidden="1"/>
    <row r="635" s="365" customFormat="1" hidden="1"/>
    <row r="636" s="365" customFormat="1" hidden="1"/>
    <row r="637" s="365" customFormat="1" hidden="1"/>
    <row r="638" s="365" customFormat="1" hidden="1"/>
    <row r="639" s="365" customFormat="1" hidden="1"/>
    <row r="640" s="365" customFormat="1" hidden="1"/>
    <row r="641" s="365" customFormat="1" hidden="1"/>
    <row r="642" s="365" customFormat="1" hidden="1"/>
    <row r="643" s="365" customFormat="1" hidden="1"/>
    <row r="644" s="365" customFormat="1" hidden="1"/>
    <row r="645" s="365" customFormat="1" hidden="1"/>
    <row r="646" s="365" customFormat="1" hidden="1"/>
    <row r="647" s="365" customFormat="1" hidden="1"/>
    <row r="648" s="365" customFormat="1" hidden="1"/>
    <row r="649" s="365" customFormat="1" hidden="1"/>
    <row r="650" s="365" customFormat="1" hidden="1"/>
    <row r="651" s="365" customFormat="1" hidden="1"/>
    <row r="652" s="365" customFormat="1" hidden="1"/>
    <row r="653" s="365" customFormat="1" hidden="1"/>
    <row r="654" s="365" customFormat="1" hidden="1"/>
    <row r="655" s="365" customFormat="1" hidden="1"/>
    <row r="656" s="365" customFormat="1" hidden="1"/>
    <row r="657" s="365" customFormat="1" hidden="1"/>
    <row r="658" s="365" customFormat="1" hidden="1"/>
    <row r="659" s="365" customFormat="1" hidden="1"/>
    <row r="660" s="365" customFormat="1" hidden="1"/>
    <row r="661" s="365" customFormat="1" hidden="1"/>
    <row r="662" s="365" customFormat="1" hidden="1"/>
    <row r="663" s="365" customFormat="1" hidden="1"/>
    <row r="664" s="365" customFormat="1" hidden="1"/>
    <row r="665" s="365" customFormat="1" hidden="1"/>
    <row r="666" s="365" customFormat="1" hidden="1"/>
    <row r="667" s="365" customFormat="1" hidden="1"/>
    <row r="668" s="365" customFormat="1" hidden="1"/>
    <row r="669" s="365" customFormat="1" hidden="1"/>
    <row r="670" s="365" customFormat="1" hidden="1"/>
    <row r="671" s="365" customFormat="1" hidden="1"/>
    <row r="672" s="365" customFormat="1" hidden="1"/>
    <row r="673" s="365" customFormat="1" hidden="1"/>
    <row r="674" s="365" customFormat="1" hidden="1"/>
    <row r="675" s="365" customFormat="1" hidden="1"/>
    <row r="676" s="365" customFormat="1" hidden="1"/>
    <row r="677" s="365" customFormat="1" hidden="1"/>
    <row r="678" s="365" customFormat="1" hidden="1"/>
    <row r="679" s="365" customFormat="1" hidden="1"/>
    <row r="680" s="365" customFormat="1" hidden="1"/>
    <row r="681" s="365" customFormat="1" hidden="1"/>
    <row r="682" s="365" customFormat="1" hidden="1"/>
    <row r="683" s="365" customFormat="1" hidden="1"/>
    <row r="684" s="365" customFormat="1" hidden="1"/>
    <row r="685" s="365" customFormat="1" hidden="1"/>
    <row r="686" s="365" customFormat="1" hidden="1"/>
    <row r="687" s="365" customFormat="1" hidden="1"/>
    <row r="688" s="365" customFormat="1" hidden="1"/>
    <row r="689" s="365" customFormat="1" hidden="1"/>
    <row r="690" s="365" customFormat="1" hidden="1"/>
    <row r="691" s="365" customFormat="1" hidden="1"/>
    <row r="692" s="365" customFormat="1" hidden="1"/>
    <row r="693" s="365" customFormat="1" hidden="1"/>
    <row r="694" s="365" customFormat="1" hidden="1"/>
    <row r="695" s="365" customFormat="1" hidden="1"/>
    <row r="696" s="365" customFormat="1" hidden="1"/>
    <row r="697" s="365" customFormat="1" hidden="1"/>
    <row r="698" s="365" customFormat="1" hidden="1"/>
    <row r="699" s="365" customFormat="1" hidden="1"/>
    <row r="700" s="365" customFormat="1" hidden="1"/>
    <row r="701" s="365" customFormat="1" hidden="1"/>
    <row r="702" s="365" customFormat="1" hidden="1"/>
    <row r="703" s="365" customFormat="1" hidden="1"/>
    <row r="704" s="365" customFormat="1" hidden="1"/>
    <row r="705" s="365" customFormat="1" hidden="1"/>
    <row r="706" s="365" customFormat="1" hidden="1"/>
    <row r="707" s="365" customFormat="1" hidden="1"/>
    <row r="708" s="365" customFormat="1" hidden="1"/>
    <row r="709" s="365" customFormat="1" hidden="1"/>
    <row r="710" s="365" customFormat="1" hidden="1"/>
    <row r="711" s="365" customFormat="1" hidden="1"/>
    <row r="712" s="365" customFormat="1" hidden="1"/>
    <row r="713" s="365" customFormat="1" hidden="1"/>
    <row r="714" s="365" customFormat="1" hidden="1"/>
    <row r="715" s="365" customFormat="1" hidden="1"/>
    <row r="716" s="365" customFormat="1" hidden="1"/>
    <row r="717" s="365" customFormat="1" hidden="1"/>
    <row r="718" s="365" customFormat="1" hidden="1"/>
    <row r="719" s="365" customFormat="1" hidden="1"/>
    <row r="720" s="365" customFormat="1" hidden="1"/>
    <row r="721" s="365" customFormat="1" hidden="1"/>
    <row r="722" s="365" customFormat="1" hidden="1"/>
    <row r="723" s="365" customFormat="1" hidden="1"/>
    <row r="724" s="365" customFormat="1" hidden="1"/>
    <row r="725" s="365" customFormat="1" hidden="1"/>
    <row r="726" s="365" customFormat="1" hidden="1"/>
    <row r="727" s="365" customFormat="1" hidden="1"/>
    <row r="728" s="365" customFormat="1" hidden="1"/>
    <row r="729" s="365" customFormat="1" hidden="1"/>
    <row r="730" s="365" customFormat="1" hidden="1"/>
    <row r="731" s="365" customFormat="1" hidden="1"/>
    <row r="732" s="365" customFormat="1" hidden="1"/>
    <row r="733" s="365" customFormat="1" hidden="1"/>
    <row r="734" s="365" customFormat="1" hidden="1"/>
    <row r="735" s="365" customFormat="1" hidden="1"/>
    <row r="736" s="365" customFormat="1" hidden="1"/>
    <row r="737" s="365" customFormat="1" hidden="1"/>
    <row r="738" s="365" customFormat="1" hidden="1"/>
    <row r="739" s="365" customFormat="1" hidden="1"/>
    <row r="740" s="365" customFormat="1" hidden="1"/>
    <row r="741" s="365" customFormat="1" hidden="1"/>
    <row r="742" s="365" customFormat="1" hidden="1"/>
    <row r="743" s="365" customFormat="1" hidden="1"/>
    <row r="744" s="365" customFormat="1" hidden="1"/>
    <row r="745" s="365" customFormat="1" hidden="1"/>
    <row r="746" s="365" customFormat="1" hidden="1"/>
    <row r="747" s="365" customFormat="1" hidden="1"/>
    <row r="748" s="365" customFormat="1" hidden="1"/>
    <row r="749" s="365" customFormat="1" hidden="1"/>
    <row r="750" s="365" customFormat="1" hidden="1"/>
    <row r="751" s="365" customFormat="1" hidden="1"/>
    <row r="752" s="365" customFormat="1" hidden="1"/>
    <row r="753" s="365" customFormat="1" hidden="1"/>
    <row r="754" s="365" customFormat="1" hidden="1"/>
    <row r="755" s="365" customFormat="1" hidden="1"/>
    <row r="756" s="365" customFormat="1" hidden="1"/>
    <row r="757" s="365" customFormat="1" hidden="1"/>
    <row r="758" s="365" customFormat="1" hidden="1"/>
    <row r="759" s="365" customFormat="1" hidden="1"/>
    <row r="760" s="365" customFormat="1" hidden="1"/>
    <row r="761" s="365" customFormat="1" hidden="1"/>
    <row r="762" s="365" customFormat="1" hidden="1"/>
    <row r="763" s="365" customFormat="1" hidden="1"/>
    <row r="764" s="365" customFormat="1" hidden="1"/>
    <row r="765" s="365" customFormat="1" hidden="1"/>
    <row r="766" s="365" customFormat="1" hidden="1"/>
    <row r="767" s="365" customFormat="1" hidden="1"/>
    <row r="768" s="365" customFormat="1" hidden="1"/>
    <row r="769" s="365" customFormat="1" hidden="1"/>
    <row r="770" s="365" customFormat="1" hidden="1"/>
    <row r="771" s="365" customFormat="1" hidden="1"/>
    <row r="772" s="365" customFormat="1" hidden="1"/>
    <row r="773" s="365" customFormat="1" hidden="1"/>
    <row r="774" s="365" customFormat="1" hidden="1"/>
    <row r="775" s="365" customFormat="1" hidden="1"/>
    <row r="776" s="365" customFormat="1" hidden="1"/>
    <row r="777" s="365" customFormat="1" hidden="1"/>
    <row r="778" s="365" customFormat="1" hidden="1"/>
    <row r="779" s="365" customFormat="1" hidden="1"/>
    <row r="780" s="365" customFormat="1" hidden="1"/>
    <row r="781" s="365" customFormat="1" hidden="1"/>
    <row r="782" s="365" customFormat="1" hidden="1"/>
    <row r="783" s="365" customFormat="1" hidden="1"/>
    <row r="784" s="365" customFormat="1" hidden="1"/>
    <row r="785" s="365" customFormat="1" hidden="1"/>
    <row r="786" s="365" customFormat="1" hidden="1"/>
    <row r="787" s="365" customFormat="1" hidden="1"/>
    <row r="788" s="365" customFormat="1" hidden="1"/>
    <row r="789" s="365" customFormat="1" hidden="1"/>
    <row r="790" s="365" customFormat="1" hidden="1"/>
    <row r="791" s="365" customFormat="1" hidden="1"/>
    <row r="792" s="365" customFormat="1" hidden="1"/>
    <row r="793" s="365" customFormat="1" hidden="1"/>
    <row r="794" s="365" customFormat="1" hidden="1"/>
    <row r="795" s="365" customFormat="1" hidden="1"/>
    <row r="796" s="365" customFormat="1" hidden="1"/>
    <row r="797" s="365" customFormat="1" hidden="1"/>
    <row r="798" s="365" customFormat="1" hidden="1"/>
    <row r="799" s="365" customFormat="1" hidden="1"/>
    <row r="800" s="365" customFormat="1" hidden="1"/>
    <row r="801" s="365" customFormat="1" hidden="1"/>
    <row r="802" s="365" customFormat="1" hidden="1"/>
    <row r="803" s="365" customFormat="1" hidden="1"/>
    <row r="804" s="365" customFormat="1" hidden="1"/>
    <row r="805" s="365" customFormat="1" hidden="1"/>
    <row r="806" s="365" customFormat="1" hidden="1"/>
    <row r="807" s="365" customFormat="1" hidden="1"/>
    <row r="808" s="365" customFormat="1" hidden="1"/>
    <row r="809" s="365" customFormat="1" hidden="1"/>
    <row r="810" s="365" customFormat="1" hidden="1"/>
    <row r="811" s="365" customFormat="1" hidden="1"/>
    <row r="812" s="365" customFormat="1" hidden="1"/>
    <row r="813" s="365" customFormat="1" hidden="1"/>
    <row r="814" s="365" customFormat="1" hidden="1"/>
    <row r="815" s="365" customFormat="1" hidden="1"/>
    <row r="816" s="365" customFormat="1" hidden="1"/>
    <row r="817" s="365" customFormat="1" hidden="1"/>
    <row r="818" s="365" customFormat="1" hidden="1"/>
    <row r="819" s="365" customFormat="1" hidden="1"/>
    <row r="820" s="365" customFormat="1" hidden="1"/>
    <row r="821" s="365" customFormat="1" hidden="1"/>
    <row r="822" s="365" customFormat="1" hidden="1"/>
    <row r="823" s="365" customFormat="1" hidden="1"/>
    <row r="824" s="365" customFormat="1" hidden="1"/>
    <row r="825" s="365" customFormat="1" hidden="1"/>
    <row r="826" s="365" customFormat="1" hidden="1"/>
    <row r="827" s="365" customFormat="1" hidden="1"/>
    <row r="828" s="365" customFormat="1" hidden="1"/>
    <row r="829" s="365" customFormat="1" hidden="1"/>
    <row r="830" s="365" customFormat="1" hidden="1"/>
    <row r="831" s="365" customFormat="1" hidden="1"/>
    <row r="832" s="365" customFormat="1" hidden="1"/>
    <row r="833" s="365" customFormat="1" hidden="1"/>
    <row r="834" s="365" customFormat="1" hidden="1"/>
    <row r="835" s="365" customFormat="1" hidden="1"/>
    <row r="836" s="365" customFormat="1" hidden="1"/>
    <row r="837" s="365" customFormat="1" hidden="1"/>
    <row r="838" s="365" customFormat="1" hidden="1"/>
    <row r="839" s="365" customFormat="1" hidden="1"/>
    <row r="840" s="365" customFormat="1" hidden="1"/>
    <row r="841" s="365" customFormat="1" hidden="1"/>
    <row r="842" s="365" customFormat="1" hidden="1"/>
    <row r="843" s="365" customFormat="1" hidden="1"/>
    <row r="844" s="365" customFormat="1" hidden="1"/>
    <row r="845" s="365" customFormat="1" hidden="1"/>
    <row r="846" s="365" customFormat="1" hidden="1"/>
    <row r="847" s="365" customFormat="1" hidden="1"/>
    <row r="848" s="365" customFormat="1" hidden="1"/>
    <row r="849" s="365" customFormat="1" hidden="1"/>
    <row r="850" s="365" customFormat="1" hidden="1"/>
    <row r="851" s="365" customFormat="1" hidden="1"/>
    <row r="852" s="365" customFormat="1" hidden="1"/>
    <row r="853" s="365" customFormat="1" hidden="1"/>
    <row r="854" s="365" customFormat="1" hidden="1"/>
    <row r="855" s="365" customFormat="1" hidden="1"/>
    <row r="856" s="365" customFormat="1" hidden="1"/>
    <row r="857" s="365" customFormat="1" hidden="1"/>
    <row r="858" s="365" customFormat="1" hidden="1"/>
    <row r="859" s="365" customFormat="1" hidden="1"/>
    <row r="860" s="365" customFormat="1" hidden="1"/>
    <row r="861" s="365" customFormat="1" hidden="1"/>
    <row r="862" s="365" customFormat="1" hidden="1"/>
    <row r="863" s="365" customFormat="1" hidden="1"/>
    <row r="864" s="365" customFormat="1" hidden="1"/>
    <row r="865" s="365" customFormat="1" hidden="1"/>
    <row r="866" s="365" customFormat="1" hidden="1"/>
    <row r="867" s="365" customFormat="1" hidden="1"/>
    <row r="868" s="365" customFormat="1" hidden="1"/>
    <row r="869" s="365" customFormat="1" hidden="1"/>
    <row r="870" s="365" customFormat="1" hidden="1"/>
    <row r="871" s="365" customFormat="1" hidden="1"/>
    <row r="872" s="365" customFormat="1" hidden="1"/>
    <row r="873" s="365" customFormat="1" hidden="1"/>
    <row r="874" s="365" customFormat="1" hidden="1"/>
    <row r="875" s="365" customFormat="1" hidden="1"/>
    <row r="876" s="365" customFormat="1" hidden="1"/>
    <row r="877" s="365" customFormat="1" hidden="1"/>
    <row r="878" s="365" customFormat="1" hidden="1"/>
    <row r="879" s="365" customFormat="1" hidden="1"/>
    <row r="880" s="365" customFormat="1" hidden="1"/>
    <row r="881" s="365" customFormat="1" hidden="1"/>
    <row r="882" s="365" customFormat="1" hidden="1"/>
    <row r="883" s="365" customFormat="1" hidden="1"/>
    <row r="884" s="365" customFormat="1" hidden="1"/>
    <row r="885" s="365" customFormat="1" hidden="1"/>
    <row r="886" s="365" customFormat="1" hidden="1"/>
    <row r="887" s="365" customFormat="1" hidden="1"/>
    <row r="888" s="365" customFormat="1" hidden="1"/>
    <row r="889" s="365" customFormat="1" hidden="1"/>
    <row r="890" s="365" customFormat="1" hidden="1"/>
    <row r="891" s="365" customFormat="1" hidden="1"/>
    <row r="892" s="365" customFormat="1" hidden="1"/>
    <row r="893" s="365" customFormat="1" hidden="1"/>
    <row r="894" s="365" customFormat="1" hidden="1"/>
    <row r="895" s="365" customFormat="1" hidden="1"/>
    <row r="896" s="365" customFormat="1" hidden="1"/>
    <row r="897" s="365" customFormat="1" hidden="1"/>
    <row r="898" s="365" customFormat="1" hidden="1"/>
    <row r="899" s="365" customFormat="1" hidden="1"/>
    <row r="900" s="365" customFormat="1" hidden="1"/>
    <row r="901" s="365" customFormat="1" hidden="1"/>
    <row r="902" s="365" customFormat="1" hidden="1"/>
    <row r="903" s="365" customFormat="1" hidden="1"/>
    <row r="904" s="365" customFormat="1" hidden="1"/>
    <row r="905" s="365" customFormat="1" hidden="1"/>
    <row r="906" s="365" customFormat="1" hidden="1"/>
    <row r="907" s="365" customFormat="1" hidden="1"/>
    <row r="908" s="365" customFormat="1" hidden="1"/>
    <row r="909" s="365" customFormat="1" hidden="1"/>
    <row r="910" s="365" customFormat="1" hidden="1"/>
    <row r="911" s="365" customFormat="1" hidden="1"/>
    <row r="912" s="365" customFormat="1" hidden="1"/>
    <row r="913" s="365" customFormat="1" hidden="1"/>
    <row r="914" s="365" customFormat="1" hidden="1"/>
    <row r="915" s="365" customFormat="1" hidden="1"/>
    <row r="916" s="365" customFormat="1" hidden="1"/>
    <row r="917" s="365" customFormat="1" hidden="1"/>
    <row r="918" s="365" customFormat="1" hidden="1"/>
    <row r="919" s="365" customFormat="1" hidden="1"/>
    <row r="920" s="365" customFormat="1" hidden="1"/>
    <row r="921" s="365" customFormat="1" hidden="1"/>
    <row r="922" s="365" customFormat="1" hidden="1"/>
    <row r="923" s="365" customFormat="1" hidden="1"/>
    <row r="924" s="365" customFormat="1" hidden="1"/>
    <row r="925" s="365" customFormat="1" hidden="1"/>
    <row r="926" s="365" customFormat="1" hidden="1"/>
    <row r="927" s="365" customFormat="1" hidden="1"/>
    <row r="928" s="365" customFormat="1" hidden="1"/>
    <row r="929" s="365" customFormat="1" hidden="1"/>
    <row r="930" s="365" customFormat="1" hidden="1"/>
    <row r="931" s="365" customFormat="1" hidden="1"/>
    <row r="932" s="365" customFormat="1" hidden="1"/>
    <row r="933" s="365" customFormat="1" hidden="1"/>
    <row r="934" s="365" customFormat="1" hidden="1"/>
    <row r="935" s="365" customFormat="1" hidden="1"/>
    <row r="936" s="365" customFormat="1" hidden="1"/>
    <row r="937" s="365" customFormat="1" hidden="1"/>
    <row r="938" s="365" customFormat="1" hidden="1"/>
    <row r="939" s="365" customFormat="1" hidden="1"/>
    <row r="940" s="365" customFormat="1" hidden="1"/>
    <row r="941" s="365" customFormat="1" hidden="1"/>
    <row r="942" s="365" customFormat="1" hidden="1"/>
    <row r="943" s="365" customFormat="1" hidden="1"/>
    <row r="944" s="365" customFormat="1" hidden="1"/>
    <row r="945" s="365" customFormat="1" hidden="1"/>
    <row r="946" s="365" customFormat="1" hidden="1"/>
    <row r="947" s="365" customFormat="1" hidden="1"/>
    <row r="948" s="365" customFormat="1" hidden="1"/>
    <row r="949" s="365" customFormat="1" hidden="1"/>
    <row r="950" s="365" customFormat="1" hidden="1"/>
    <row r="951" s="365" customFormat="1" hidden="1"/>
    <row r="952" s="365" customFormat="1" hidden="1"/>
    <row r="953" s="365" customFormat="1" hidden="1"/>
    <row r="954" s="365" customFormat="1" hidden="1"/>
    <row r="955" s="365" customFormat="1" hidden="1"/>
    <row r="956" s="365" customFormat="1" hidden="1"/>
    <row r="957" s="365" customFormat="1" hidden="1"/>
    <row r="958" s="365" customFormat="1" hidden="1"/>
    <row r="959" s="365" customFormat="1" hidden="1"/>
    <row r="960" s="365" customFormat="1" hidden="1"/>
    <row r="961" s="365" customFormat="1" hidden="1"/>
    <row r="962" s="365" customFormat="1" hidden="1"/>
    <row r="963" s="365" customFormat="1" hidden="1"/>
    <row r="964" s="365" customFormat="1" hidden="1"/>
    <row r="965" s="365" customFormat="1" hidden="1"/>
    <row r="966" s="365" customFormat="1" hidden="1"/>
    <row r="967" s="365" customFormat="1" hidden="1"/>
    <row r="968" s="365" customFormat="1" hidden="1"/>
    <row r="969" s="365" customFormat="1" hidden="1"/>
    <row r="970" s="365" customFormat="1" hidden="1"/>
    <row r="971" s="365" customFormat="1" hidden="1"/>
    <row r="972" s="365" customFormat="1" hidden="1"/>
    <row r="973" s="365" customFormat="1" hidden="1"/>
    <row r="974" s="365" customFormat="1" hidden="1"/>
    <row r="975" s="365" customFormat="1" hidden="1"/>
    <row r="976" s="365" customFormat="1" hidden="1"/>
    <row r="977" s="365" customFormat="1" hidden="1"/>
    <row r="978" s="365" customFormat="1" hidden="1"/>
    <row r="979" s="365" customFormat="1" hidden="1"/>
    <row r="980" s="365" customFormat="1" hidden="1"/>
    <row r="981" s="365" customFormat="1" hidden="1"/>
    <row r="982" s="365" customFormat="1" hidden="1"/>
    <row r="983" s="365" customFormat="1" hidden="1"/>
    <row r="984" s="365" customFormat="1" hidden="1"/>
    <row r="985" s="365" customFormat="1" hidden="1"/>
    <row r="986" s="365" customFormat="1" hidden="1"/>
    <row r="987" s="365" customFormat="1" hidden="1"/>
    <row r="988" s="365" customFormat="1" hidden="1"/>
    <row r="989" s="365" customFormat="1" hidden="1"/>
    <row r="990" s="365" customFormat="1" hidden="1"/>
    <row r="991" s="365" customFormat="1" hidden="1"/>
    <row r="992" s="365" customFormat="1" hidden="1"/>
    <row r="993" s="365" customFormat="1" hidden="1"/>
    <row r="994" s="365" customFormat="1" hidden="1"/>
    <row r="995" s="365" customFormat="1" hidden="1"/>
    <row r="996" s="365" customFormat="1" hidden="1"/>
    <row r="997" s="365" customFormat="1" hidden="1"/>
    <row r="998" s="365" customFormat="1" hidden="1"/>
    <row r="999" s="365" customFormat="1" hidden="1"/>
    <row r="1000" s="365" customFormat="1" hidden="1"/>
    <row r="1001" s="365" customFormat="1" hidden="1"/>
    <row r="1002" s="365" customFormat="1" hidden="1"/>
    <row r="1003" s="365" customFormat="1" hidden="1"/>
    <row r="1004" s="365" customFormat="1" hidden="1"/>
    <row r="1005" s="365" customFormat="1" hidden="1"/>
    <row r="1006" s="365" customFormat="1" hidden="1"/>
    <row r="1007" s="365" customFormat="1" hidden="1"/>
    <row r="1008" s="365" customFormat="1" hidden="1"/>
    <row r="1009" s="365" customFormat="1" hidden="1"/>
    <row r="1010" s="365" customFormat="1" hidden="1"/>
    <row r="1011" s="365" customFormat="1" hidden="1"/>
    <row r="1012" s="365" customFormat="1" hidden="1"/>
    <row r="1013" s="365" customFormat="1" hidden="1"/>
    <row r="1014" s="365" customFormat="1" hidden="1"/>
    <row r="1015" s="365" customFormat="1" hidden="1"/>
    <row r="1016" s="365" customFormat="1" hidden="1"/>
    <row r="1017" s="365" customFormat="1" hidden="1"/>
    <row r="1018" s="365" customFormat="1" hidden="1"/>
    <row r="1019" s="365" customFormat="1" hidden="1"/>
    <row r="1020" s="365" customFormat="1" hidden="1"/>
    <row r="1021" s="365" customFormat="1" hidden="1"/>
    <row r="1022" s="365" customFormat="1" hidden="1"/>
    <row r="1023" s="365" customFormat="1" hidden="1"/>
    <row r="1024" s="365" customFormat="1" hidden="1"/>
    <row r="1025" s="365" customFormat="1" hidden="1"/>
    <row r="1026" s="365" customFormat="1" hidden="1"/>
    <row r="1027" s="365" customFormat="1" hidden="1"/>
    <row r="1028" s="365" customFormat="1" hidden="1"/>
    <row r="1029" s="365" customFormat="1" hidden="1"/>
    <row r="1030" s="365" customFormat="1" hidden="1"/>
    <row r="1031" s="365" customFormat="1" hidden="1"/>
    <row r="1032" s="365" customFormat="1" hidden="1"/>
    <row r="1033" s="365" customFormat="1" hidden="1"/>
    <row r="1034" s="365" customFormat="1" hidden="1"/>
    <row r="1035" s="365" customFormat="1" hidden="1"/>
    <row r="1036" s="365" customFormat="1" hidden="1"/>
    <row r="1037" s="365" customFormat="1" hidden="1"/>
    <row r="1038" s="365" customFormat="1" hidden="1"/>
    <row r="1039" s="365" customFormat="1" hidden="1"/>
    <row r="1040" s="365" customFormat="1" hidden="1"/>
    <row r="1041" s="365" customFormat="1" hidden="1"/>
    <row r="1042" s="365" customFormat="1" hidden="1"/>
    <row r="1043" s="365" customFormat="1" hidden="1"/>
    <row r="1044" s="365" customFormat="1" hidden="1"/>
    <row r="1045" s="365" customFormat="1" hidden="1"/>
    <row r="1046" s="365" customFormat="1" hidden="1"/>
    <row r="1047" s="365" customFormat="1" hidden="1"/>
    <row r="1048" s="365" customFormat="1" hidden="1"/>
    <row r="1049" s="365" customFormat="1" hidden="1"/>
    <row r="1050" s="365" customFormat="1" hidden="1"/>
    <row r="1051" s="365" customFormat="1" hidden="1"/>
    <row r="1052" s="365" customFormat="1" hidden="1"/>
    <row r="1053" s="365" customFormat="1" hidden="1"/>
    <row r="1054" s="365" customFormat="1" hidden="1"/>
    <row r="1055" s="365" customFormat="1" hidden="1"/>
    <row r="1056" s="365" customFormat="1" hidden="1"/>
    <row r="1057" s="365" customFormat="1" hidden="1"/>
    <row r="1058" s="365" customFormat="1" hidden="1"/>
    <row r="1059" s="365" customFormat="1" hidden="1"/>
    <row r="1060" s="365" customFormat="1" hidden="1"/>
    <row r="1061" s="365" customFormat="1" hidden="1"/>
    <row r="1062" s="365" customFormat="1" hidden="1"/>
    <row r="1063" s="365" customFormat="1" hidden="1"/>
    <row r="1064" s="365" customFormat="1" hidden="1"/>
    <row r="1065" s="365" customFormat="1" hidden="1"/>
    <row r="1066" s="365" customFormat="1" hidden="1"/>
    <row r="1067" s="365" customFormat="1" hidden="1"/>
    <row r="1068" s="365" customFormat="1" hidden="1"/>
    <row r="1069" s="365" customFormat="1" hidden="1"/>
    <row r="1070" s="365" customFormat="1" hidden="1"/>
    <row r="1071" s="365" customFormat="1" hidden="1"/>
    <row r="1072" s="365" customFormat="1" hidden="1"/>
    <row r="1073" s="365" customFormat="1" hidden="1"/>
    <row r="1074" s="365" customFormat="1" hidden="1"/>
    <row r="1075" s="365" customFormat="1" hidden="1"/>
    <row r="1076" s="365" customFormat="1" hidden="1"/>
    <row r="1077" s="365" customFormat="1" hidden="1"/>
    <row r="1078" s="365" customFormat="1" hidden="1"/>
    <row r="1079" s="365" customFormat="1" hidden="1"/>
    <row r="1080" s="365" customFormat="1" hidden="1"/>
    <row r="1081" s="365" customFormat="1" hidden="1"/>
    <row r="1082" s="365" customFormat="1" hidden="1"/>
    <row r="1083" s="365" customFormat="1" hidden="1"/>
    <row r="1084" s="365" customFormat="1" hidden="1"/>
    <row r="1085" s="365" customFormat="1" hidden="1"/>
    <row r="1086" s="365" customFormat="1" hidden="1"/>
    <row r="1087" s="365" customFormat="1" hidden="1"/>
    <row r="1088" s="365" customFormat="1" hidden="1"/>
    <row r="1089" s="365" customFormat="1" hidden="1"/>
    <row r="1090" s="365" customFormat="1" hidden="1"/>
    <row r="1091" s="365" customFormat="1" hidden="1"/>
    <row r="1092" s="365" customFormat="1" hidden="1"/>
    <row r="1093" s="365" customFormat="1" hidden="1"/>
    <row r="1094" s="365" customFormat="1" hidden="1"/>
    <row r="1095" s="365" customFormat="1" hidden="1"/>
    <row r="1096" s="365" customFormat="1" hidden="1"/>
    <row r="1097" s="365" customFormat="1" hidden="1"/>
    <row r="1098" s="365" customFormat="1" hidden="1"/>
    <row r="1099" s="365" customFormat="1" hidden="1"/>
    <row r="1100" s="365" customFormat="1" hidden="1"/>
    <row r="1101" s="365" customFormat="1" hidden="1"/>
    <row r="1102" s="365" customFormat="1" hidden="1"/>
    <row r="1103" s="365" customFormat="1" hidden="1"/>
    <row r="1104" s="365" customFormat="1" hidden="1"/>
    <row r="1105" s="365" customFormat="1" hidden="1"/>
    <row r="1106" s="365" customFormat="1" hidden="1"/>
    <row r="1107" s="365" customFormat="1" hidden="1"/>
    <row r="1108" s="365" customFormat="1" hidden="1"/>
    <row r="1109" s="365" customFormat="1" hidden="1"/>
    <row r="1110" s="365" customFormat="1" hidden="1"/>
    <row r="1111" s="365" customFormat="1" hidden="1"/>
    <row r="1112" s="365" customFormat="1" hidden="1"/>
    <row r="1113" s="365" customFormat="1" hidden="1"/>
    <row r="1114" s="365" customFormat="1" hidden="1"/>
    <row r="1115" s="365" customFormat="1" hidden="1"/>
    <row r="1116" s="365" customFormat="1" hidden="1"/>
    <row r="1117" s="365" customFormat="1" hidden="1"/>
    <row r="1118" s="365" customFormat="1" hidden="1"/>
    <row r="1119" s="365" customFormat="1" hidden="1"/>
    <row r="1120" s="365" customFormat="1" hidden="1"/>
    <row r="1121" s="365" customFormat="1" hidden="1"/>
    <row r="1122" s="365" customFormat="1" hidden="1"/>
    <row r="1123" s="365" customFormat="1" hidden="1"/>
    <row r="1124" s="365" customFormat="1" hidden="1"/>
    <row r="1125" s="365" customFormat="1" hidden="1"/>
    <row r="1126" s="365" customFormat="1" hidden="1"/>
    <row r="1127" s="365" customFormat="1" hidden="1"/>
    <row r="1128" s="365" customFormat="1" hidden="1"/>
    <row r="1129" s="365" customFormat="1" hidden="1"/>
    <row r="1130" s="365" customFormat="1" hidden="1"/>
    <row r="1131" s="365" customFormat="1" hidden="1"/>
    <row r="1132" s="365" customFormat="1" hidden="1"/>
    <row r="1133" s="365" customFormat="1" hidden="1"/>
    <row r="1134" s="365" customFormat="1" hidden="1"/>
    <row r="1135" s="365" customFormat="1" hidden="1"/>
    <row r="1136" s="365" customFormat="1" hidden="1"/>
    <row r="1137" s="365" customFormat="1" hidden="1"/>
    <row r="1138" s="365" customFormat="1" hidden="1"/>
    <row r="1139" s="365" customFormat="1" hidden="1"/>
    <row r="1140" s="365" customFormat="1" hidden="1"/>
    <row r="1141" s="365" customFormat="1" hidden="1"/>
    <row r="1142" s="365" customFormat="1" hidden="1"/>
    <row r="1143" s="365" customFormat="1" hidden="1"/>
    <row r="1144" s="365" customFormat="1" hidden="1"/>
    <row r="1145" s="365" customFormat="1" hidden="1"/>
    <row r="1146" s="365" customFormat="1" hidden="1"/>
    <row r="1147" s="365" customFormat="1" hidden="1"/>
    <row r="1148" s="365" customFormat="1" hidden="1"/>
    <row r="1149" s="365" customFormat="1" hidden="1"/>
    <row r="1150" s="365" customFormat="1" hidden="1"/>
    <row r="1151" s="365" customFormat="1" hidden="1"/>
    <row r="1152" s="365" customFormat="1" hidden="1"/>
    <row r="1153" s="365" customFormat="1" hidden="1"/>
    <row r="1154" s="365" customFormat="1" hidden="1"/>
    <row r="1155" s="365" customFormat="1" hidden="1"/>
    <row r="1156" s="365" customFormat="1" hidden="1"/>
    <row r="1157" s="365" customFormat="1" hidden="1"/>
    <row r="1158" s="365" customFormat="1" hidden="1"/>
    <row r="1159" s="365" customFormat="1" hidden="1"/>
    <row r="1160" s="365" customFormat="1" hidden="1"/>
    <row r="1161" s="365" customFormat="1" hidden="1"/>
    <row r="1162" s="365" customFormat="1" hidden="1"/>
    <row r="1163" s="365" customFormat="1" hidden="1"/>
    <row r="1164" s="365" customFormat="1" hidden="1"/>
    <row r="1165" s="365" customFormat="1" hidden="1"/>
    <row r="1166" s="365" customFormat="1" hidden="1"/>
    <row r="1167" s="365" customFormat="1" hidden="1"/>
    <row r="1168" s="365" customFormat="1" hidden="1"/>
    <row r="1169" s="365" customFormat="1" hidden="1"/>
    <row r="1170" s="365" customFormat="1" hidden="1"/>
    <row r="1171" s="365" customFormat="1" hidden="1"/>
    <row r="1172" s="365" customFormat="1" hidden="1"/>
    <row r="1173" s="365" customFormat="1" hidden="1"/>
    <row r="1174" s="365" customFormat="1" hidden="1"/>
    <row r="1175" s="365" customFormat="1" hidden="1"/>
    <row r="1176" s="365" customFormat="1" hidden="1"/>
    <row r="1177" s="365" customFormat="1" hidden="1"/>
    <row r="1178" s="365" customFormat="1" hidden="1"/>
    <row r="1179" s="365" customFormat="1" hidden="1"/>
    <row r="1180" s="365" customFormat="1" hidden="1"/>
    <row r="1181" s="365" customFormat="1" hidden="1"/>
    <row r="1182" s="365" customFormat="1" hidden="1"/>
    <row r="1183" s="365" customFormat="1" hidden="1"/>
    <row r="1184" s="365" customFormat="1" hidden="1"/>
    <row r="1185" s="365" customFormat="1" hidden="1"/>
    <row r="1186" s="365" customFormat="1" hidden="1"/>
    <row r="1187" s="365" customFormat="1" hidden="1"/>
    <row r="1188" s="365" customFormat="1" hidden="1"/>
    <row r="1189" s="365" customFormat="1" hidden="1"/>
    <row r="1190" s="365" customFormat="1" hidden="1"/>
    <row r="1191" s="365" customFormat="1" hidden="1"/>
    <row r="1192" s="365" customFormat="1" hidden="1"/>
    <row r="1193" s="365" customFormat="1" hidden="1"/>
    <row r="1194" s="365" customFormat="1" hidden="1"/>
    <row r="1195" s="365" customFormat="1" hidden="1"/>
    <row r="1196" s="365" customFormat="1" hidden="1"/>
    <row r="1197" s="365" customFormat="1" hidden="1"/>
    <row r="1198" s="365" customFormat="1" hidden="1"/>
    <row r="1199" s="365" customFormat="1" hidden="1"/>
    <row r="1200" s="365" customFormat="1" hidden="1"/>
    <row r="1201" s="365" customFormat="1" hidden="1"/>
    <row r="1202" s="365" customFormat="1" hidden="1"/>
    <row r="1203" s="365" customFormat="1" hidden="1"/>
    <row r="1204" s="365" customFormat="1" hidden="1"/>
    <row r="1205" s="365" customFormat="1" hidden="1"/>
    <row r="1206" s="365" customFormat="1" hidden="1"/>
    <row r="1207" s="365" customFormat="1" hidden="1"/>
    <row r="1208" s="365" customFormat="1" hidden="1"/>
    <row r="1209" s="365" customFormat="1" hidden="1"/>
    <row r="1210" s="365" customFormat="1" hidden="1"/>
    <row r="1211" s="365" customFormat="1" hidden="1"/>
    <row r="1212" s="365" customFormat="1" hidden="1"/>
    <row r="1213" s="365" customFormat="1" hidden="1"/>
    <row r="1214" s="365" customFormat="1" hidden="1"/>
    <row r="1215" s="365" customFormat="1" hidden="1"/>
    <row r="1216" s="365" customFormat="1" hidden="1"/>
    <row r="1217" s="365" customFormat="1" hidden="1"/>
    <row r="1218" s="365" customFormat="1" hidden="1"/>
    <row r="1219" s="365" customFormat="1" hidden="1"/>
    <row r="1220" s="365" customFormat="1" hidden="1"/>
    <row r="1221" s="365" customFormat="1" hidden="1"/>
    <row r="1222" s="365" customFormat="1" hidden="1"/>
    <row r="1223" s="365" customFormat="1" hidden="1"/>
    <row r="1224" s="365" customFormat="1" hidden="1"/>
    <row r="1225" s="365" customFormat="1" hidden="1"/>
    <row r="1226" s="365" customFormat="1" hidden="1"/>
    <row r="1227" s="365" customFormat="1" hidden="1"/>
    <row r="1228" s="365" customFormat="1" hidden="1"/>
    <row r="1229" s="365" customFormat="1" hidden="1"/>
    <row r="1230" s="365" customFormat="1" hidden="1"/>
    <row r="1231" s="365" customFormat="1" hidden="1"/>
    <row r="1232" s="365" customFormat="1" hidden="1"/>
    <row r="1233" s="365" customFormat="1" hidden="1"/>
    <row r="1234" s="365" customFormat="1" hidden="1"/>
    <row r="1235" s="365" customFormat="1" hidden="1"/>
    <row r="1236" s="365" customFormat="1" hidden="1"/>
    <row r="1237" s="365" customFormat="1" hidden="1"/>
    <row r="1238" s="365" customFormat="1" hidden="1"/>
    <row r="1239" s="365" customFormat="1" hidden="1"/>
    <row r="1240" s="365" customFormat="1" hidden="1"/>
    <row r="1241" s="365" customFormat="1" hidden="1"/>
    <row r="1242" s="365" customFormat="1" hidden="1"/>
    <row r="1243" s="365" customFormat="1" hidden="1"/>
    <row r="1244" s="365" customFormat="1" hidden="1"/>
    <row r="1245" s="365" customFormat="1" hidden="1"/>
    <row r="1246" s="365" customFormat="1" hidden="1"/>
    <row r="1247" s="365" customFormat="1" hidden="1"/>
    <row r="1248" s="365" customFormat="1" hidden="1"/>
    <row r="1249" s="365" customFormat="1" hidden="1"/>
    <row r="1250" s="365" customFormat="1" hidden="1"/>
    <row r="1251" s="365" customFormat="1" hidden="1"/>
    <row r="1252" s="365" customFormat="1" hidden="1"/>
    <row r="1253" s="365" customFormat="1" hidden="1"/>
    <row r="1254" s="365" customFormat="1" hidden="1"/>
    <row r="1255" s="365" customFormat="1" hidden="1"/>
    <row r="1256" s="365" customFormat="1" hidden="1"/>
    <row r="1257" s="365" customFormat="1" hidden="1"/>
    <row r="1258" s="365" customFormat="1" hidden="1"/>
    <row r="1259" s="365" customFormat="1" hidden="1"/>
    <row r="1260" s="365" customFormat="1" hidden="1"/>
    <row r="1261" s="365" customFormat="1" hidden="1"/>
    <row r="1262" s="365" customFormat="1" hidden="1"/>
    <row r="1263" s="365" customFormat="1" hidden="1"/>
    <row r="1264" s="365" customFormat="1" hidden="1"/>
    <row r="1265" s="365" customFormat="1" hidden="1"/>
    <row r="1266" s="365" customFormat="1" hidden="1"/>
    <row r="1267" s="365" customFormat="1" hidden="1"/>
    <row r="1268" s="365" customFormat="1" hidden="1"/>
    <row r="1269" s="365" customFormat="1" hidden="1"/>
    <row r="1270" s="365" customFormat="1" hidden="1"/>
    <row r="1271" s="365" customFormat="1" hidden="1"/>
    <row r="1272" s="365" customFormat="1" hidden="1"/>
    <row r="1273" s="365" customFormat="1" hidden="1"/>
    <row r="1274" s="365" customFormat="1" hidden="1"/>
    <row r="1275" s="365" customFormat="1" hidden="1"/>
    <row r="1276" s="365" customFormat="1" hidden="1"/>
    <row r="1277" s="365" customFormat="1" hidden="1"/>
    <row r="1278" s="365" customFormat="1" hidden="1"/>
    <row r="1279" s="365" customFormat="1" hidden="1"/>
    <row r="1280" s="365" customFormat="1" hidden="1"/>
    <row r="1281" s="365" customFormat="1" hidden="1"/>
    <row r="1282" s="365" customFormat="1" hidden="1"/>
    <row r="1283" s="365" customFormat="1" hidden="1"/>
    <row r="1284" s="365" customFormat="1" hidden="1"/>
    <row r="1285" s="365" customFormat="1" hidden="1"/>
    <row r="1286" s="365" customFormat="1" hidden="1"/>
    <row r="1287" s="365" customFormat="1" hidden="1"/>
    <row r="1288" s="365" customFormat="1" hidden="1"/>
    <row r="1289" s="365" customFormat="1" hidden="1"/>
    <row r="1290" s="365" customFormat="1" hidden="1"/>
    <row r="1291" s="365" customFormat="1" hidden="1"/>
    <row r="1292" s="365" customFormat="1" hidden="1"/>
    <row r="1293" s="365" customFormat="1" hidden="1"/>
    <row r="1294" s="365" customFormat="1" hidden="1"/>
    <row r="1295" s="365" customFormat="1" hidden="1"/>
    <row r="1296" s="365" customFormat="1" hidden="1"/>
    <row r="1297" s="365" customFormat="1" hidden="1"/>
    <row r="1298" s="365" customFormat="1" hidden="1"/>
    <row r="1299" s="365" customFormat="1" hidden="1"/>
    <row r="1300" s="365" customFormat="1" hidden="1"/>
    <row r="1301" s="365" customFormat="1" hidden="1"/>
    <row r="1302" s="365" customFormat="1" hidden="1"/>
    <row r="1303" s="365" customFormat="1" hidden="1"/>
    <row r="1304" s="365" customFormat="1" hidden="1"/>
    <row r="1305" s="365" customFormat="1" hidden="1"/>
    <row r="1306" s="365" customFormat="1" hidden="1"/>
    <row r="1307" s="365" customFormat="1" hidden="1"/>
    <row r="1308" s="365" customFormat="1" hidden="1"/>
    <row r="1309" s="365" customFormat="1" hidden="1"/>
    <row r="1310" s="365" customFormat="1" hidden="1"/>
    <row r="1311" s="365" customFormat="1" hidden="1"/>
    <row r="1312" s="365" customFormat="1" hidden="1"/>
    <row r="1313" s="365" customFormat="1" hidden="1"/>
    <row r="1314" s="365" customFormat="1" hidden="1"/>
    <row r="1315" s="365" customFormat="1" hidden="1"/>
    <row r="1316" s="365" customFormat="1" hidden="1"/>
    <row r="1317" s="365" customFormat="1" hidden="1"/>
    <row r="1318" s="365" customFormat="1" hidden="1"/>
    <row r="1319" s="365" customFormat="1" hidden="1"/>
    <row r="1320" s="365" customFormat="1" hidden="1"/>
    <row r="1321" s="365" customFormat="1" hidden="1"/>
    <row r="1322" s="365" customFormat="1" hidden="1"/>
    <row r="1323" s="365" customFormat="1" hidden="1"/>
    <row r="1324" s="365" customFormat="1" hidden="1"/>
    <row r="1325" s="365" customFormat="1" hidden="1"/>
    <row r="1326" s="365" customFormat="1" hidden="1"/>
    <row r="1327" s="365" customFormat="1" hidden="1"/>
    <row r="1328" s="365" customFormat="1" hidden="1"/>
    <row r="1329" s="365" customFormat="1" hidden="1"/>
    <row r="1330" s="365" customFormat="1" hidden="1"/>
    <row r="1331" s="365" customFormat="1" hidden="1"/>
    <row r="1332" s="365" customFormat="1" hidden="1"/>
    <row r="1333" s="365" customFormat="1" hidden="1"/>
    <row r="1334" s="365" customFormat="1" hidden="1"/>
    <row r="1335" s="365" customFormat="1" hidden="1"/>
    <row r="1336" s="365" customFormat="1" hidden="1"/>
    <row r="1337" s="365" customFormat="1" hidden="1"/>
    <row r="1338" s="365" customFormat="1" hidden="1"/>
    <row r="1339" s="365" customFormat="1" hidden="1"/>
    <row r="1340" s="365" customFormat="1" hidden="1"/>
    <row r="1341" s="365" customFormat="1" hidden="1"/>
    <row r="1342" s="365" customFormat="1" hidden="1"/>
    <row r="1343" s="365" customFormat="1" hidden="1"/>
    <row r="1344" s="365" customFormat="1" hidden="1"/>
    <row r="1345" s="365" customFormat="1" hidden="1"/>
    <row r="1346" s="365" customFormat="1" hidden="1"/>
    <row r="1347" s="365" customFormat="1" hidden="1"/>
    <row r="1348" s="365" customFormat="1" hidden="1"/>
    <row r="1349" s="365" customFormat="1" hidden="1"/>
    <row r="1350" s="365" customFormat="1" hidden="1"/>
    <row r="1351" s="365" customFormat="1" hidden="1"/>
    <row r="1352" s="365" customFormat="1" hidden="1"/>
    <row r="1353" s="365" customFormat="1" hidden="1"/>
    <row r="1354" s="365" customFormat="1" hidden="1"/>
    <row r="1355" s="365" customFormat="1" hidden="1"/>
    <row r="1356" s="365" customFormat="1" hidden="1"/>
    <row r="1357" s="365" customFormat="1" hidden="1"/>
    <row r="1358" s="365" customFormat="1" hidden="1"/>
    <row r="1359" s="365" customFormat="1" hidden="1"/>
    <row r="1360" s="365" customFormat="1" hidden="1"/>
    <row r="1361" s="365" customFormat="1" hidden="1"/>
    <row r="1362" s="365" customFormat="1" hidden="1"/>
    <row r="1363" s="365" customFormat="1" hidden="1"/>
    <row r="1364" s="365" customFormat="1" hidden="1"/>
    <row r="1365" s="365" customFormat="1" hidden="1"/>
    <row r="1366" s="365" customFormat="1" hidden="1"/>
    <row r="1367" s="365" customFormat="1" hidden="1"/>
    <row r="1368" s="365" customFormat="1" hidden="1"/>
    <row r="1369" s="365" customFormat="1" hidden="1"/>
    <row r="1370" s="365" customFormat="1" hidden="1"/>
    <row r="1371" s="365" customFormat="1" hidden="1"/>
    <row r="1372" s="365" customFormat="1" hidden="1"/>
    <row r="1373" s="365" customFormat="1" hidden="1"/>
    <row r="1374" s="365" customFormat="1" hidden="1"/>
    <row r="1375" s="365" customFormat="1" hidden="1"/>
    <row r="1376" s="365" customFormat="1" hidden="1"/>
    <row r="1377" s="365" customFormat="1" hidden="1"/>
    <row r="1378" s="365" customFormat="1" hidden="1"/>
    <row r="1379" s="365" customFormat="1" hidden="1"/>
    <row r="1380" s="365" customFormat="1" hidden="1"/>
    <row r="1381" s="365" customFormat="1" hidden="1"/>
    <row r="1382" s="365" customFormat="1" hidden="1"/>
    <row r="1383" s="365" customFormat="1" hidden="1"/>
    <row r="1384" s="365" customFormat="1" hidden="1"/>
    <row r="1385" s="365" customFormat="1" hidden="1"/>
    <row r="1386" s="365" customFormat="1" hidden="1"/>
    <row r="1387" s="365" customFormat="1" hidden="1"/>
    <row r="1388" s="365" customFormat="1" hidden="1"/>
    <row r="1389" s="365" customFormat="1" hidden="1"/>
    <row r="1390" s="365" customFormat="1" hidden="1"/>
    <row r="1391" s="365" customFormat="1" hidden="1"/>
    <row r="1392" s="365" customFormat="1" hidden="1"/>
    <row r="1393" s="365" customFormat="1" hidden="1"/>
    <row r="1394" s="365" customFormat="1" hidden="1"/>
    <row r="1395" s="365" customFormat="1" hidden="1"/>
    <row r="1396" s="365" customFormat="1" hidden="1"/>
    <row r="1397" s="365" customFormat="1" hidden="1"/>
    <row r="1398" s="365" customFormat="1" hidden="1"/>
    <row r="1399" s="365" customFormat="1" hidden="1"/>
    <row r="1400" s="365" customFormat="1" hidden="1"/>
    <row r="1401" s="365" customFormat="1" hidden="1"/>
    <row r="1402" s="365" customFormat="1" hidden="1"/>
    <row r="1403" s="365" customFormat="1" hidden="1"/>
    <row r="1404" s="365" customFormat="1" hidden="1"/>
    <row r="1405" s="365" customFormat="1" hidden="1"/>
    <row r="1406" s="365" customFormat="1" hidden="1"/>
    <row r="1407" s="365" customFormat="1" hidden="1"/>
    <row r="1408" s="365" customFormat="1" hidden="1"/>
    <row r="1409" s="365" customFormat="1" hidden="1"/>
    <row r="1410" s="365" customFormat="1" hidden="1"/>
    <row r="1411" s="365" customFormat="1" hidden="1"/>
    <row r="1412" s="365" customFormat="1" hidden="1"/>
    <row r="1413" s="365" customFormat="1" hidden="1"/>
    <row r="1414" s="365" customFormat="1" hidden="1"/>
    <row r="1415" s="365" customFormat="1" hidden="1"/>
    <row r="1416" s="365" customFormat="1" hidden="1"/>
    <row r="1417" s="365" customFormat="1" hidden="1"/>
    <row r="1418" s="365" customFormat="1" hidden="1"/>
    <row r="1419" s="365" customFormat="1" hidden="1"/>
    <row r="1420" s="365" customFormat="1" hidden="1"/>
    <row r="1421" s="365" customFormat="1" hidden="1"/>
    <row r="1422" s="365" customFormat="1" hidden="1"/>
    <row r="1423" s="365" customFormat="1" hidden="1"/>
    <row r="1424" s="365" customFormat="1" hidden="1"/>
    <row r="1425" s="365" customFormat="1" hidden="1"/>
    <row r="1426" s="365" customFormat="1" hidden="1"/>
    <row r="1427" s="365" customFormat="1" hidden="1"/>
    <row r="1428" s="365" customFormat="1" hidden="1"/>
    <row r="1429" s="365" customFormat="1" hidden="1"/>
    <row r="1430" s="365" customFormat="1" hidden="1"/>
    <row r="1431" s="365" customFormat="1" hidden="1"/>
    <row r="1432" s="365" customFormat="1" hidden="1"/>
    <row r="1433" s="365" customFormat="1" hidden="1"/>
    <row r="1434" s="365" customFormat="1" hidden="1"/>
    <row r="1435" s="365" customFormat="1" hidden="1"/>
    <row r="1436" s="365" customFormat="1" hidden="1"/>
    <row r="1437" s="365" customFormat="1" hidden="1"/>
    <row r="1438" s="365" customFormat="1" hidden="1"/>
    <row r="1439" s="365" customFormat="1" hidden="1"/>
    <row r="1440" s="365" customFormat="1" hidden="1"/>
    <row r="1441" s="365" customFormat="1" hidden="1"/>
    <row r="1442" s="365" customFormat="1" hidden="1"/>
    <row r="1443" s="365" customFormat="1" hidden="1"/>
    <row r="1444" s="365" customFormat="1" hidden="1"/>
    <row r="1445" s="365" customFormat="1" hidden="1"/>
    <row r="1446" s="365" customFormat="1" hidden="1"/>
    <row r="1447" s="365" customFormat="1" hidden="1"/>
    <row r="1448" s="365" customFormat="1" hidden="1"/>
    <row r="1449" s="365" customFormat="1" hidden="1"/>
    <row r="1450" s="365" customFormat="1" hidden="1"/>
    <row r="1451" s="365" customFormat="1" hidden="1"/>
    <row r="1452" s="365" customFormat="1" hidden="1"/>
    <row r="1453" s="365" customFormat="1" hidden="1"/>
    <row r="1454" s="365" customFormat="1" hidden="1"/>
    <row r="1455" s="365" customFormat="1" hidden="1"/>
    <row r="1456" s="365" customFormat="1" hidden="1"/>
    <row r="1457" s="365" customFormat="1" hidden="1"/>
    <row r="1458" s="365" customFormat="1" hidden="1"/>
    <row r="1459" s="365" customFormat="1" hidden="1"/>
    <row r="1460" s="365" customFormat="1" hidden="1"/>
    <row r="1461" s="365" customFormat="1" hidden="1"/>
    <row r="1462" s="365" customFormat="1" hidden="1"/>
    <row r="1463" s="365" customFormat="1" hidden="1"/>
    <row r="1464" s="365" customFormat="1" hidden="1"/>
    <row r="1465" s="365" customFormat="1" hidden="1"/>
    <row r="1466" s="365" customFormat="1" hidden="1"/>
    <row r="1467" s="365" customFormat="1" hidden="1"/>
    <row r="1468" s="365" customFormat="1" hidden="1"/>
    <row r="1469" s="365" customFormat="1" hidden="1"/>
    <row r="1470" s="365" customFormat="1" hidden="1"/>
    <row r="1471" s="365" customFormat="1" hidden="1"/>
    <row r="1472" s="365" customFormat="1" hidden="1"/>
    <row r="1473" s="365" customFormat="1" hidden="1"/>
    <row r="1474" s="365" customFormat="1" hidden="1"/>
    <row r="1475" s="365" customFormat="1" hidden="1"/>
    <row r="1476" s="365" customFormat="1" hidden="1"/>
    <row r="1477" s="365" customFormat="1" hidden="1"/>
    <row r="1478" s="365" customFormat="1" hidden="1"/>
    <row r="1479" s="365" customFormat="1" hidden="1"/>
    <row r="1480" s="365" customFormat="1" hidden="1"/>
    <row r="1481" s="365" customFormat="1" hidden="1"/>
    <row r="1482" s="365" customFormat="1" hidden="1"/>
    <row r="1483" s="365" customFormat="1" hidden="1"/>
    <row r="1484" s="365" customFormat="1" hidden="1"/>
    <row r="1485" s="365" customFormat="1" hidden="1"/>
    <row r="1486" s="365" customFormat="1" hidden="1"/>
    <row r="1487" s="365" customFormat="1" hidden="1"/>
    <row r="1488" s="365" customFormat="1" hidden="1"/>
    <row r="1489" s="365" customFormat="1" hidden="1"/>
    <row r="1490" s="365" customFormat="1" hidden="1"/>
    <row r="1491" s="365" customFormat="1" hidden="1"/>
    <row r="1492" s="365" customFormat="1" hidden="1"/>
    <row r="1493" s="365" customFormat="1" hidden="1"/>
    <row r="1494" s="365" customFormat="1" hidden="1"/>
    <row r="1495" s="365" customFormat="1" hidden="1"/>
    <row r="1496" s="365" customFormat="1" hidden="1"/>
    <row r="1497" s="365" customFormat="1" hidden="1"/>
    <row r="1498" s="365" customFormat="1" hidden="1"/>
    <row r="1499" s="365" customFormat="1" hidden="1"/>
    <row r="1500" s="365" customFormat="1" hidden="1"/>
    <row r="1501" s="365" customFormat="1" hidden="1"/>
    <row r="1502" s="365" customFormat="1" hidden="1"/>
    <row r="1503" s="365" customFormat="1" hidden="1"/>
    <row r="1504" s="365" customFormat="1" hidden="1"/>
    <row r="1505" s="365" customFormat="1" hidden="1"/>
    <row r="1506" s="365" customFormat="1" hidden="1"/>
    <row r="1507" s="365" customFormat="1" hidden="1"/>
    <row r="1508" s="365" customFormat="1" hidden="1"/>
    <row r="1509" s="365" customFormat="1" hidden="1"/>
    <row r="1510" s="365" customFormat="1" hidden="1"/>
    <row r="1511" s="365" customFormat="1" hidden="1"/>
    <row r="1512" s="365" customFormat="1" hidden="1"/>
    <row r="1513" s="365" customFormat="1" hidden="1"/>
    <row r="1514" s="365" customFormat="1" hidden="1"/>
    <row r="1515" s="365" customFormat="1" hidden="1"/>
    <row r="1516" s="365" customFormat="1" hidden="1"/>
    <row r="1517" s="365" customFormat="1" hidden="1"/>
    <row r="1518" s="365" customFormat="1" hidden="1"/>
    <row r="1519" s="365" customFormat="1" hidden="1"/>
    <row r="1520" s="365" customFormat="1" hidden="1"/>
    <row r="1521" s="365" customFormat="1" hidden="1"/>
    <row r="1522" s="365" customFormat="1" hidden="1"/>
    <row r="1523" s="365" customFormat="1" hidden="1"/>
    <row r="1524" s="365" customFormat="1" hidden="1"/>
    <row r="1525" s="365" customFormat="1" hidden="1"/>
    <row r="1526" s="365" customFormat="1" hidden="1"/>
    <row r="1527" s="365" customFormat="1" hidden="1"/>
    <row r="1528" s="365" customFormat="1" hidden="1"/>
    <row r="1529" s="365" customFormat="1" hidden="1"/>
    <row r="1530" s="365" customFormat="1" hidden="1"/>
    <row r="1531" s="365" customFormat="1" hidden="1"/>
    <row r="1532" s="365" customFormat="1" hidden="1"/>
    <row r="1533" s="365" customFormat="1" hidden="1"/>
    <row r="1534" s="365" customFormat="1" hidden="1"/>
    <row r="1535" s="365" customFormat="1" hidden="1"/>
    <row r="1536" s="365" customFormat="1" hidden="1"/>
    <row r="1537" s="365" customFormat="1" hidden="1"/>
    <row r="1538" s="365" customFormat="1" hidden="1"/>
    <row r="1539" s="365" customFormat="1" hidden="1"/>
    <row r="1540" s="365" customFormat="1" hidden="1"/>
    <row r="1541" s="365" customFormat="1" hidden="1"/>
    <row r="1542" s="365" customFormat="1" hidden="1"/>
    <row r="1543" s="365" customFormat="1" hidden="1"/>
    <row r="1544" s="365" customFormat="1" hidden="1"/>
    <row r="1545" s="365" customFormat="1" hidden="1"/>
    <row r="1546" s="365" customFormat="1" hidden="1"/>
    <row r="1547" s="365" customFormat="1" hidden="1"/>
    <row r="1548" s="365" customFormat="1" hidden="1"/>
    <row r="1549" s="365" customFormat="1" hidden="1"/>
    <row r="1550" s="365" customFormat="1" hidden="1"/>
    <row r="1551" s="365" customFormat="1" hidden="1"/>
    <row r="1552" s="365" customFormat="1" hidden="1"/>
    <row r="1553" s="365" customFormat="1" hidden="1"/>
    <row r="1554" s="365" customFormat="1" hidden="1"/>
    <row r="1555" s="365" customFormat="1" hidden="1"/>
    <row r="1556" s="365" customFormat="1" hidden="1"/>
    <row r="1557" s="365" customFormat="1" hidden="1"/>
    <row r="1558" s="365" customFormat="1" hidden="1"/>
    <row r="1559" s="365" customFormat="1" hidden="1"/>
    <row r="1560" s="365" customFormat="1" hidden="1"/>
    <row r="1561" s="365" customFormat="1" hidden="1"/>
    <row r="1562" s="365" customFormat="1" hidden="1"/>
    <row r="1563" s="365" customFormat="1" hidden="1"/>
    <row r="1564" s="365" customFormat="1" hidden="1"/>
    <row r="1565" s="365" customFormat="1" hidden="1"/>
    <row r="1566" s="365" customFormat="1" hidden="1"/>
    <row r="1567" s="365" customFormat="1" hidden="1"/>
    <row r="1568" s="365" customFormat="1" hidden="1"/>
    <row r="1569" s="365" customFormat="1" hidden="1"/>
    <row r="1570" s="365" customFormat="1" hidden="1"/>
    <row r="1571" s="365" customFormat="1" hidden="1"/>
    <row r="1572" s="365" customFormat="1" hidden="1"/>
    <row r="1573" s="365" customFormat="1" hidden="1"/>
    <row r="1574" s="365" customFormat="1" hidden="1"/>
    <row r="1575" s="365" customFormat="1" hidden="1"/>
    <row r="1576" s="365" customFormat="1" hidden="1"/>
    <row r="1577" s="365" customFormat="1" hidden="1"/>
    <row r="1578" s="365" customFormat="1" hidden="1"/>
    <row r="1579" s="365" customFormat="1" hidden="1"/>
    <row r="1580" s="365" customFormat="1" hidden="1"/>
    <row r="1581" s="365" customFormat="1" hidden="1"/>
    <row r="1582" s="365" customFormat="1" hidden="1"/>
    <row r="1583" s="365" customFormat="1" hidden="1"/>
    <row r="1584" s="365" customFormat="1" hidden="1"/>
    <row r="1585" s="365" customFormat="1" hidden="1"/>
    <row r="1586" s="365" customFormat="1" hidden="1"/>
    <row r="1587" s="365" customFormat="1" hidden="1"/>
    <row r="1588" s="365" customFormat="1" hidden="1"/>
    <row r="1589" s="365" customFormat="1" hidden="1"/>
    <row r="1590" s="365" customFormat="1" hidden="1"/>
    <row r="1591" s="365" customFormat="1" hidden="1"/>
    <row r="1592" s="365" customFormat="1" hidden="1"/>
    <row r="1593" s="365" customFormat="1" hidden="1"/>
    <row r="1594" s="365" customFormat="1" hidden="1"/>
    <row r="1595" s="365" customFormat="1" hidden="1"/>
    <row r="1596" s="365" customFormat="1" hidden="1"/>
    <row r="1597" s="365" customFormat="1" hidden="1"/>
    <row r="1598" s="365" customFormat="1" hidden="1"/>
    <row r="1599" s="365" customFormat="1" hidden="1"/>
    <row r="1600" s="365" customFormat="1" hidden="1"/>
    <row r="1601" s="365" customFormat="1" hidden="1"/>
    <row r="1602" s="365" customFormat="1" hidden="1"/>
    <row r="1603" s="365" customFormat="1" hidden="1"/>
    <row r="1604" s="365" customFormat="1" hidden="1"/>
    <row r="1605" s="365" customFormat="1" hidden="1"/>
    <row r="1606" s="365" customFormat="1" hidden="1"/>
    <row r="1607" s="365" customFormat="1" hidden="1"/>
    <row r="1608" s="365" customFormat="1" hidden="1"/>
    <row r="1609" s="365" customFormat="1" hidden="1"/>
    <row r="1610" s="365" customFormat="1" hidden="1"/>
    <row r="1611" s="365" customFormat="1" hidden="1"/>
    <row r="1612" s="365" customFormat="1" hidden="1"/>
    <row r="1613" s="365" customFormat="1" hidden="1"/>
    <row r="1614" s="365" customFormat="1" hidden="1"/>
    <row r="1615" s="365" customFormat="1" hidden="1"/>
    <row r="1616" s="365" customFormat="1" hidden="1"/>
    <row r="1617" s="365" customFormat="1" hidden="1"/>
    <row r="1618" s="365" customFormat="1" hidden="1"/>
    <row r="1619" s="365" customFormat="1" hidden="1"/>
    <row r="1620" s="365" customFormat="1" hidden="1"/>
    <row r="1621" s="365" customFormat="1" hidden="1"/>
    <row r="1622" s="365" customFormat="1" hidden="1"/>
    <row r="1623" s="365" customFormat="1" hidden="1"/>
    <row r="1624" s="365" customFormat="1" hidden="1"/>
    <row r="1625" s="365" customFormat="1" hidden="1"/>
    <row r="1626" s="365" customFormat="1" hidden="1"/>
    <row r="1627" s="365" customFormat="1" hidden="1"/>
    <row r="1628" s="365" customFormat="1" hidden="1"/>
    <row r="1629" s="365" customFormat="1" hidden="1"/>
    <row r="1630" s="365" customFormat="1" hidden="1"/>
    <row r="1631" s="365" customFormat="1" hidden="1"/>
    <row r="1632" s="365" customFormat="1" hidden="1"/>
    <row r="1633" s="365" customFormat="1" hidden="1"/>
    <row r="1634" s="365" customFormat="1" hidden="1"/>
    <row r="1635" s="365" customFormat="1" hidden="1"/>
    <row r="1636" s="365" customFormat="1" hidden="1"/>
    <row r="1637" s="365" customFormat="1" hidden="1"/>
    <row r="1638" s="365" customFormat="1" hidden="1"/>
    <row r="1639" s="365" customFormat="1" hidden="1"/>
    <row r="1640" s="365" customFormat="1" hidden="1"/>
    <row r="1641" s="365" customFormat="1" hidden="1"/>
    <row r="1642" s="365" customFormat="1" hidden="1"/>
    <row r="1643" s="365" customFormat="1" hidden="1"/>
    <row r="1644" s="365" customFormat="1" hidden="1"/>
    <row r="1645" s="365" customFormat="1" hidden="1"/>
    <row r="1646" s="365" customFormat="1" hidden="1"/>
    <row r="1647" s="365" customFormat="1" hidden="1"/>
    <row r="1648" s="365" customFormat="1" hidden="1"/>
    <row r="1649" s="365" customFormat="1" hidden="1"/>
    <row r="1650" s="365" customFormat="1" hidden="1"/>
    <row r="1651" s="365" customFormat="1" hidden="1"/>
    <row r="1652" s="365" customFormat="1" hidden="1"/>
    <row r="1653" s="365" customFormat="1" hidden="1"/>
    <row r="1654" s="365" customFormat="1" hidden="1"/>
    <row r="1655" s="365" customFormat="1" hidden="1"/>
    <row r="1656" s="365" customFormat="1" hidden="1"/>
    <row r="1657" s="365" customFormat="1" hidden="1"/>
    <row r="1658" s="365" customFormat="1" hidden="1"/>
    <row r="1659" s="365" customFormat="1" hidden="1"/>
    <row r="1660" s="365" customFormat="1" hidden="1"/>
    <row r="1661" s="365" customFormat="1" hidden="1"/>
    <row r="1662" s="365" customFormat="1" hidden="1"/>
    <row r="1663" s="365" customFormat="1" hidden="1"/>
    <row r="1664" s="365" customFormat="1" hidden="1"/>
    <row r="1665" s="365" customFormat="1" hidden="1"/>
    <row r="1666" s="365" customFormat="1" hidden="1"/>
    <row r="1667" s="365" customFormat="1" hidden="1"/>
    <row r="1668" s="365" customFormat="1" hidden="1"/>
    <row r="1669" s="365" customFormat="1" hidden="1"/>
    <row r="1670" s="365" customFormat="1" hidden="1"/>
    <row r="1671" s="365" customFormat="1" hidden="1"/>
    <row r="1672" s="365" customFormat="1" hidden="1"/>
    <row r="1673" s="365" customFormat="1" hidden="1"/>
    <row r="1674" s="365" customFormat="1" hidden="1"/>
    <row r="1675" s="365" customFormat="1" hidden="1"/>
    <row r="1676" s="365" customFormat="1" hidden="1"/>
    <row r="1677" s="365" customFormat="1" hidden="1"/>
    <row r="1678" s="365" customFormat="1" hidden="1"/>
    <row r="1679" s="365" customFormat="1" hidden="1"/>
    <row r="1680" s="365" customFormat="1" hidden="1"/>
    <row r="1681" s="365" customFormat="1" hidden="1"/>
    <row r="1682" s="365" customFormat="1" hidden="1"/>
    <row r="1683" s="365" customFormat="1" hidden="1"/>
    <row r="1684" s="365" customFormat="1" hidden="1"/>
    <row r="1685" s="365" customFormat="1" hidden="1"/>
    <row r="1686" s="365" customFormat="1" hidden="1"/>
    <row r="1687" s="365" customFormat="1" hidden="1"/>
    <row r="1688" s="365" customFormat="1" hidden="1"/>
    <row r="1689" s="365" customFormat="1" hidden="1"/>
    <row r="1690" s="365" customFormat="1" hidden="1"/>
    <row r="1691" s="365" customFormat="1" hidden="1"/>
    <row r="1692" s="365" customFormat="1" hidden="1"/>
    <row r="1693" s="365" customFormat="1" hidden="1"/>
    <row r="1694" s="365" customFormat="1" hidden="1"/>
    <row r="1695" s="365" customFormat="1" hidden="1"/>
    <row r="1696" s="365" customFormat="1" hidden="1"/>
    <row r="1697" s="365" customFormat="1" hidden="1"/>
    <row r="1698" s="365" customFormat="1" hidden="1"/>
    <row r="1699" s="365" customFormat="1" hidden="1"/>
    <row r="1700" s="365" customFormat="1" hidden="1"/>
    <row r="1701" s="365" customFormat="1" hidden="1"/>
    <row r="1702" s="365" customFormat="1" hidden="1"/>
    <row r="1703" s="365" customFormat="1" hidden="1"/>
    <row r="1704" s="365" customFormat="1" hidden="1"/>
    <row r="1705" s="365" customFormat="1" hidden="1"/>
    <row r="1706" s="365" customFormat="1" hidden="1"/>
    <row r="1707" s="365" customFormat="1" hidden="1"/>
    <row r="1708" s="365" customFormat="1" hidden="1"/>
    <row r="1709" s="365" customFormat="1" hidden="1"/>
    <row r="1710" s="365" customFormat="1" hidden="1"/>
    <row r="1711" s="365" customFormat="1" hidden="1"/>
    <row r="1712" s="365" customFormat="1" hidden="1"/>
    <row r="1713" s="365" customFormat="1" hidden="1"/>
    <row r="1714" s="365" customFormat="1" hidden="1"/>
    <row r="1715" s="365" customFormat="1" hidden="1"/>
    <row r="1716" s="365" customFormat="1" hidden="1"/>
    <row r="1717" s="365" customFormat="1" hidden="1"/>
    <row r="1718" s="365" customFormat="1" hidden="1"/>
    <row r="1719" s="365" customFormat="1" hidden="1"/>
    <row r="1720" s="365" customFormat="1" hidden="1"/>
    <row r="1721" s="365" customFormat="1" hidden="1"/>
    <row r="1722" s="365" customFormat="1" hidden="1"/>
    <row r="1723" s="365" customFormat="1" hidden="1"/>
    <row r="1724" s="365" customFormat="1" hidden="1"/>
    <row r="1725" s="365" customFormat="1" hidden="1"/>
    <row r="1726" s="365" customFormat="1" hidden="1"/>
    <row r="1727" s="365" customFormat="1" hidden="1"/>
    <row r="1728" s="365" customFormat="1" hidden="1"/>
    <row r="1729" s="365" customFormat="1" hidden="1"/>
    <row r="1730" s="365" customFormat="1" hidden="1"/>
    <row r="1731" s="365" customFormat="1" hidden="1"/>
    <row r="1732" s="365" customFormat="1" hidden="1"/>
    <row r="1733" s="365" customFormat="1" hidden="1"/>
    <row r="1734" s="365" customFormat="1" hidden="1"/>
    <row r="1735" s="365" customFormat="1" hidden="1"/>
    <row r="1736" s="365" customFormat="1" hidden="1"/>
    <row r="1737" s="365" customFormat="1" hidden="1"/>
    <row r="1738" s="365" customFormat="1" hidden="1"/>
    <row r="1739" s="365" customFormat="1" hidden="1"/>
    <row r="1740" s="365" customFormat="1" hidden="1"/>
    <row r="1741" s="365" customFormat="1" hidden="1"/>
    <row r="1742" s="365" customFormat="1" hidden="1"/>
    <row r="1743" s="365" customFormat="1" hidden="1"/>
    <row r="1744" s="365" customFormat="1" hidden="1"/>
    <row r="1745" s="365" customFormat="1" hidden="1"/>
    <row r="1746" s="365" customFormat="1" hidden="1"/>
    <row r="1747" s="365" customFormat="1" hidden="1"/>
    <row r="1748" s="365" customFormat="1" hidden="1"/>
    <row r="1749" s="365" customFormat="1" hidden="1"/>
    <row r="1750" s="365" customFormat="1" hidden="1"/>
    <row r="1751" s="365" customFormat="1" hidden="1"/>
    <row r="1752" s="365" customFormat="1" hidden="1"/>
    <row r="1753" s="365" customFormat="1" hidden="1"/>
    <row r="1754" s="365" customFormat="1" hidden="1"/>
    <row r="1755" s="365" customFormat="1" hidden="1"/>
    <row r="1756" s="365" customFormat="1" hidden="1"/>
    <row r="1757" s="365" customFormat="1" hidden="1"/>
    <row r="1758" s="365" customFormat="1" hidden="1"/>
    <row r="1759" s="365" customFormat="1" hidden="1"/>
    <row r="1760" s="365" customFormat="1" hidden="1"/>
    <row r="1761" s="365" customFormat="1" hidden="1"/>
    <row r="1762" s="365" customFormat="1" hidden="1"/>
    <row r="1763" s="365" customFormat="1" hidden="1"/>
    <row r="1764" s="365" customFormat="1" hidden="1"/>
    <row r="1765" s="365" customFormat="1" hidden="1"/>
    <row r="1766" s="365" customFormat="1" hidden="1"/>
    <row r="1767" s="365" customFormat="1" hidden="1"/>
    <row r="1768" s="365" customFormat="1" hidden="1"/>
    <row r="1769" s="365" customFormat="1" hidden="1"/>
    <row r="1770" s="365" customFormat="1" hidden="1"/>
    <row r="1771" s="365" customFormat="1" hidden="1"/>
    <row r="1772" s="365" customFormat="1" hidden="1"/>
    <row r="1773" s="365" customFormat="1" hidden="1"/>
    <row r="1774" s="365" customFormat="1" hidden="1"/>
    <row r="1775" s="365" customFormat="1" hidden="1"/>
    <row r="1776" s="365" customFormat="1" hidden="1"/>
    <row r="1777" s="365" customFormat="1" hidden="1"/>
    <row r="1778" s="365" customFormat="1" hidden="1"/>
    <row r="1779" s="365" customFormat="1" hidden="1"/>
    <row r="1780" s="365" customFormat="1" hidden="1"/>
    <row r="1781" s="365" customFormat="1" hidden="1"/>
    <row r="1782" s="365" customFormat="1" hidden="1"/>
    <row r="1783" s="365" customFormat="1" hidden="1"/>
    <row r="1784" s="365" customFormat="1" hidden="1"/>
    <row r="1785" s="365" customFormat="1" hidden="1"/>
    <row r="1786" s="365" customFormat="1" hidden="1"/>
    <row r="1787" s="365" customFormat="1" hidden="1"/>
    <row r="1788" s="365" customFormat="1" hidden="1"/>
    <row r="1789" s="365" customFormat="1" hidden="1"/>
    <row r="1790" s="365" customFormat="1" hidden="1"/>
    <row r="1791" s="365" customFormat="1" hidden="1"/>
    <row r="1792" s="365" customFormat="1" hidden="1"/>
    <row r="1793" s="365" customFormat="1" hidden="1"/>
    <row r="1794" s="365" customFormat="1" hidden="1"/>
    <row r="1795" s="365" customFormat="1" hidden="1"/>
    <row r="1796" s="365" customFormat="1" hidden="1"/>
    <row r="1797" s="365" customFormat="1" hidden="1"/>
    <row r="1798" s="365" customFormat="1" hidden="1"/>
    <row r="1799" s="365" customFormat="1" hidden="1"/>
    <row r="1800" s="365" customFormat="1" hidden="1"/>
    <row r="1801" s="365" customFormat="1" hidden="1"/>
    <row r="1802" s="365" customFormat="1" hidden="1"/>
    <row r="1803" s="365" customFormat="1" hidden="1"/>
    <row r="1804" s="365" customFormat="1" hidden="1"/>
    <row r="1805" s="365" customFormat="1" hidden="1"/>
    <row r="1806" s="365" customFormat="1" hidden="1"/>
    <row r="1807" s="365" customFormat="1" hidden="1"/>
    <row r="1808" s="365" customFormat="1" hidden="1"/>
    <row r="1809" s="365" customFormat="1" hidden="1"/>
    <row r="1810" s="365" customFormat="1" hidden="1"/>
    <row r="1811" s="365" customFormat="1" hidden="1"/>
    <row r="1812" s="365" customFormat="1" hidden="1"/>
    <row r="1813" s="365" customFormat="1" hidden="1"/>
    <row r="1814" s="365" customFormat="1" hidden="1"/>
    <row r="1815" s="365" customFormat="1" hidden="1"/>
    <row r="1816" s="365" customFormat="1" hidden="1"/>
    <row r="1817" s="365" customFormat="1" hidden="1"/>
    <row r="1818" s="365" customFormat="1" hidden="1"/>
    <row r="1819" s="365" customFormat="1" hidden="1"/>
    <row r="1820" s="365" customFormat="1" hidden="1"/>
    <row r="1821" s="365" customFormat="1" hidden="1"/>
    <row r="1822" s="365" customFormat="1" hidden="1"/>
    <row r="1823" s="365" customFormat="1" hidden="1"/>
    <row r="1824" s="365" customFormat="1" hidden="1"/>
    <row r="1825" s="365" customFormat="1" hidden="1"/>
    <row r="1826" s="365" customFormat="1" hidden="1"/>
    <row r="1827" s="365" customFormat="1" hidden="1"/>
    <row r="1828" s="365" customFormat="1" hidden="1"/>
    <row r="1829" s="365" customFormat="1" hidden="1"/>
    <row r="1830" s="365" customFormat="1" hidden="1"/>
    <row r="1831" s="365" customFormat="1" hidden="1"/>
    <row r="1832" s="365" customFormat="1" hidden="1"/>
    <row r="1833" s="365" customFormat="1" hidden="1"/>
    <row r="1834" s="365" customFormat="1" hidden="1"/>
    <row r="1835" s="365" customFormat="1" hidden="1"/>
    <row r="1836" s="365" customFormat="1" hidden="1"/>
    <row r="1837" s="365" customFormat="1" hidden="1"/>
    <row r="1838" s="365" customFormat="1" hidden="1"/>
    <row r="1839" s="365" customFormat="1" hidden="1"/>
    <row r="1840" s="365" customFormat="1" hidden="1"/>
    <row r="1841" s="365" customFormat="1" hidden="1"/>
    <row r="1842" s="365" customFormat="1" hidden="1"/>
    <row r="1843" s="365" customFormat="1" hidden="1"/>
    <row r="1844" s="365" customFormat="1" hidden="1"/>
    <row r="1845" s="365" customFormat="1" hidden="1"/>
    <row r="1846" s="365" customFormat="1" hidden="1"/>
    <row r="1847" s="365" customFormat="1" hidden="1"/>
    <row r="1848" s="365" customFormat="1" hidden="1"/>
    <row r="1849" s="365" customFormat="1" hidden="1"/>
    <row r="1850" s="365" customFormat="1" hidden="1"/>
    <row r="1851" s="365" customFormat="1" hidden="1"/>
    <row r="1852" s="365" customFormat="1" hidden="1"/>
    <row r="1853" s="365" customFormat="1" hidden="1"/>
    <row r="1854" s="365" customFormat="1" hidden="1"/>
    <row r="1855" s="365" customFormat="1" hidden="1"/>
    <row r="1856" s="365" customFormat="1" hidden="1"/>
    <row r="1857" s="365" customFormat="1" hidden="1"/>
    <row r="1858" s="365" customFormat="1" hidden="1"/>
    <row r="1859" s="365" customFormat="1" hidden="1"/>
    <row r="1860" s="365" customFormat="1" hidden="1"/>
    <row r="1861" s="365" customFormat="1" hidden="1"/>
    <row r="1862" s="365" customFormat="1" hidden="1"/>
    <row r="1863" s="365" customFormat="1" hidden="1"/>
    <row r="1864" s="365" customFormat="1" hidden="1"/>
    <row r="1865" s="365" customFormat="1" hidden="1"/>
    <row r="1866" s="365" customFormat="1" hidden="1"/>
    <row r="1867" s="365" customFormat="1" hidden="1"/>
    <row r="1868" s="365" customFormat="1" hidden="1"/>
    <row r="1869" s="365" customFormat="1" hidden="1"/>
    <row r="1870" s="365" customFormat="1" hidden="1"/>
    <row r="1871" s="365" customFormat="1" hidden="1"/>
    <row r="1872" s="365" customFormat="1" hidden="1"/>
    <row r="1873" s="365" customFormat="1" hidden="1"/>
    <row r="1874" s="365" customFormat="1" hidden="1"/>
    <row r="1875" s="365" customFormat="1" hidden="1"/>
    <row r="1876" s="365" customFormat="1" hidden="1"/>
    <row r="1877" s="365" customFormat="1" hidden="1"/>
    <row r="1878" s="365" customFormat="1" hidden="1"/>
    <row r="1879" s="365" customFormat="1" hidden="1"/>
    <row r="1880" s="365" customFormat="1" hidden="1"/>
    <row r="1881" s="365" customFormat="1" hidden="1"/>
    <row r="1882" s="365" customFormat="1" hidden="1"/>
    <row r="1883" s="365" customFormat="1" hidden="1"/>
    <row r="1884" s="365" customFormat="1" hidden="1"/>
    <row r="1885" s="365" customFormat="1" hidden="1"/>
    <row r="1886" s="365" customFormat="1" hidden="1"/>
    <row r="1887" s="365" customFormat="1" hidden="1"/>
    <row r="1888" s="365" customFormat="1" hidden="1"/>
    <row r="1889" s="365" customFormat="1" hidden="1"/>
    <row r="1890" s="365" customFormat="1" hidden="1"/>
    <row r="1891" s="365" customFormat="1" hidden="1"/>
    <row r="1892" s="365" customFormat="1" hidden="1"/>
    <row r="1893" s="365" customFormat="1" hidden="1"/>
    <row r="1894" s="365" customFormat="1" hidden="1"/>
    <row r="1895" s="365" customFormat="1" hidden="1"/>
    <row r="1896" s="365" customFormat="1" hidden="1"/>
    <row r="1897" s="365" customFormat="1" hidden="1"/>
    <row r="1898" s="365" customFormat="1" hidden="1"/>
    <row r="1899" s="365" customFormat="1" hidden="1"/>
    <row r="1900" s="365" customFormat="1" hidden="1"/>
    <row r="1901" s="365" customFormat="1" hidden="1"/>
    <row r="1902" s="365" customFormat="1" hidden="1"/>
    <row r="1903" s="365" customFormat="1" hidden="1"/>
    <row r="1904" s="365" customFormat="1" hidden="1"/>
    <row r="1905" s="365" customFormat="1" hidden="1"/>
    <row r="1906" s="365" customFormat="1" hidden="1"/>
    <row r="1907" s="365" customFormat="1" hidden="1"/>
    <row r="1908" s="365" customFormat="1" hidden="1"/>
    <row r="1909" s="365" customFormat="1" hidden="1"/>
    <row r="1910" s="365" customFormat="1" hidden="1"/>
    <row r="1911" s="365" customFormat="1" hidden="1"/>
    <row r="1912" s="365" customFormat="1" hidden="1"/>
    <row r="1913" s="365" customFormat="1" hidden="1"/>
    <row r="1914" s="365" customFormat="1" hidden="1"/>
    <row r="1915" s="365" customFormat="1" hidden="1"/>
    <row r="1916" s="365" customFormat="1" hidden="1"/>
    <row r="1917" s="365" customFormat="1" hidden="1"/>
    <row r="1918" s="365" customFormat="1" hidden="1"/>
    <row r="1919" s="365" customFormat="1" hidden="1"/>
    <row r="1920" s="365" customFormat="1" hidden="1"/>
    <row r="1921" s="365" customFormat="1" hidden="1"/>
    <row r="1922" s="365" customFormat="1" hidden="1"/>
    <row r="1923" s="365" customFormat="1" hidden="1"/>
    <row r="1924" s="365" customFormat="1" hidden="1"/>
    <row r="1925" s="365" customFormat="1" hidden="1"/>
    <row r="1926" s="365" customFormat="1" hidden="1"/>
    <row r="1927" s="365" customFormat="1" hidden="1"/>
    <row r="1928" s="365" customFormat="1" hidden="1"/>
    <row r="1929" s="365" customFormat="1" hidden="1"/>
    <row r="1930" s="365" customFormat="1" hidden="1"/>
    <row r="1931" s="365" customFormat="1" hidden="1"/>
    <row r="1932" s="365" customFormat="1" hidden="1"/>
    <row r="1933" s="365" customFormat="1" hidden="1"/>
    <row r="1934" s="365" customFormat="1" hidden="1"/>
    <row r="1935" s="365" customFormat="1" hidden="1"/>
    <row r="1936" s="365" customFormat="1" hidden="1"/>
    <row r="1937" s="365" customFormat="1" hidden="1"/>
    <row r="1938" s="365" customFormat="1" hidden="1"/>
    <row r="1939" s="365" customFormat="1" hidden="1"/>
    <row r="1940" s="365" customFormat="1" hidden="1"/>
    <row r="1941" s="365" customFormat="1" hidden="1"/>
    <row r="1942" s="365" customFormat="1" hidden="1"/>
    <row r="1943" s="365" customFormat="1" hidden="1"/>
    <row r="1944" s="365" customFormat="1" hidden="1"/>
    <row r="1945" s="365" customFormat="1" hidden="1"/>
    <row r="1946" s="365" customFormat="1" hidden="1"/>
    <row r="1947" s="365" customFormat="1" hidden="1"/>
    <row r="1948" s="365" customFormat="1" hidden="1"/>
    <row r="1949" s="365" customFormat="1" hidden="1"/>
    <row r="1950" s="365" customFormat="1" hidden="1"/>
    <row r="1951" s="365" customFormat="1" hidden="1"/>
    <row r="1952" s="365" customFormat="1" hidden="1"/>
    <row r="1953" s="365" customFormat="1" hidden="1"/>
    <row r="1954" s="365" customFormat="1" hidden="1"/>
    <row r="1955" s="365" customFormat="1" hidden="1"/>
    <row r="1956" s="365" customFormat="1" hidden="1"/>
    <row r="1957" s="365" customFormat="1" hidden="1"/>
    <row r="1958" s="365" customFormat="1" hidden="1"/>
    <row r="1959" s="365" customFormat="1" hidden="1"/>
    <row r="1960" s="365" customFormat="1" hidden="1"/>
    <row r="1961" s="365" customFormat="1" hidden="1"/>
    <row r="1962" s="365" customFormat="1" hidden="1"/>
    <row r="1963" s="365" customFormat="1" hidden="1"/>
    <row r="1964" s="365" customFormat="1" hidden="1"/>
    <row r="1965" s="365" customFormat="1" hidden="1"/>
    <row r="1966" s="365" customFormat="1" hidden="1"/>
    <row r="1967" s="365" customFormat="1" hidden="1"/>
    <row r="1968" s="365" customFormat="1" hidden="1"/>
    <row r="1969" s="365" customFormat="1" hidden="1"/>
    <row r="1970" s="365" customFormat="1" hidden="1"/>
    <row r="1971" s="365" customFormat="1" hidden="1"/>
    <row r="1972" s="365" customFormat="1" hidden="1"/>
    <row r="1973" s="365" customFormat="1" hidden="1"/>
    <row r="1974" s="365" customFormat="1" hidden="1"/>
    <row r="1975" s="365" customFormat="1" hidden="1"/>
    <row r="1976" s="365" customFormat="1" hidden="1"/>
    <row r="1977" s="365" customFormat="1" hidden="1"/>
    <row r="1978" s="365" customFormat="1" hidden="1"/>
    <row r="1979" s="365" customFormat="1" hidden="1"/>
    <row r="1980" s="365" customFormat="1" hidden="1"/>
    <row r="1981" s="365" customFormat="1" hidden="1"/>
    <row r="1982" s="365" customFormat="1" hidden="1"/>
    <row r="1983" s="365" customFormat="1" hidden="1"/>
    <row r="1984" s="365" customFormat="1" hidden="1"/>
    <row r="1985" s="365" customFormat="1" hidden="1"/>
    <row r="1986" s="365" customFormat="1" hidden="1"/>
    <row r="1987" s="365" customFormat="1" hidden="1"/>
    <row r="1988" s="365" customFormat="1" hidden="1"/>
    <row r="1989" s="365" customFormat="1" hidden="1"/>
    <row r="1990" s="365" customFormat="1" hidden="1"/>
    <row r="1991" s="365" customFormat="1" hidden="1"/>
    <row r="1992" s="365" customFormat="1" hidden="1"/>
    <row r="1993" s="365" customFormat="1" hidden="1"/>
    <row r="1994" s="365" customFormat="1" hidden="1"/>
    <row r="1995" s="365" customFormat="1" hidden="1"/>
    <row r="1996" s="365" customFormat="1" hidden="1"/>
    <row r="1997" s="365" customFormat="1" hidden="1"/>
    <row r="1998" s="365" customFormat="1" hidden="1"/>
    <row r="1999" s="365" customFormat="1" hidden="1"/>
    <row r="2000" s="365" customFormat="1" hidden="1"/>
    <row r="2001" s="365" customFormat="1" hidden="1"/>
    <row r="2002" s="365" customFormat="1" hidden="1"/>
    <row r="2003" s="365" customFormat="1" hidden="1"/>
    <row r="2004" s="365" customFormat="1" hidden="1"/>
    <row r="2005" s="365" customFormat="1" hidden="1"/>
    <row r="2006" s="365" customFormat="1" hidden="1"/>
    <row r="2007" s="365" customFormat="1" hidden="1"/>
    <row r="2008" s="365" customFormat="1" hidden="1"/>
    <row r="2009" s="365" customFormat="1" hidden="1"/>
    <row r="2010" s="365" customFormat="1" hidden="1"/>
    <row r="2011" s="365" customFormat="1" hidden="1"/>
    <row r="2012" s="365" customFormat="1" hidden="1"/>
    <row r="2013" s="365" customFormat="1" hidden="1"/>
    <row r="2014" s="365" customFormat="1" hidden="1"/>
    <row r="2015" s="365" customFormat="1" hidden="1"/>
    <row r="2016" s="365" customFormat="1" hidden="1"/>
    <row r="2017" s="365" customFormat="1" hidden="1"/>
    <row r="2018" s="365" customFormat="1" hidden="1"/>
    <row r="2019" s="365" customFormat="1" hidden="1"/>
    <row r="2020" s="365" customFormat="1" hidden="1"/>
    <row r="2021" s="365" customFormat="1" hidden="1"/>
    <row r="2022" s="365" customFormat="1" hidden="1"/>
    <row r="2023" s="365" customFormat="1" hidden="1"/>
    <row r="2024" s="365" customFormat="1" hidden="1"/>
    <row r="2025" s="365" customFormat="1" hidden="1"/>
    <row r="2026" s="365" customFormat="1" hidden="1"/>
    <row r="2027" s="365" customFormat="1" hidden="1"/>
    <row r="2028" s="365" customFormat="1" hidden="1"/>
    <row r="2029" s="365" customFormat="1" hidden="1"/>
    <row r="2030" s="365" customFormat="1" hidden="1"/>
    <row r="2031" s="365" customFormat="1" hidden="1"/>
    <row r="2032" s="365" customFormat="1" hidden="1"/>
    <row r="2033" s="365" customFormat="1" hidden="1"/>
    <row r="2034" s="365" customFormat="1" hidden="1"/>
    <row r="2035" s="365" customFormat="1" hidden="1"/>
    <row r="2036" s="365" customFormat="1" hidden="1"/>
    <row r="2037" s="365" customFormat="1" hidden="1"/>
    <row r="2038" s="365" customFormat="1" hidden="1"/>
    <row r="2039" s="365" customFormat="1" hidden="1"/>
    <row r="2040" s="365" customFormat="1" hidden="1"/>
    <row r="2041" s="365" customFormat="1" hidden="1"/>
    <row r="2042" s="365" customFormat="1" hidden="1"/>
    <row r="2043" s="365" customFormat="1" hidden="1"/>
    <row r="2044" s="365" customFormat="1" hidden="1"/>
    <row r="2045" s="365" customFormat="1" hidden="1"/>
    <row r="2046" s="365" customFormat="1" hidden="1"/>
    <row r="2047" s="365" customFormat="1" hidden="1"/>
    <row r="2048" s="365" customFormat="1" hidden="1"/>
    <row r="2049" s="365" customFormat="1" hidden="1"/>
    <row r="2050" s="365" customFormat="1" hidden="1"/>
    <row r="2051" s="365" customFormat="1" hidden="1"/>
    <row r="2052" s="365" customFormat="1" hidden="1"/>
    <row r="2053" s="365" customFormat="1" hidden="1"/>
    <row r="2054" s="365" customFormat="1" hidden="1"/>
    <row r="2055" s="365" customFormat="1" hidden="1"/>
    <row r="2056" s="365" customFormat="1" hidden="1"/>
    <row r="2057" s="365" customFormat="1" hidden="1"/>
    <row r="2058" s="365" customFormat="1" hidden="1"/>
    <row r="2059" s="365" customFormat="1" hidden="1"/>
    <row r="2060" s="365" customFormat="1" hidden="1"/>
    <row r="2061" s="365" customFormat="1" hidden="1"/>
    <row r="2062" s="365" customFormat="1" hidden="1"/>
    <row r="2063" s="365" customFormat="1" hidden="1"/>
    <row r="2064" s="365" customFormat="1" hidden="1"/>
    <row r="2065" s="365" customFormat="1" hidden="1"/>
    <row r="2066" s="365" customFormat="1" hidden="1"/>
    <row r="2067" s="365" customFormat="1" hidden="1"/>
    <row r="2068" s="365" customFormat="1" hidden="1"/>
    <row r="2069" s="365" customFormat="1" hidden="1"/>
    <row r="2070" s="365" customFormat="1" hidden="1"/>
    <row r="2071" s="365" customFormat="1" hidden="1"/>
    <row r="2072" s="365" customFormat="1" hidden="1"/>
    <row r="2073" s="365" customFormat="1" hidden="1"/>
    <row r="2074" s="365" customFormat="1" hidden="1"/>
    <row r="2075" s="365" customFormat="1" hidden="1"/>
    <row r="2076" s="365" customFormat="1" hidden="1"/>
    <row r="2077" s="365" customFormat="1" hidden="1"/>
    <row r="2078" s="365" customFormat="1" hidden="1"/>
    <row r="2079" s="365" customFormat="1" hidden="1"/>
    <row r="2080" s="365" customFormat="1" hidden="1"/>
    <row r="2081" s="365" customFormat="1" hidden="1"/>
    <row r="2082" s="365" customFormat="1" hidden="1"/>
    <row r="2083" s="365" customFormat="1" hidden="1"/>
    <row r="2084" s="365" customFormat="1" hidden="1"/>
    <row r="2085" s="365" customFormat="1" hidden="1"/>
    <row r="2086" s="365" customFormat="1" hidden="1"/>
    <row r="2087" s="365" customFormat="1" hidden="1"/>
    <row r="2088" s="365" customFormat="1" hidden="1"/>
    <row r="2089" s="365" customFormat="1" hidden="1"/>
    <row r="2090" s="365" customFormat="1" hidden="1"/>
    <row r="2091" s="365" customFormat="1" hidden="1"/>
    <row r="2092" s="365" customFormat="1" hidden="1"/>
    <row r="2093" s="365" customFormat="1" hidden="1"/>
    <row r="2094" s="365" customFormat="1" hidden="1"/>
    <row r="2095" s="365" customFormat="1" hidden="1"/>
    <row r="2096" s="365" customFormat="1" hidden="1"/>
    <row r="2097" s="365" customFormat="1" hidden="1"/>
    <row r="2098" s="365" customFormat="1" hidden="1"/>
    <row r="2099" s="365" customFormat="1" hidden="1"/>
    <row r="2100" s="365" customFormat="1" hidden="1"/>
    <row r="2101" s="365" customFormat="1" hidden="1"/>
    <row r="2102" s="365" customFormat="1" hidden="1"/>
    <row r="2103" s="365" customFormat="1" hidden="1"/>
    <row r="2104" s="365" customFormat="1" hidden="1"/>
    <row r="2105" s="365" customFormat="1" hidden="1"/>
    <row r="2106" s="365" customFormat="1" hidden="1"/>
    <row r="2107" s="365" customFormat="1" hidden="1"/>
    <row r="2108" s="365" customFormat="1" hidden="1"/>
    <row r="2109" s="365" customFormat="1" hidden="1"/>
    <row r="2110" s="365" customFormat="1" hidden="1"/>
    <row r="2111" s="365" customFormat="1" hidden="1"/>
    <row r="2112" s="365" customFormat="1" hidden="1"/>
    <row r="2113" s="365" customFormat="1" hidden="1"/>
    <row r="2114" s="365" customFormat="1" hidden="1"/>
    <row r="2115" s="365" customFormat="1" hidden="1"/>
    <row r="2116" s="365" customFormat="1" hidden="1"/>
    <row r="2117" s="365" customFormat="1" hidden="1"/>
    <row r="2118" s="365" customFormat="1" hidden="1"/>
    <row r="2119" s="365" customFormat="1" hidden="1"/>
    <row r="2120" s="365" customFormat="1" hidden="1"/>
    <row r="2121" s="365" customFormat="1" hidden="1"/>
    <row r="2122" s="365" customFormat="1" hidden="1"/>
    <row r="2123" s="365" customFormat="1" hidden="1"/>
    <row r="2124" s="365" customFormat="1" hidden="1"/>
    <row r="2125" s="365" customFormat="1" hidden="1"/>
    <row r="2126" s="365" customFormat="1" hidden="1"/>
    <row r="2127" s="365" customFormat="1" hidden="1"/>
    <row r="2128" s="365" customFormat="1" hidden="1"/>
    <row r="2129" s="365" customFormat="1" hidden="1"/>
    <row r="2130" s="365" customFormat="1" hidden="1"/>
    <row r="2131" s="365" customFormat="1" hidden="1"/>
    <row r="2132" s="365" customFormat="1" hidden="1"/>
    <row r="2133" s="365" customFormat="1" hidden="1"/>
    <row r="2134" s="365" customFormat="1" hidden="1"/>
    <row r="2135" s="365" customFormat="1" hidden="1"/>
    <row r="2136" s="365" customFormat="1" hidden="1"/>
    <row r="2137" s="365" customFormat="1" hidden="1"/>
    <row r="2138" s="365" customFormat="1" hidden="1"/>
    <row r="2139" s="365" customFormat="1" hidden="1"/>
    <row r="2140" s="365" customFormat="1" hidden="1"/>
    <row r="2141" s="365" customFormat="1" hidden="1"/>
    <row r="2142" s="365" customFormat="1" hidden="1"/>
    <row r="2143" s="365" customFormat="1" hidden="1"/>
    <row r="2144" s="365" customFormat="1" hidden="1"/>
    <row r="2145" s="365" customFormat="1" hidden="1"/>
    <row r="2146" s="365" customFormat="1" hidden="1"/>
    <row r="2147" s="365" customFormat="1" hidden="1"/>
    <row r="2148" s="365" customFormat="1" hidden="1"/>
    <row r="2149" s="365" customFormat="1" hidden="1"/>
    <row r="2150" s="365" customFormat="1" hidden="1"/>
    <row r="2151" s="365" customFormat="1" hidden="1"/>
    <row r="2152" s="365" customFormat="1" hidden="1"/>
    <row r="2153" s="365" customFormat="1" hidden="1"/>
    <row r="2154" s="365" customFormat="1" hidden="1"/>
    <row r="2155" s="365" customFormat="1" hidden="1"/>
    <row r="2156" s="365" customFormat="1" hidden="1"/>
    <row r="2157" s="365" customFormat="1" hidden="1"/>
    <row r="2158" s="365" customFormat="1" hidden="1"/>
    <row r="2159" s="365" customFormat="1" hidden="1"/>
    <row r="2160" s="365" customFormat="1" hidden="1"/>
    <row r="2161" s="365" customFormat="1" hidden="1"/>
    <row r="2162" s="365" customFormat="1" hidden="1"/>
    <row r="2163" s="365" customFormat="1" hidden="1"/>
    <row r="2164" s="365" customFormat="1" hidden="1"/>
    <row r="2165" s="365" customFormat="1" hidden="1"/>
    <row r="2166" s="365" customFormat="1" hidden="1"/>
    <row r="2167" s="365" customFormat="1" hidden="1"/>
    <row r="2168" s="365" customFormat="1" hidden="1"/>
    <row r="2169" s="365" customFormat="1" hidden="1"/>
    <row r="2170" s="365" customFormat="1" hidden="1"/>
    <row r="2171" s="365" customFormat="1" hidden="1"/>
    <row r="2172" s="365" customFormat="1" hidden="1"/>
    <row r="2173" s="365" customFormat="1" hidden="1"/>
    <row r="2174" s="365" customFormat="1" hidden="1"/>
    <row r="2175" s="365" customFormat="1" hidden="1"/>
    <row r="2176" s="365" customFormat="1" hidden="1"/>
    <row r="2177" s="365" customFormat="1" hidden="1"/>
    <row r="2178" s="365" customFormat="1" hidden="1"/>
    <row r="2179" s="365" customFormat="1" hidden="1"/>
    <row r="2180" s="365" customFormat="1" hidden="1"/>
    <row r="2181" s="365" customFormat="1" hidden="1"/>
    <row r="2182" s="365" customFormat="1" hidden="1"/>
    <row r="2183" s="365" customFormat="1" hidden="1"/>
    <row r="2184" s="365" customFormat="1" hidden="1"/>
    <row r="2185" s="365" customFormat="1" hidden="1"/>
    <row r="2186" s="365" customFormat="1" hidden="1"/>
    <row r="2187" s="365" customFormat="1" hidden="1"/>
    <row r="2188" s="365" customFormat="1" hidden="1"/>
    <row r="2189" s="365" customFormat="1" hidden="1"/>
    <row r="2190" s="365" customFormat="1" hidden="1"/>
    <row r="2191" s="365" customFormat="1" hidden="1"/>
    <row r="2192" s="365" customFormat="1" hidden="1"/>
    <row r="2193" s="365" customFormat="1" hidden="1"/>
    <row r="2194" s="365" customFormat="1" hidden="1"/>
    <row r="2195" s="365" customFormat="1" hidden="1"/>
    <row r="2196" s="365" customFormat="1" hidden="1"/>
    <row r="2197" s="365" customFormat="1" hidden="1"/>
    <row r="2198" s="365" customFormat="1" hidden="1"/>
    <row r="2199" s="365" customFormat="1" hidden="1"/>
    <row r="2200" s="365" customFormat="1" hidden="1"/>
    <row r="2201" s="365" customFormat="1" hidden="1"/>
    <row r="2202" s="365" customFormat="1" hidden="1"/>
    <row r="2203" s="365" customFormat="1" hidden="1"/>
    <row r="2204" s="365" customFormat="1" hidden="1"/>
    <row r="2205" s="365" customFormat="1" hidden="1"/>
    <row r="2206" s="365" customFormat="1" hidden="1"/>
    <row r="2207" s="365" customFormat="1" hidden="1"/>
    <row r="2208" s="365" customFormat="1" hidden="1"/>
    <row r="2209" s="365" customFormat="1" hidden="1"/>
    <row r="2210" s="365" customFormat="1" hidden="1"/>
    <row r="2211" s="365" customFormat="1" hidden="1"/>
    <row r="2212" s="365" customFormat="1" hidden="1"/>
    <row r="2213" s="365" customFormat="1" hidden="1"/>
    <row r="2214" s="365" customFormat="1" hidden="1"/>
    <row r="2215" s="365" customFormat="1" hidden="1"/>
    <row r="2216" s="365" customFormat="1" hidden="1"/>
    <row r="2217" s="365" customFormat="1" hidden="1"/>
    <row r="2218" s="365" customFormat="1" hidden="1"/>
    <row r="2219" s="365" customFormat="1" hidden="1"/>
    <row r="2220" s="365" customFormat="1" hidden="1"/>
    <row r="2221" s="365" customFormat="1" hidden="1"/>
    <row r="2222" s="365" customFormat="1" hidden="1"/>
    <row r="2223" s="365" customFormat="1" hidden="1"/>
    <row r="2224" s="365" customFormat="1" hidden="1"/>
    <row r="2225" s="365" customFormat="1" hidden="1"/>
    <row r="2226" s="365" customFormat="1" hidden="1"/>
    <row r="2227" s="365" customFormat="1" hidden="1"/>
    <row r="2228" s="365" customFormat="1" hidden="1"/>
    <row r="2229" s="365" customFormat="1" hidden="1"/>
    <row r="2230" s="365" customFormat="1" hidden="1"/>
    <row r="2231" s="365" customFormat="1" hidden="1"/>
    <row r="2232" s="365" customFormat="1" hidden="1"/>
    <row r="2233" s="365" customFormat="1" hidden="1"/>
    <row r="2234" s="365" customFormat="1" hidden="1"/>
    <row r="2235" s="365" customFormat="1" hidden="1"/>
    <row r="2236" s="365" customFormat="1" hidden="1"/>
    <row r="2237" s="365" customFormat="1" hidden="1"/>
    <row r="2238" s="365" customFormat="1" hidden="1"/>
    <row r="2239" s="365" customFormat="1" hidden="1"/>
    <row r="2240" s="365" customFormat="1" hidden="1"/>
    <row r="2241" s="365" customFormat="1" hidden="1"/>
    <row r="2242" s="365" customFormat="1" hidden="1"/>
    <row r="2243" s="365" customFormat="1" hidden="1"/>
    <row r="2244" s="365" customFormat="1" hidden="1"/>
    <row r="2245" s="365" customFormat="1" hidden="1"/>
    <row r="2246" s="365" customFormat="1" hidden="1"/>
    <row r="2247" s="365" customFormat="1" hidden="1"/>
    <row r="2248" s="365" customFormat="1" hidden="1"/>
    <row r="2249" s="365" customFormat="1" hidden="1"/>
    <row r="2250" s="365" customFormat="1" hidden="1"/>
    <row r="2251" s="365" customFormat="1" hidden="1"/>
    <row r="2252" s="365" customFormat="1" hidden="1"/>
    <row r="2253" s="365" customFormat="1" hidden="1"/>
    <row r="2254" s="365" customFormat="1" hidden="1"/>
    <row r="2255" s="365" customFormat="1" hidden="1"/>
    <row r="2256" s="365" customFormat="1" hidden="1"/>
    <row r="2257" s="365" customFormat="1" hidden="1"/>
    <row r="2258" s="365" customFormat="1" hidden="1"/>
    <row r="2259" s="365" customFormat="1" hidden="1"/>
    <row r="2260" s="365" customFormat="1" hidden="1"/>
    <row r="2261" s="365" customFormat="1" hidden="1"/>
    <row r="2262" s="365" customFormat="1" hidden="1"/>
    <row r="2263" s="365" customFormat="1" hidden="1"/>
    <row r="2264" s="365" customFormat="1" hidden="1"/>
    <row r="2265" s="365" customFormat="1" hidden="1"/>
    <row r="2266" s="365" customFormat="1" hidden="1"/>
    <row r="2267" s="365" customFormat="1" hidden="1"/>
    <row r="2268" s="365" customFormat="1" hidden="1"/>
    <row r="2269" s="365" customFormat="1" hidden="1"/>
    <row r="2270" s="365" customFormat="1" hidden="1"/>
    <row r="2271" s="365" customFormat="1" hidden="1"/>
    <row r="2272" s="365" customFormat="1" hidden="1"/>
    <row r="2273" s="365" customFormat="1" hidden="1"/>
    <row r="2274" s="365" customFormat="1" hidden="1"/>
    <row r="2275" s="365" customFormat="1" hidden="1"/>
    <row r="2276" s="365" customFormat="1" hidden="1"/>
    <row r="2277" s="365" customFormat="1" hidden="1"/>
    <row r="2278" s="365" customFormat="1" hidden="1"/>
    <row r="2279" s="365" customFormat="1" hidden="1"/>
    <row r="2280" s="365" customFormat="1" hidden="1"/>
    <row r="2281" s="365" customFormat="1" hidden="1"/>
    <row r="2282" s="365" customFormat="1" hidden="1"/>
    <row r="2283" s="365" customFormat="1" hidden="1"/>
    <row r="2284" s="365" customFormat="1" hidden="1"/>
    <row r="2285" s="365" customFormat="1" hidden="1"/>
    <row r="2286" s="365" customFormat="1" hidden="1"/>
    <row r="2287" s="365" customFormat="1" hidden="1"/>
    <row r="2288" s="365" customFormat="1" hidden="1"/>
    <row r="2289" s="365" customFormat="1" hidden="1"/>
    <row r="2290" s="365" customFormat="1" hidden="1"/>
    <row r="2291" s="365" customFormat="1" hidden="1"/>
    <row r="2292" s="365" customFormat="1" hidden="1"/>
    <row r="2293" s="365" customFormat="1" hidden="1"/>
    <row r="2294" s="365" customFormat="1" hidden="1"/>
    <row r="2295" s="365" customFormat="1" hidden="1"/>
    <row r="2296" s="365" customFormat="1" hidden="1"/>
    <row r="2297" s="365" customFormat="1" hidden="1"/>
    <row r="2298" s="365" customFormat="1" hidden="1"/>
    <row r="2299" s="365" customFormat="1" hidden="1"/>
    <row r="2300" s="365" customFormat="1" hidden="1"/>
    <row r="2301" s="365" customFormat="1" hidden="1"/>
    <row r="2302" s="365" customFormat="1" hidden="1"/>
    <row r="2303" s="365" customFormat="1" hidden="1"/>
    <row r="2304" s="365" customFormat="1" hidden="1"/>
    <row r="2305" s="365" customFormat="1" hidden="1"/>
    <row r="2306" s="365" customFormat="1" hidden="1"/>
    <row r="2307" s="365" customFormat="1" hidden="1"/>
    <row r="2308" s="365" customFormat="1" hidden="1"/>
    <row r="2309" s="365" customFormat="1" hidden="1"/>
    <row r="2310" s="365" customFormat="1" hidden="1"/>
    <row r="2311" s="365" customFormat="1" hidden="1"/>
    <row r="2312" s="365" customFormat="1" hidden="1"/>
    <row r="2313" s="365" customFormat="1" hidden="1"/>
    <row r="2314" s="365" customFormat="1" hidden="1"/>
    <row r="2315" s="365" customFormat="1" hidden="1"/>
    <row r="2316" s="365" customFormat="1" hidden="1"/>
    <row r="2317" s="365" customFormat="1" hidden="1"/>
    <row r="2318" s="365" customFormat="1" hidden="1"/>
    <row r="2319" s="365" customFormat="1" hidden="1"/>
    <row r="2320" s="365" customFormat="1" hidden="1"/>
    <row r="2321" s="365" customFormat="1" hidden="1"/>
    <row r="2322" s="365" customFormat="1" hidden="1"/>
    <row r="2323" s="365" customFormat="1" hidden="1"/>
    <row r="2324" s="365" customFormat="1" hidden="1"/>
    <row r="2325" s="365" customFormat="1" hidden="1"/>
    <row r="2326" s="365" customFormat="1" hidden="1"/>
    <row r="2327" s="365" customFormat="1" hidden="1"/>
    <row r="2328" s="365" customFormat="1" hidden="1"/>
    <row r="2329" s="365" customFormat="1" hidden="1"/>
    <row r="2330" s="365" customFormat="1" hidden="1"/>
    <row r="2331" s="365" customFormat="1" hidden="1"/>
    <row r="2332" s="365" customFormat="1" hidden="1"/>
    <row r="2333" s="365" customFormat="1" hidden="1"/>
    <row r="2334" s="365" customFormat="1" hidden="1"/>
    <row r="2335" s="365" customFormat="1" hidden="1"/>
    <row r="2336" s="365" customFormat="1" hidden="1"/>
    <row r="2337" s="365" customFormat="1" hidden="1"/>
    <row r="2338" s="365" customFormat="1" hidden="1"/>
    <row r="2339" s="365" customFormat="1" hidden="1"/>
    <row r="2340" s="365" customFormat="1" hidden="1"/>
    <row r="2341" s="365" customFormat="1" hidden="1"/>
    <row r="2342" s="365" customFormat="1" hidden="1"/>
    <row r="2343" s="365" customFormat="1" hidden="1"/>
    <row r="2344" s="365" customFormat="1" hidden="1"/>
    <row r="2345" s="365" customFormat="1" hidden="1"/>
    <row r="2346" s="365" customFormat="1" hidden="1"/>
    <row r="2347" s="365" customFormat="1" hidden="1"/>
    <row r="2348" s="365" customFormat="1" hidden="1"/>
    <row r="2349" s="365" customFormat="1" hidden="1"/>
    <row r="2350" s="365" customFormat="1" hidden="1"/>
    <row r="2351" s="365" customFormat="1" hidden="1"/>
    <row r="2352" s="365" customFormat="1" hidden="1"/>
    <row r="2353" s="365" customFormat="1" hidden="1"/>
    <row r="2354" s="365" customFormat="1" hidden="1"/>
    <row r="2355" s="365" customFormat="1" hidden="1"/>
    <row r="2356" s="365" customFormat="1" hidden="1"/>
    <row r="2357" s="365" customFormat="1" hidden="1"/>
    <row r="2358" s="365" customFormat="1" hidden="1"/>
    <row r="2359" s="365" customFormat="1" hidden="1"/>
    <row r="2360" s="365" customFormat="1" hidden="1"/>
    <row r="2361" s="365" customFormat="1" hidden="1"/>
    <row r="2362" s="365" customFormat="1" hidden="1"/>
    <row r="2363" s="365" customFormat="1" hidden="1"/>
    <row r="2364" s="365" customFormat="1" hidden="1"/>
    <row r="2365" s="365" customFormat="1" hidden="1"/>
    <row r="2366" s="365" customFormat="1" hidden="1"/>
    <row r="2367" s="365" customFormat="1" hidden="1"/>
    <row r="2368" s="365" customFormat="1" hidden="1"/>
    <row r="2369" s="365" customFormat="1" hidden="1"/>
    <row r="2370" s="365" customFormat="1" hidden="1"/>
    <row r="2371" s="365" customFormat="1" hidden="1"/>
    <row r="2372" s="365" customFormat="1" hidden="1"/>
    <row r="2373" s="365" customFormat="1" hidden="1"/>
    <row r="2374" s="365" customFormat="1" hidden="1"/>
    <row r="2375" s="365" customFormat="1" hidden="1"/>
    <row r="2376" s="365" customFormat="1" hidden="1"/>
    <row r="2377" s="365" customFormat="1" hidden="1"/>
    <row r="2378" s="365" customFormat="1" hidden="1"/>
    <row r="2379" s="365" customFormat="1" hidden="1"/>
    <row r="2380" s="365" customFormat="1" hidden="1"/>
    <row r="2381" s="365" customFormat="1" hidden="1"/>
    <row r="2382" s="365" customFormat="1" hidden="1"/>
    <row r="2383" s="365" customFormat="1" hidden="1"/>
    <row r="2384" s="365" customFormat="1" hidden="1"/>
    <row r="2385" s="365" customFormat="1" hidden="1"/>
    <row r="2386" s="365" customFormat="1" hidden="1"/>
    <row r="2387" s="365" customFormat="1" hidden="1"/>
    <row r="2388" s="365" customFormat="1" hidden="1"/>
    <row r="2389" s="365" customFormat="1" hidden="1"/>
    <row r="2390" s="365" customFormat="1" hidden="1"/>
    <row r="2391" s="365" customFormat="1" hidden="1"/>
    <row r="2392" s="365" customFormat="1" hidden="1"/>
    <row r="2393" s="365" customFormat="1" hidden="1"/>
    <row r="2394" s="365" customFormat="1" hidden="1"/>
    <row r="2395" s="365" customFormat="1" hidden="1"/>
    <row r="2396" s="365" customFormat="1" hidden="1"/>
    <row r="2397" s="365" customFormat="1" hidden="1"/>
    <row r="2398" s="365" customFormat="1" hidden="1"/>
    <row r="2399" s="365" customFormat="1" hidden="1"/>
    <row r="2400" s="365" customFormat="1" hidden="1"/>
    <row r="2401" s="365" customFormat="1" hidden="1"/>
    <row r="2402" s="365" customFormat="1" hidden="1"/>
    <row r="2403" s="365" customFormat="1" hidden="1"/>
    <row r="2404" s="365" customFormat="1" hidden="1"/>
    <row r="2405" s="365" customFormat="1" hidden="1"/>
    <row r="2406" s="365" customFormat="1" hidden="1"/>
    <row r="2407" s="365" customFormat="1" hidden="1"/>
    <row r="2408" s="365" customFormat="1" hidden="1"/>
    <row r="2409" s="365" customFormat="1" hidden="1"/>
    <row r="2410" s="365" customFormat="1" hidden="1"/>
    <row r="2411" s="365" customFormat="1" hidden="1"/>
    <row r="2412" s="365" customFormat="1" hidden="1"/>
    <row r="2413" s="365" customFormat="1" hidden="1"/>
    <row r="2414" s="365" customFormat="1" hidden="1"/>
    <row r="2415" s="365" customFormat="1" hidden="1"/>
    <row r="2416" s="365" customFormat="1" hidden="1"/>
    <row r="2417" s="365" customFormat="1" hidden="1"/>
    <row r="2418" s="365" customFormat="1" hidden="1"/>
    <row r="2419" s="365" customFormat="1" hidden="1"/>
    <row r="2420" s="365" customFormat="1" hidden="1"/>
    <row r="2421" s="365" customFormat="1" hidden="1"/>
    <row r="2422" s="365" customFormat="1" hidden="1"/>
    <row r="2423" s="365" customFormat="1" hidden="1"/>
    <row r="2424" s="365" customFormat="1" hidden="1"/>
    <row r="2425" s="365" customFormat="1" hidden="1"/>
    <row r="2426" s="365" customFormat="1" hidden="1"/>
    <row r="2427" s="365" customFormat="1" hidden="1"/>
    <row r="2428" s="365" customFormat="1" hidden="1"/>
    <row r="2429" s="365" customFormat="1" hidden="1"/>
    <row r="2430" s="365" customFormat="1" hidden="1"/>
    <row r="2431" s="365" customFormat="1" hidden="1"/>
    <row r="2432" s="365" customFormat="1" hidden="1"/>
    <row r="2433" s="365" customFormat="1" hidden="1"/>
    <row r="2434" s="365" customFormat="1" hidden="1"/>
    <row r="2435" s="365" customFormat="1" hidden="1"/>
    <row r="2436" s="365" customFormat="1" hidden="1"/>
    <row r="2437" s="365" customFormat="1" hidden="1"/>
    <row r="2438" s="365" customFormat="1" hidden="1"/>
    <row r="2439" s="365" customFormat="1" hidden="1"/>
    <row r="2440" s="365" customFormat="1" hidden="1"/>
    <row r="2441" s="365" customFormat="1" hidden="1"/>
    <row r="2442" s="365" customFormat="1" hidden="1"/>
    <row r="2443" s="365" customFormat="1" hidden="1"/>
    <row r="2444" s="365" customFormat="1" hidden="1"/>
    <row r="2445" s="365" customFormat="1" hidden="1"/>
    <row r="2446" s="365" customFormat="1" hidden="1"/>
    <row r="2447" s="365" customFormat="1" hidden="1"/>
    <row r="2448" s="365" customFormat="1" hidden="1"/>
    <row r="2449" s="365" customFormat="1" hidden="1"/>
    <row r="2450" s="365" customFormat="1" hidden="1"/>
    <row r="2451" s="365" customFormat="1" hidden="1"/>
    <row r="2452" s="365" customFormat="1" hidden="1"/>
    <row r="2453" s="365" customFormat="1" hidden="1"/>
    <row r="2454" s="365" customFormat="1" hidden="1"/>
    <row r="2455" s="365" customFormat="1" hidden="1"/>
    <row r="2456" s="365" customFormat="1" hidden="1"/>
    <row r="2457" s="365" customFormat="1" hidden="1"/>
    <row r="2458" s="365" customFormat="1" hidden="1"/>
    <row r="2459" s="365" customFormat="1" hidden="1"/>
    <row r="2460" s="365" customFormat="1" hidden="1"/>
    <row r="2461" s="365" customFormat="1" hidden="1"/>
    <row r="2462" s="365" customFormat="1" hidden="1"/>
    <row r="2463" s="365" customFormat="1" hidden="1"/>
    <row r="2464" s="365" customFormat="1" hidden="1"/>
    <row r="2465" s="365" customFormat="1" hidden="1"/>
    <row r="2466" s="365" customFormat="1" hidden="1"/>
    <row r="2467" s="365" customFormat="1" hidden="1"/>
    <row r="2468" s="365" customFormat="1" hidden="1"/>
    <row r="2469" s="365" customFormat="1" hidden="1"/>
    <row r="2470" s="365" customFormat="1" hidden="1"/>
    <row r="2471" s="365" customFormat="1" hidden="1"/>
    <row r="2472" s="365" customFormat="1" hidden="1"/>
    <row r="2473" s="365" customFormat="1" hidden="1"/>
    <row r="2474" s="365" customFormat="1" hidden="1"/>
    <row r="2475" s="365" customFormat="1" hidden="1"/>
    <row r="2476" s="365" customFormat="1" hidden="1"/>
    <row r="2477" s="365" customFormat="1" hidden="1"/>
    <row r="2478" s="365" customFormat="1" hidden="1"/>
    <row r="2479" s="365" customFormat="1" hidden="1"/>
    <row r="2480" s="365" customFormat="1" hidden="1"/>
    <row r="2481" s="365" customFormat="1" hidden="1"/>
    <row r="2482" s="365" customFormat="1" hidden="1"/>
    <row r="2483" s="365" customFormat="1" hidden="1"/>
    <row r="2484" s="365" customFormat="1" hidden="1"/>
    <row r="2485" s="365" customFormat="1" hidden="1"/>
    <row r="2486" s="365" customFormat="1" hidden="1"/>
    <row r="2487" s="365" customFormat="1" hidden="1"/>
    <row r="2488" s="365" customFormat="1" hidden="1"/>
    <row r="2489" s="365" customFormat="1" hidden="1"/>
    <row r="2490" s="365" customFormat="1" hidden="1"/>
    <row r="2491" s="365" customFormat="1" hidden="1"/>
    <row r="2492" s="365" customFormat="1" hidden="1"/>
    <row r="2493" s="365" customFormat="1" hidden="1"/>
    <row r="2494" s="365" customFormat="1" hidden="1"/>
    <row r="2495" s="365" customFormat="1" hidden="1"/>
    <row r="2496" s="365" customFormat="1" hidden="1"/>
    <row r="2497" s="365" customFormat="1" hidden="1"/>
    <row r="2498" s="365" customFormat="1" hidden="1"/>
    <row r="2499" s="365" customFormat="1" hidden="1"/>
    <row r="2500" s="365" customFormat="1" hidden="1"/>
    <row r="2501" s="365" customFormat="1" hidden="1"/>
    <row r="2502" s="365" customFormat="1" hidden="1"/>
    <row r="2503" s="365" customFormat="1" hidden="1"/>
    <row r="2504" s="365" customFormat="1" hidden="1"/>
    <row r="2505" s="365" customFormat="1" hidden="1"/>
    <row r="2506" s="365" customFormat="1" hidden="1"/>
    <row r="2507" s="365" customFormat="1" hidden="1"/>
    <row r="2508" s="365" customFormat="1" hidden="1"/>
    <row r="2509" s="365" customFormat="1" hidden="1"/>
    <row r="2510" s="365" customFormat="1" hidden="1"/>
    <row r="2511" s="365" customFormat="1" hidden="1"/>
    <row r="2512" s="365" customFormat="1" hidden="1"/>
    <row r="2513" s="365" customFormat="1" hidden="1"/>
    <row r="2514" s="365" customFormat="1" hidden="1"/>
    <row r="2515" s="365" customFormat="1" hidden="1"/>
    <row r="2516" s="365" customFormat="1" hidden="1"/>
    <row r="2517" s="365" customFormat="1" hidden="1"/>
    <row r="2518" s="365" customFormat="1" hidden="1"/>
    <row r="2519" s="365" customFormat="1" hidden="1"/>
    <row r="2520" s="365" customFormat="1" hidden="1"/>
    <row r="2521" s="365" customFormat="1" hidden="1"/>
    <row r="2522" s="365" customFormat="1" hidden="1"/>
    <row r="2523" s="365" customFormat="1" hidden="1"/>
    <row r="2524" s="365" customFormat="1" hidden="1"/>
    <row r="2525" s="365" customFormat="1" hidden="1"/>
    <row r="2526" s="365" customFormat="1" hidden="1"/>
    <row r="2527" s="365" customFormat="1" hidden="1"/>
    <row r="2528" s="365" customFormat="1" hidden="1"/>
    <row r="2529" s="365" customFormat="1" hidden="1"/>
    <row r="2530" s="365" customFormat="1" hidden="1"/>
    <row r="2531" s="365" customFormat="1" hidden="1"/>
    <row r="2532" s="365" customFormat="1" hidden="1"/>
    <row r="2533" s="365" customFormat="1" hidden="1"/>
    <row r="2534" s="365" customFormat="1" hidden="1"/>
    <row r="2535" s="365" customFormat="1" hidden="1"/>
    <row r="2536" s="365" customFormat="1" hidden="1"/>
    <row r="2537" s="365" customFormat="1" hidden="1"/>
    <row r="2538" s="365" customFormat="1" hidden="1"/>
    <row r="2539" s="365" customFormat="1" hidden="1"/>
    <row r="2540" s="365" customFormat="1" hidden="1"/>
    <row r="2541" s="365" customFormat="1" hidden="1"/>
    <row r="2542" s="365" customFormat="1" hidden="1"/>
    <row r="2543" s="365" customFormat="1" hidden="1"/>
    <row r="2544" s="365" customFormat="1" hidden="1"/>
    <row r="2545" s="365" customFormat="1" hidden="1"/>
    <row r="2546" s="365" customFormat="1" hidden="1"/>
    <row r="2547" s="365" customFormat="1" hidden="1"/>
    <row r="2548" s="365" customFormat="1" hidden="1"/>
    <row r="2549" s="365" customFormat="1" hidden="1"/>
    <row r="2550" s="365" customFormat="1" hidden="1"/>
    <row r="2551" s="365" customFormat="1" hidden="1"/>
    <row r="2552" s="365" customFormat="1" hidden="1"/>
    <row r="2553" s="365" customFormat="1" hidden="1"/>
    <row r="2554" s="365" customFormat="1" hidden="1"/>
    <row r="2555" s="365" customFormat="1" hidden="1"/>
    <row r="2556" s="365" customFormat="1" hidden="1"/>
    <row r="2557" s="365" customFormat="1" hidden="1"/>
    <row r="2558" s="365" customFormat="1" hidden="1"/>
    <row r="2559" s="365" customFormat="1" hidden="1"/>
    <row r="2560" s="365" customFormat="1" hidden="1"/>
    <row r="2561" s="365" customFormat="1" hidden="1"/>
    <row r="2562" s="365" customFormat="1" hidden="1"/>
    <row r="2563" s="365" customFormat="1" hidden="1"/>
    <row r="2564" s="365" customFormat="1" hidden="1"/>
    <row r="2565" s="365" customFormat="1" hidden="1"/>
    <row r="2566" s="365" customFormat="1" hidden="1"/>
    <row r="2567" s="365" customFormat="1" hidden="1"/>
    <row r="2568" s="365" customFormat="1" hidden="1"/>
    <row r="2569" s="365" customFormat="1" hidden="1"/>
    <row r="2570" s="365" customFormat="1" hidden="1"/>
    <row r="2571" s="365" customFormat="1" hidden="1"/>
    <row r="2572" s="365" customFormat="1" hidden="1"/>
    <row r="2573" s="365" customFormat="1" hidden="1"/>
    <row r="2574" s="365" customFormat="1" hidden="1"/>
    <row r="2575" s="365" customFormat="1" hidden="1"/>
    <row r="2576" s="365" customFormat="1" hidden="1"/>
    <row r="2577" s="365" customFormat="1" hidden="1"/>
    <row r="2578" s="365" customFormat="1" hidden="1"/>
    <row r="2579" s="365" customFormat="1" hidden="1"/>
    <row r="2580" s="365" customFormat="1" hidden="1"/>
    <row r="2581" s="365" customFormat="1" hidden="1"/>
    <row r="2582" s="365" customFormat="1" hidden="1"/>
    <row r="2583" s="365" customFormat="1" hidden="1"/>
    <row r="2584" s="365" customFormat="1" hidden="1"/>
    <row r="2585" s="365" customFormat="1" hidden="1"/>
    <row r="2586" s="365" customFormat="1" hidden="1"/>
    <row r="2587" s="365" customFormat="1" hidden="1"/>
    <row r="2588" s="365" customFormat="1" hidden="1"/>
    <row r="2589" s="365" customFormat="1" hidden="1"/>
    <row r="2590" s="365" customFormat="1" hidden="1"/>
    <row r="2591" s="365" customFormat="1" hidden="1"/>
    <row r="2592" s="365" customFormat="1" hidden="1"/>
    <row r="2593" s="365" customFormat="1" hidden="1"/>
    <row r="2594" s="365" customFormat="1" hidden="1"/>
    <row r="2595" s="365" customFormat="1" hidden="1"/>
    <row r="2596" s="365" customFormat="1" hidden="1"/>
    <row r="2597" s="365" customFormat="1" hidden="1"/>
    <row r="2598" s="365" customFormat="1" hidden="1"/>
    <row r="2599" s="365" customFormat="1" hidden="1"/>
    <row r="2600" s="365" customFormat="1" hidden="1"/>
    <row r="2601" s="365" customFormat="1" hidden="1"/>
    <row r="2602" s="365" customFormat="1" hidden="1"/>
    <row r="2603" s="365" customFormat="1" hidden="1"/>
    <row r="2604" s="365" customFormat="1" hidden="1"/>
    <row r="2605" s="365" customFormat="1" hidden="1"/>
    <row r="2606" s="365" customFormat="1" hidden="1"/>
    <row r="2607" s="365" customFormat="1" hidden="1"/>
    <row r="2608" s="365" customFormat="1" hidden="1"/>
    <row r="2609" s="365" customFormat="1" hidden="1"/>
    <row r="2610" s="365" customFormat="1" hidden="1"/>
    <row r="2611" s="365" customFormat="1" hidden="1"/>
    <row r="2612" s="365" customFormat="1" hidden="1"/>
    <row r="2613" s="365" customFormat="1" hidden="1"/>
    <row r="2614" s="365" customFormat="1" hidden="1"/>
    <row r="2615" s="365" customFormat="1" hidden="1"/>
    <row r="2616" s="365" customFormat="1" hidden="1"/>
    <row r="2617" s="365" customFormat="1" hidden="1"/>
    <row r="2618" s="365" customFormat="1" hidden="1"/>
    <row r="2619" s="365" customFormat="1" hidden="1"/>
    <row r="2620" s="365" customFormat="1" hidden="1"/>
    <row r="2621" s="365" customFormat="1" hidden="1"/>
    <row r="2622" s="365" customFormat="1" hidden="1"/>
    <row r="2623" s="365" customFormat="1" hidden="1"/>
    <row r="2624" s="365" customFormat="1" hidden="1"/>
    <row r="2625" s="365" customFormat="1" hidden="1"/>
    <row r="2626" s="365" customFormat="1" hidden="1"/>
    <row r="2627" s="365" customFormat="1" hidden="1"/>
    <row r="2628" s="365" customFormat="1" hidden="1"/>
    <row r="2629" s="365" customFormat="1" hidden="1"/>
    <row r="2630" s="365" customFormat="1" hidden="1"/>
    <row r="2631" s="365" customFormat="1" hidden="1"/>
    <row r="2632" s="365" customFormat="1" hidden="1"/>
    <row r="2633" s="365" customFormat="1" hidden="1"/>
    <row r="2634" s="365" customFormat="1" hidden="1"/>
    <row r="2635" s="365" customFormat="1" hidden="1"/>
    <row r="2636" s="365" customFormat="1" hidden="1"/>
    <row r="2637" s="365" customFormat="1" hidden="1"/>
    <row r="2638" s="365" customFormat="1" hidden="1"/>
    <row r="2639" s="365" customFormat="1" hidden="1"/>
    <row r="2640" s="365" customFormat="1" hidden="1"/>
    <row r="2641" s="365" customFormat="1" hidden="1"/>
    <row r="2642" s="365" customFormat="1" hidden="1"/>
    <row r="2643" s="365" customFormat="1" hidden="1"/>
    <row r="2644" s="365" customFormat="1" hidden="1"/>
    <row r="2645" s="365" customFormat="1" hidden="1"/>
    <row r="2646" s="365" customFormat="1" hidden="1"/>
    <row r="2647" s="365" customFormat="1" hidden="1"/>
    <row r="2648" s="365" customFormat="1" hidden="1"/>
    <row r="2649" s="365" customFormat="1" hidden="1"/>
    <row r="2650" s="365" customFormat="1" hidden="1"/>
    <row r="2651" s="365" customFormat="1" hidden="1"/>
    <row r="2652" s="365" customFormat="1" hidden="1"/>
    <row r="2653" s="365" customFormat="1" hidden="1"/>
    <row r="2654" s="365" customFormat="1" hidden="1"/>
    <row r="2655" s="365" customFormat="1" hidden="1"/>
    <row r="2656" s="365" customFormat="1" hidden="1"/>
    <row r="2657" s="365" customFormat="1" hidden="1"/>
    <row r="2658" s="365" customFormat="1" hidden="1"/>
    <row r="2659" s="365" customFormat="1" hidden="1"/>
    <row r="2660" s="365" customFormat="1" hidden="1"/>
    <row r="2661" s="365" customFormat="1" hidden="1"/>
    <row r="2662" s="365" customFormat="1" hidden="1"/>
    <row r="2663" s="365" customFormat="1" hidden="1"/>
    <row r="2664" s="365" customFormat="1" hidden="1"/>
    <row r="2665" s="365" customFormat="1" hidden="1"/>
    <row r="2666" s="365" customFormat="1" hidden="1"/>
    <row r="2667" s="365" customFormat="1" hidden="1"/>
    <row r="2668" s="365" customFormat="1" hidden="1"/>
    <row r="2669" s="365" customFormat="1" hidden="1"/>
    <row r="2670" s="365" customFormat="1" hidden="1"/>
    <row r="2671" s="365" customFormat="1" hidden="1"/>
    <row r="2672" s="365" customFormat="1" hidden="1"/>
    <row r="2673" s="365" customFormat="1" hidden="1"/>
    <row r="2674" s="365" customFormat="1" hidden="1"/>
    <row r="2675" s="365" customFormat="1" hidden="1"/>
    <row r="2676" s="365" customFormat="1" hidden="1"/>
    <row r="2677" s="365" customFormat="1" hidden="1"/>
    <row r="2678" s="365" customFormat="1" hidden="1"/>
    <row r="2679" s="365" customFormat="1" hidden="1"/>
    <row r="2680" s="365" customFormat="1" hidden="1"/>
    <row r="2681" s="365" customFormat="1" hidden="1"/>
    <row r="2682" s="365" customFormat="1" hidden="1"/>
    <row r="2683" s="365" customFormat="1" hidden="1"/>
    <row r="2684" s="365" customFormat="1" hidden="1"/>
    <row r="2685" s="365" customFormat="1" hidden="1"/>
    <row r="2686" s="365" customFormat="1" hidden="1"/>
    <row r="2687" s="365" customFormat="1" hidden="1"/>
    <row r="2688" s="365" customFormat="1" hidden="1"/>
    <row r="2689" s="365" customFormat="1" hidden="1"/>
    <row r="2690" s="365" customFormat="1" hidden="1"/>
    <row r="2691" s="365" customFormat="1" hidden="1"/>
    <row r="2692" s="365" customFormat="1" hidden="1"/>
    <row r="2693" s="365" customFormat="1" hidden="1"/>
    <row r="2694" s="365" customFormat="1" hidden="1"/>
    <row r="2695" s="365" customFormat="1" hidden="1"/>
    <row r="2696" s="365" customFormat="1" hidden="1"/>
    <row r="2697" s="365" customFormat="1" hidden="1"/>
    <row r="2698" s="365" customFormat="1" hidden="1"/>
    <row r="2699" s="365" customFormat="1" hidden="1"/>
    <row r="2700" s="365" customFormat="1" hidden="1"/>
    <row r="2701" s="365" customFormat="1" hidden="1"/>
    <row r="2702" s="365" customFormat="1" hidden="1"/>
    <row r="2703" s="365" customFormat="1" hidden="1"/>
    <row r="2704" s="365" customFormat="1" hidden="1"/>
    <row r="2705" s="365" customFormat="1" hidden="1"/>
    <row r="2706" s="365" customFormat="1" hidden="1"/>
    <row r="2707" s="365" customFormat="1" hidden="1"/>
    <row r="2708" s="365" customFormat="1" hidden="1"/>
    <row r="2709" s="365" customFormat="1" hidden="1"/>
    <row r="2710" s="365" customFormat="1" hidden="1"/>
    <row r="2711" s="365" customFormat="1" hidden="1"/>
    <row r="2712" s="365" customFormat="1" hidden="1"/>
    <row r="2713" s="365" customFormat="1" hidden="1"/>
    <row r="2714" s="365" customFormat="1" hidden="1"/>
    <row r="2715" s="365" customFormat="1" hidden="1"/>
    <row r="2716" s="365" customFormat="1" hidden="1"/>
    <row r="2717" s="365" customFormat="1" hidden="1"/>
    <row r="2718" s="365" customFormat="1" hidden="1"/>
    <row r="2719" s="365" customFormat="1" hidden="1"/>
    <row r="2720" s="365" customFormat="1" hidden="1"/>
    <row r="2721" s="365" customFormat="1" hidden="1"/>
    <row r="2722" s="365" customFormat="1" hidden="1"/>
    <row r="2723" s="365" customFormat="1" hidden="1"/>
    <row r="2724" s="365" customFormat="1" hidden="1"/>
    <row r="2725" s="365" customFormat="1" hidden="1"/>
    <row r="2726" s="365" customFormat="1" hidden="1"/>
    <row r="2727" s="365" customFormat="1" hidden="1"/>
    <row r="2728" s="365" customFormat="1" hidden="1"/>
    <row r="2729" s="365" customFormat="1" hidden="1"/>
    <row r="2730" s="365" customFormat="1" hidden="1"/>
    <row r="2731" s="365" customFormat="1" hidden="1"/>
    <row r="2732" s="365" customFormat="1" hidden="1"/>
    <row r="2733" s="365" customFormat="1" hidden="1"/>
    <row r="2734" s="365" customFormat="1" hidden="1"/>
    <row r="2735" s="365" customFormat="1" hidden="1"/>
    <row r="2736" s="365" customFormat="1" hidden="1"/>
    <row r="2737" s="365" customFormat="1" hidden="1"/>
    <row r="2738" s="365" customFormat="1" hidden="1"/>
    <row r="2739" s="365" customFormat="1" hidden="1"/>
    <row r="2740" s="365" customFormat="1" hidden="1"/>
    <row r="2741" s="365" customFormat="1" hidden="1"/>
    <row r="2742" s="365" customFormat="1" hidden="1"/>
    <row r="2743" s="365" customFormat="1" hidden="1"/>
    <row r="2744" s="365" customFormat="1" hidden="1"/>
    <row r="2745" s="365" customFormat="1" hidden="1"/>
    <row r="2746" s="365" customFormat="1" hidden="1"/>
    <row r="2747" s="365" customFormat="1" hidden="1"/>
    <row r="2748" s="365" customFormat="1" hidden="1"/>
    <row r="2749" s="365" customFormat="1" hidden="1"/>
    <row r="2750" s="365" customFormat="1" hidden="1"/>
    <row r="2751" s="365" customFormat="1" hidden="1"/>
    <row r="2752" s="365" customFormat="1" hidden="1"/>
    <row r="2753" s="365" customFormat="1" hidden="1"/>
    <row r="2754" s="365" customFormat="1" hidden="1"/>
    <row r="2755" s="365" customFormat="1" hidden="1"/>
    <row r="2756" s="365" customFormat="1" hidden="1"/>
    <row r="2757" s="365" customFormat="1" hidden="1"/>
    <row r="2758" s="365" customFormat="1" hidden="1"/>
    <row r="2759" s="365" customFormat="1" hidden="1"/>
    <row r="2760" s="365" customFormat="1" hidden="1"/>
    <row r="2761" s="365" customFormat="1" hidden="1"/>
    <row r="2762" s="365" customFormat="1" hidden="1"/>
    <row r="2763" s="365" customFormat="1" hidden="1"/>
    <row r="2764" s="365" customFormat="1" hidden="1"/>
    <row r="2765" s="365" customFormat="1" hidden="1"/>
    <row r="2766" s="365" customFormat="1" hidden="1"/>
    <row r="2767" s="365" customFormat="1" hidden="1"/>
    <row r="2768" s="365" customFormat="1" hidden="1"/>
    <row r="2769" s="365" customFormat="1" hidden="1"/>
    <row r="2770" s="365" customFormat="1" hidden="1"/>
    <row r="2771" s="365" customFormat="1" hidden="1"/>
    <row r="2772" s="365" customFormat="1" hidden="1"/>
    <row r="2773" s="365" customFormat="1" hidden="1"/>
    <row r="2774" s="365" customFormat="1" hidden="1"/>
    <row r="2775" s="365" customFormat="1" hidden="1"/>
    <row r="2776" s="365" customFormat="1" hidden="1"/>
    <row r="2777" s="365" customFormat="1" hidden="1"/>
    <row r="2778" s="365" customFormat="1" hidden="1"/>
    <row r="2779" s="365" customFormat="1" hidden="1"/>
    <row r="2780" s="365" customFormat="1" hidden="1"/>
    <row r="2781" s="365" customFormat="1" hidden="1"/>
    <row r="2782" s="365" customFormat="1" hidden="1"/>
    <row r="2783" s="365" customFormat="1" hidden="1"/>
    <row r="2784" s="365" customFormat="1" hidden="1"/>
    <row r="2785" s="365" customFormat="1" hidden="1"/>
    <row r="2786" s="365" customFormat="1" hidden="1"/>
    <row r="2787" s="365" customFormat="1" hidden="1"/>
    <row r="2788" s="365" customFormat="1" hidden="1"/>
    <row r="2789" s="365" customFormat="1" hidden="1"/>
    <row r="2790" s="365" customFormat="1" hidden="1"/>
    <row r="2791" s="365" customFormat="1" hidden="1"/>
    <row r="2792" s="365" customFormat="1" hidden="1"/>
    <row r="2793" s="365" customFormat="1" hidden="1"/>
    <row r="2794" s="365" customFormat="1" hidden="1"/>
    <row r="2795" s="365" customFormat="1" hidden="1"/>
    <row r="2796" s="365" customFormat="1" hidden="1"/>
    <row r="2797" s="365" customFormat="1" hidden="1"/>
    <row r="2798" s="365" customFormat="1" hidden="1"/>
    <row r="2799" s="365" customFormat="1" hidden="1"/>
    <row r="2800" s="365" customFormat="1" hidden="1"/>
    <row r="2801" s="365" customFormat="1" hidden="1"/>
    <row r="2802" s="365" customFormat="1" hidden="1"/>
    <row r="2803" s="365" customFormat="1" hidden="1"/>
    <row r="2804" s="365" customFormat="1" hidden="1"/>
    <row r="2805" s="365" customFormat="1" hidden="1"/>
    <row r="2806" s="365" customFormat="1" hidden="1"/>
    <row r="2807" s="365" customFormat="1" hidden="1"/>
    <row r="2808" s="365" customFormat="1" hidden="1"/>
    <row r="2809" s="365" customFormat="1" hidden="1"/>
    <row r="2810" s="365" customFormat="1" hidden="1"/>
    <row r="2811" s="365" customFormat="1" hidden="1"/>
    <row r="2812" s="365" customFormat="1" hidden="1"/>
    <row r="2813" s="365" customFormat="1" hidden="1"/>
    <row r="2814" s="365" customFormat="1" hidden="1"/>
    <row r="2815" s="365" customFormat="1" hidden="1"/>
    <row r="2816" s="365" customFormat="1" hidden="1"/>
    <row r="2817" s="365" customFormat="1" hidden="1"/>
    <row r="2818" s="365" customFormat="1" hidden="1"/>
    <row r="2819" s="365" customFormat="1" hidden="1"/>
    <row r="2820" s="365" customFormat="1" hidden="1"/>
    <row r="2821" s="365" customFormat="1" hidden="1"/>
    <row r="2822" s="365" customFormat="1" hidden="1"/>
    <row r="2823" s="365" customFormat="1" hidden="1"/>
    <row r="2824" s="365" customFormat="1" hidden="1"/>
    <row r="2825" s="365" customFormat="1" hidden="1"/>
    <row r="2826" s="365" customFormat="1" hidden="1"/>
    <row r="2827" s="365" customFormat="1" hidden="1"/>
    <row r="2828" s="365" customFormat="1" hidden="1"/>
    <row r="2829" s="365" customFormat="1" hidden="1"/>
    <row r="2830" s="365" customFormat="1" hidden="1"/>
    <row r="2831" s="365" customFormat="1" hidden="1"/>
    <row r="2832" s="365" customFormat="1" hidden="1"/>
    <row r="2833" s="365" customFormat="1" hidden="1"/>
    <row r="2834" s="365" customFormat="1" hidden="1"/>
    <row r="2835" s="365" customFormat="1" hidden="1"/>
    <row r="2836" s="365" customFormat="1" hidden="1"/>
    <row r="2837" s="365" customFormat="1" hidden="1"/>
    <row r="2838" s="365" customFormat="1" hidden="1"/>
    <row r="2839" s="365" customFormat="1" hidden="1"/>
    <row r="2840" s="365" customFormat="1" hidden="1"/>
    <row r="2841" s="365" customFormat="1" hidden="1"/>
    <row r="2842" s="365" customFormat="1" hidden="1"/>
    <row r="2843" s="365" customFormat="1" hidden="1"/>
    <row r="2844" s="365" customFormat="1" hidden="1"/>
    <row r="2845" s="365" customFormat="1" hidden="1"/>
    <row r="2846" s="365" customFormat="1" hidden="1"/>
    <row r="2847" s="365" customFormat="1" hidden="1"/>
    <row r="2848" s="365" customFormat="1" hidden="1"/>
    <row r="2849" s="365" customFormat="1" hidden="1"/>
    <row r="2850" s="365" customFormat="1" hidden="1"/>
    <row r="2851" s="365" customFormat="1" hidden="1"/>
    <row r="2852" s="365" customFormat="1" hidden="1"/>
    <row r="2853" s="365" customFormat="1" hidden="1"/>
    <row r="2854" s="365" customFormat="1" hidden="1"/>
    <row r="2855" s="365" customFormat="1" hidden="1"/>
    <row r="2856" s="365" customFormat="1" hidden="1"/>
    <row r="2857" s="365" customFormat="1" hidden="1"/>
    <row r="2858" s="365" customFormat="1" hidden="1"/>
    <row r="2859" s="365" customFormat="1" hidden="1"/>
    <row r="2860" s="365" customFormat="1" hidden="1"/>
    <row r="2861" s="365" customFormat="1" hidden="1"/>
    <row r="2862" s="365" customFormat="1" hidden="1"/>
    <row r="2863" s="365" customFormat="1" hidden="1"/>
    <row r="2864" s="365" customFormat="1" hidden="1"/>
    <row r="2865" s="365" customFormat="1" hidden="1"/>
    <row r="2866" s="365" customFormat="1" hidden="1"/>
    <row r="2867" s="365" customFormat="1" hidden="1"/>
    <row r="2868" s="365" customFormat="1" hidden="1"/>
    <row r="2869" s="365" customFormat="1" hidden="1"/>
    <row r="2870" s="365" customFormat="1" hidden="1"/>
    <row r="2871" s="365" customFormat="1" hidden="1"/>
    <row r="2872" s="365" customFormat="1" hidden="1"/>
    <row r="2873" s="365" customFormat="1" hidden="1"/>
    <row r="2874" s="365" customFormat="1" hidden="1"/>
    <row r="2875" s="365" customFormat="1" hidden="1"/>
    <row r="2876" s="365" customFormat="1" hidden="1"/>
    <row r="2877" s="365" customFormat="1" hidden="1"/>
    <row r="2878" s="365" customFormat="1" hidden="1"/>
    <row r="2879" s="365" customFormat="1" hidden="1"/>
    <row r="2880" s="365" customFormat="1" hidden="1"/>
    <row r="2881" s="365" customFormat="1" hidden="1"/>
    <row r="2882" s="365" customFormat="1" hidden="1"/>
    <row r="2883" s="365" customFormat="1" hidden="1"/>
    <row r="2884" s="365" customFormat="1" hidden="1"/>
    <row r="2885" s="365" customFormat="1" hidden="1"/>
    <row r="2886" s="365" customFormat="1" hidden="1"/>
    <row r="2887" s="365" customFormat="1" hidden="1"/>
    <row r="2888" s="365" customFormat="1" hidden="1"/>
    <row r="2889" s="365" customFormat="1" hidden="1"/>
    <row r="2890" s="365" customFormat="1" hidden="1"/>
    <row r="2891" s="365" customFormat="1" hidden="1"/>
    <row r="2892" s="365" customFormat="1" hidden="1"/>
    <row r="2893" s="365" customFormat="1" hidden="1"/>
    <row r="2894" s="365" customFormat="1" hidden="1"/>
    <row r="2895" s="365" customFormat="1" hidden="1"/>
    <row r="2896" s="365" customFormat="1" hidden="1"/>
    <row r="2897" s="365" customFormat="1" hidden="1"/>
    <row r="2898" s="365" customFormat="1" hidden="1"/>
    <row r="2899" s="365" customFormat="1" hidden="1"/>
    <row r="2900" s="365" customFormat="1" hidden="1"/>
    <row r="2901" s="365" customFormat="1" hidden="1"/>
    <row r="2902" s="365" customFormat="1" hidden="1"/>
    <row r="2903" s="365" customFormat="1" hidden="1"/>
    <row r="2904" s="365" customFormat="1" hidden="1"/>
    <row r="2905" s="365" customFormat="1" hidden="1"/>
    <row r="2906" s="365" customFormat="1" hidden="1"/>
    <row r="2907" s="365" customFormat="1" hidden="1"/>
    <row r="2908" s="365" customFormat="1" hidden="1"/>
    <row r="2909" s="365" customFormat="1" hidden="1"/>
    <row r="2910" s="365" customFormat="1" hidden="1"/>
    <row r="2911" s="365" customFormat="1" hidden="1"/>
    <row r="2912" s="365" customFormat="1" hidden="1"/>
    <row r="2913" s="365" customFormat="1" hidden="1"/>
    <row r="2914" s="365" customFormat="1" hidden="1"/>
    <row r="2915" s="365" customFormat="1" hidden="1"/>
    <row r="2916" s="365" customFormat="1" hidden="1"/>
    <row r="2917" s="365" customFormat="1" hidden="1"/>
    <row r="2918" s="365" customFormat="1" hidden="1"/>
    <row r="2919" s="365" customFormat="1" hidden="1"/>
    <row r="2920" s="365" customFormat="1" hidden="1"/>
    <row r="2921" s="365" customFormat="1" hidden="1"/>
    <row r="2922" s="365" customFormat="1" hidden="1"/>
    <row r="2923" s="365" customFormat="1" hidden="1"/>
    <row r="2924" s="365" customFormat="1" hidden="1"/>
    <row r="2925" s="365" customFormat="1" hidden="1"/>
    <row r="2926" s="365" customFormat="1" hidden="1"/>
    <row r="2927" s="365" customFormat="1" hidden="1"/>
    <row r="2928" s="365" customFormat="1" hidden="1"/>
    <row r="2929" s="365" customFormat="1" hidden="1"/>
    <row r="2930" s="365" customFormat="1" hidden="1"/>
    <row r="2931" s="365" customFormat="1" hidden="1"/>
    <row r="2932" s="365" customFormat="1" hidden="1"/>
    <row r="2933" s="365" customFormat="1" hidden="1"/>
    <row r="2934" s="365" customFormat="1" hidden="1"/>
    <row r="2935" s="365" customFormat="1" hidden="1"/>
    <row r="2936" s="365" customFormat="1" hidden="1"/>
    <row r="2937" s="365" customFormat="1" hidden="1"/>
    <row r="2938" s="365" customFormat="1" hidden="1"/>
    <row r="2939" s="365" customFormat="1" hidden="1"/>
    <row r="2940" s="365" customFormat="1" hidden="1"/>
    <row r="2941" s="365" customFormat="1" hidden="1"/>
    <row r="2942" s="365" customFormat="1" hidden="1"/>
    <row r="2943" s="365" customFormat="1" hidden="1"/>
    <row r="2944" s="365" customFormat="1" hidden="1"/>
    <row r="2945" s="365" customFormat="1" hidden="1"/>
    <row r="2946" s="365" customFormat="1" hidden="1"/>
    <row r="2947" s="365" customFormat="1" hidden="1"/>
    <row r="2948" s="365" customFormat="1" hidden="1"/>
    <row r="2949" s="365" customFormat="1" hidden="1"/>
    <row r="2950" s="365" customFormat="1" hidden="1"/>
    <row r="2951" s="365" customFormat="1" hidden="1"/>
    <row r="2952" s="365" customFormat="1" hidden="1"/>
    <row r="2953" s="365" customFormat="1" hidden="1"/>
    <row r="2954" s="365" customFormat="1" hidden="1"/>
    <row r="2955" s="365" customFormat="1" hidden="1"/>
    <row r="2956" s="365" customFormat="1" hidden="1"/>
    <row r="2957" s="365" customFormat="1" hidden="1"/>
    <row r="2958" s="365" customFormat="1" hidden="1"/>
    <row r="2959" s="365" customFormat="1" hidden="1"/>
    <row r="2960" s="365" customFormat="1" hidden="1"/>
    <row r="2961" s="365" customFormat="1" hidden="1"/>
    <row r="2962" s="365" customFormat="1" hidden="1"/>
    <row r="2963" s="365" customFormat="1" hidden="1"/>
    <row r="2964" s="365" customFormat="1" hidden="1"/>
    <row r="2965" s="365" customFormat="1" hidden="1"/>
    <row r="2966" s="365" customFormat="1" hidden="1"/>
    <row r="2967" s="365" customFormat="1" hidden="1"/>
    <row r="2968" s="365" customFormat="1" hidden="1"/>
    <row r="2969" s="365" customFormat="1" hidden="1"/>
    <row r="2970" s="365" customFormat="1" hidden="1"/>
    <row r="2971" s="365" customFormat="1" hidden="1"/>
    <row r="2972" s="365" customFormat="1" hidden="1"/>
    <row r="2973" s="365" customFormat="1" hidden="1"/>
    <row r="2974" s="365" customFormat="1" hidden="1"/>
    <row r="2975" s="365" customFormat="1" hidden="1"/>
    <row r="2976" s="365" customFormat="1" hidden="1"/>
    <row r="2977" s="365" customFormat="1" hidden="1"/>
    <row r="2978" s="365" customFormat="1" hidden="1"/>
    <row r="2979" s="365" customFormat="1" hidden="1"/>
    <row r="2980" s="365" customFormat="1" hidden="1"/>
    <row r="2981" s="365" customFormat="1" hidden="1"/>
    <row r="2982" s="365" customFormat="1" hidden="1"/>
    <row r="2983" s="365" customFormat="1" hidden="1"/>
    <row r="2984" s="365" customFormat="1" hidden="1"/>
    <row r="2985" s="365" customFormat="1" hidden="1"/>
    <row r="2986" s="365" customFormat="1" hidden="1"/>
    <row r="2987" s="365" customFormat="1" hidden="1"/>
    <row r="2988" s="365" customFormat="1" hidden="1"/>
    <row r="2989" s="365" customFormat="1" hidden="1"/>
    <row r="2990" s="365" customFormat="1" hidden="1"/>
    <row r="2991" s="365" customFormat="1" hidden="1"/>
    <row r="2992" s="365" customFormat="1" hidden="1"/>
    <row r="2993" s="365" customFormat="1" hidden="1"/>
    <row r="2994" s="365" customFormat="1" hidden="1"/>
    <row r="2995" s="365" customFormat="1" hidden="1"/>
    <row r="2996" s="365" customFormat="1" hidden="1"/>
    <row r="2997" s="365" customFormat="1" hidden="1"/>
    <row r="2998" s="365" customFormat="1" hidden="1"/>
    <row r="2999" s="365" customFormat="1" hidden="1"/>
    <row r="3000" s="365" customFormat="1" hidden="1"/>
    <row r="3001" s="365" customFormat="1" hidden="1"/>
    <row r="3002" s="365" customFormat="1" hidden="1"/>
    <row r="3003" s="365" customFormat="1" hidden="1"/>
    <row r="3004" s="365" customFormat="1" hidden="1"/>
    <row r="3005" s="365" customFormat="1" hidden="1"/>
    <row r="3006" s="365" customFormat="1" hidden="1"/>
    <row r="3007" s="365" customFormat="1" hidden="1"/>
    <row r="3008" s="365" customFormat="1" hidden="1"/>
    <row r="3009" s="365" customFormat="1" hidden="1"/>
    <row r="3010" s="365" customFormat="1" hidden="1"/>
    <row r="3011" s="365" customFormat="1" hidden="1"/>
    <row r="3012" s="365" customFormat="1" hidden="1"/>
    <row r="3013" s="365" customFormat="1" hidden="1"/>
    <row r="3014" s="365" customFormat="1" hidden="1"/>
    <row r="3015" s="365" customFormat="1" hidden="1"/>
    <row r="3016" s="365" customFormat="1" hidden="1"/>
    <row r="3017" s="365" customFormat="1" hidden="1"/>
    <row r="3018" s="365" customFormat="1" hidden="1"/>
    <row r="3019" s="365" customFormat="1" hidden="1"/>
    <row r="3020" s="365" customFormat="1" hidden="1"/>
    <row r="3021" s="365" customFormat="1" hidden="1"/>
    <row r="3022" s="365" customFormat="1" hidden="1"/>
    <row r="3023" s="365" customFormat="1" hidden="1"/>
    <row r="3024" s="365" customFormat="1" hidden="1"/>
    <row r="3025" s="365" customFormat="1" hidden="1"/>
    <row r="3026" s="365" customFormat="1" hidden="1"/>
    <row r="3027" s="365" customFormat="1" hidden="1"/>
    <row r="3028" s="365" customFormat="1" hidden="1"/>
    <row r="3029" s="365" customFormat="1" hidden="1"/>
    <row r="3030" s="365" customFormat="1" hidden="1"/>
    <row r="3031" s="365" customFormat="1" hidden="1"/>
    <row r="3032" s="365" customFormat="1" hidden="1"/>
    <row r="3033" s="365" customFormat="1" hidden="1"/>
    <row r="3034" s="365" customFormat="1" hidden="1"/>
    <row r="3035" s="365" customFormat="1" hidden="1"/>
    <row r="3036" s="365" customFormat="1" hidden="1"/>
    <row r="3037" s="365" customFormat="1" hidden="1"/>
    <row r="3038" s="365" customFormat="1" hidden="1"/>
    <row r="3039" s="365" customFormat="1" hidden="1"/>
    <row r="3040" s="365" customFormat="1" hidden="1"/>
    <row r="3041" s="365" customFormat="1" hidden="1"/>
    <row r="3042" s="365" customFormat="1" hidden="1"/>
    <row r="3043" s="365" customFormat="1" hidden="1"/>
    <row r="3044" s="365" customFormat="1" hidden="1"/>
    <row r="3045" s="365" customFormat="1" hidden="1"/>
    <row r="3046" s="365" customFormat="1" hidden="1"/>
    <row r="3047" s="365" customFormat="1" hidden="1"/>
    <row r="3048" s="365" customFormat="1" hidden="1"/>
    <row r="3049" s="365" customFormat="1" hidden="1"/>
    <row r="3050" s="365" customFormat="1" hidden="1"/>
    <row r="3051" s="365" customFormat="1" hidden="1"/>
    <row r="3052" s="365" customFormat="1" hidden="1"/>
    <row r="3053" s="365" customFormat="1" hidden="1"/>
    <row r="3054" s="365" customFormat="1" hidden="1"/>
    <row r="3055" s="365" customFormat="1" hidden="1"/>
    <row r="3056" s="365" customFormat="1" hidden="1"/>
    <row r="3057" s="365" customFormat="1" hidden="1"/>
    <row r="3058" s="365" customFormat="1" hidden="1"/>
    <row r="3059" s="365" customFormat="1" hidden="1"/>
    <row r="3060" s="365" customFormat="1" hidden="1"/>
    <row r="3061" s="365" customFormat="1" hidden="1"/>
    <row r="3062" s="365" customFormat="1" hidden="1"/>
    <row r="3063" s="365" customFormat="1" hidden="1"/>
    <row r="3064" s="365" customFormat="1" hidden="1"/>
    <row r="3065" s="365" customFormat="1" hidden="1"/>
    <row r="3066" s="365" customFormat="1" hidden="1"/>
    <row r="3067" s="365" customFormat="1" hidden="1"/>
    <row r="3068" s="365" customFormat="1" hidden="1"/>
    <row r="3069" s="365" customFormat="1" hidden="1"/>
    <row r="3070" s="365" customFormat="1" hidden="1"/>
    <row r="3071" s="365" customFormat="1" hidden="1"/>
    <row r="3072" s="365" customFormat="1" hidden="1"/>
    <row r="3073" s="365" customFormat="1" hidden="1"/>
    <row r="3074" s="365" customFormat="1" hidden="1"/>
    <row r="3075" s="365" customFormat="1" hidden="1"/>
    <row r="3076" s="365" customFormat="1" hidden="1"/>
    <row r="3077" s="365" customFormat="1" hidden="1"/>
    <row r="3078" s="365" customFormat="1" hidden="1"/>
    <row r="3079" s="365" customFormat="1" hidden="1"/>
    <row r="3080" s="365" customFormat="1" hidden="1"/>
    <row r="3081" s="365" customFormat="1" hidden="1"/>
    <row r="3082" s="365" customFormat="1" hidden="1"/>
    <row r="3083" s="365" customFormat="1" hidden="1"/>
    <row r="3084" s="365" customFormat="1" hidden="1"/>
    <row r="3085" s="365" customFormat="1" hidden="1"/>
    <row r="3086" s="365" customFormat="1" hidden="1"/>
    <row r="3087" s="365" customFormat="1" hidden="1"/>
    <row r="3088" s="365" customFormat="1" hidden="1"/>
    <row r="3089" s="365" customFormat="1" hidden="1"/>
    <row r="3090" s="365" customFormat="1" hidden="1"/>
    <row r="3091" s="365" customFormat="1" hidden="1"/>
    <row r="3092" s="365" customFormat="1" hidden="1"/>
    <row r="3093" s="365" customFormat="1" hidden="1"/>
    <row r="3094" s="365" customFormat="1" hidden="1"/>
    <row r="3095" s="365" customFormat="1" hidden="1"/>
    <row r="3096" s="365" customFormat="1" hidden="1"/>
    <row r="3097" s="365" customFormat="1" hidden="1"/>
    <row r="3098" s="365" customFormat="1" hidden="1"/>
    <row r="3099" s="365" customFormat="1" hidden="1"/>
    <row r="3100" s="365" customFormat="1" hidden="1"/>
    <row r="3101" s="365" customFormat="1" hidden="1"/>
    <row r="3102" s="365" customFormat="1" hidden="1"/>
    <row r="3103" s="365" customFormat="1" hidden="1"/>
    <row r="3104" s="365" customFormat="1" hidden="1"/>
    <row r="3105" s="365" customFormat="1" hidden="1"/>
    <row r="3106" s="365" customFormat="1" hidden="1"/>
    <row r="3107" s="365" customFormat="1" hidden="1"/>
    <row r="3108" s="365" customFormat="1" hidden="1"/>
    <row r="3109" s="365" customFormat="1" hidden="1"/>
    <row r="3110" s="365" customFormat="1" hidden="1"/>
    <row r="3111" s="365" customFormat="1" hidden="1"/>
    <row r="3112" s="365" customFormat="1" hidden="1"/>
    <row r="3113" s="365" customFormat="1" hidden="1"/>
    <row r="3114" s="365" customFormat="1" hidden="1"/>
    <row r="3115" s="365" customFormat="1" hidden="1"/>
    <row r="3116" s="365" customFormat="1" hidden="1"/>
    <row r="3117" s="365" customFormat="1" hidden="1"/>
    <row r="3118" s="365" customFormat="1" hidden="1"/>
    <row r="3119" s="365" customFormat="1" hidden="1"/>
    <row r="3120" s="365" customFormat="1" hidden="1"/>
    <row r="3121" s="365" customFormat="1" hidden="1"/>
    <row r="3122" s="365" customFormat="1" hidden="1"/>
    <row r="3123" s="365" customFormat="1" hidden="1"/>
    <row r="3124" s="365" customFormat="1" hidden="1"/>
    <row r="3125" s="365" customFormat="1" hidden="1"/>
    <row r="3126" s="365" customFormat="1" hidden="1"/>
    <row r="3127" s="365" customFormat="1" hidden="1"/>
    <row r="3128" s="365" customFormat="1" hidden="1"/>
    <row r="3129" s="365" customFormat="1" hidden="1"/>
    <row r="3130" s="365" customFormat="1" hidden="1"/>
    <row r="3131" s="365" customFormat="1" hidden="1"/>
    <row r="3132" s="365" customFormat="1" hidden="1"/>
    <row r="3133" s="365" customFormat="1" hidden="1"/>
    <row r="3134" s="365" customFormat="1" hidden="1"/>
    <row r="3135" s="365" customFormat="1" hidden="1"/>
    <row r="3136" s="365" customFormat="1" hidden="1"/>
    <row r="3137" s="365" customFormat="1" hidden="1"/>
    <row r="3138" s="365" customFormat="1" hidden="1"/>
    <row r="3139" s="365" customFormat="1" hidden="1"/>
    <row r="3140" s="365" customFormat="1" hidden="1"/>
    <row r="3141" s="365" customFormat="1" hidden="1"/>
    <row r="3142" s="365" customFormat="1" hidden="1"/>
    <row r="3143" s="365" customFormat="1" hidden="1"/>
    <row r="3144" s="365" customFormat="1" hidden="1"/>
    <row r="3145" s="365" customFormat="1" hidden="1"/>
    <row r="3146" s="365" customFormat="1" hidden="1"/>
    <row r="3147" s="365" customFormat="1" hidden="1"/>
    <row r="3148" s="365" customFormat="1" hidden="1"/>
    <row r="3149" s="365" customFormat="1" hidden="1"/>
    <row r="3150" s="365" customFormat="1" hidden="1"/>
    <row r="3151" s="365" customFormat="1" hidden="1"/>
    <row r="3152" s="365" customFormat="1" hidden="1"/>
    <row r="3153" s="365" customFormat="1" hidden="1"/>
    <row r="3154" s="365" customFormat="1" hidden="1"/>
    <row r="3155" s="365" customFormat="1" hidden="1"/>
    <row r="3156" s="365" customFormat="1" hidden="1"/>
    <row r="3157" s="365" customFormat="1" hidden="1"/>
    <row r="3158" s="365" customFormat="1" hidden="1"/>
    <row r="3159" s="365" customFormat="1" hidden="1"/>
    <row r="3160" s="365" customFormat="1" hidden="1"/>
    <row r="3161" s="365" customFormat="1" hidden="1"/>
    <row r="3162" s="365" customFormat="1" hidden="1"/>
    <row r="3163" s="365" customFormat="1" hidden="1"/>
    <row r="3164" s="365" customFormat="1" hidden="1"/>
    <row r="3165" s="365" customFormat="1" hidden="1"/>
    <row r="3166" s="365" customFormat="1" hidden="1"/>
    <row r="3167" s="365" customFormat="1" hidden="1"/>
    <row r="3168" s="365" customFormat="1" hidden="1"/>
    <row r="3169" s="365" customFormat="1" hidden="1"/>
    <row r="3170" s="365" customFormat="1" hidden="1"/>
    <row r="3171" s="365" customFormat="1" hidden="1"/>
    <row r="3172" s="365" customFormat="1" hidden="1"/>
    <row r="3173" s="365" customFormat="1" hidden="1"/>
    <row r="3174" s="365" customFormat="1" hidden="1"/>
    <row r="3175" s="365" customFormat="1" hidden="1"/>
    <row r="3176" s="365" customFormat="1" hidden="1"/>
    <row r="3177" s="365" customFormat="1" hidden="1"/>
    <row r="3178" s="365" customFormat="1" hidden="1"/>
    <row r="3179" s="365" customFormat="1" hidden="1"/>
    <row r="3180" s="365" customFormat="1" hidden="1"/>
    <row r="3181" s="365" customFormat="1" hidden="1"/>
    <row r="3182" s="365" customFormat="1" hidden="1"/>
    <row r="3183" s="365" customFormat="1" hidden="1"/>
    <row r="3184" s="365" customFormat="1" hidden="1"/>
    <row r="3185" s="365" customFormat="1" hidden="1"/>
    <row r="3186" s="365" customFormat="1" hidden="1"/>
    <row r="3187" s="365" customFormat="1" hidden="1"/>
    <row r="3188" s="365" customFormat="1" hidden="1"/>
    <row r="3189" s="365" customFormat="1" hidden="1"/>
    <row r="3190" s="365" customFormat="1" hidden="1"/>
    <row r="3191" s="365" customFormat="1" hidden="1"/>
    <row r="3192" s="365" customFormat="1" hidden="1"/>
    <row r="3193" s="365" customFormat="1" hidden="1"/>
    <row r="3194" s="365" customFormat="1" hidden="1"/>
    <row r="3195" s="365" customFormat="1" hidden="1"/>
    <row r="3196" s="365" customFormat="1" hidden="1"/>
    <row r="3197" s="365" customFormat="1" hidden="1"/>
    <row r="3198" s="365" customFormat="1" hidden="1"/>
    <row r="3199" s="365" customFormat="1" hidden="1"/>
    <row r="3200" s="365" customFormat="1" hidden="1"/>
    <row r="3201" s="365" customFormat="1" hidden="1"/>
    <row r="3202" s="365" customFormat="1" hidden="1"/>
    <row r="3203" s="365" customFormat="1" hidden="1"/>
    <row r="3204" s="365" customFormat="1" hidden="1"/>
    <row r="3205" s="365" customFormat="1" hidden="1"/>
    <row r="3206" s="365" customFormat="1" hidden="1"/>
    <row r="3207" s="365" customFormat="1" hidden="1"/>
    <row r="3208" s="365" customFormat="1" hidden="1"/>
    <row r="3209" s="365" customFormat="1" hidden="1"/>
    <row r="3210" s="365" customFormat="1" hidden="1"/>
    <row r="3211" s="365" customFormat="1" hidden="1"/>
    <row r="3212" s="365" customFormat="1" hidden="1"/>
    <row r="3213" s="365" customFormat="1" hidden="1"/>
    <row r="3214" s="365" customFormat="1" hidden="1"/>
    <row r="3215" s="365" customFormat="1" hidden="1"/>
    <row r="3216" s="365" customFormat="1" hidden="1"/>
    <row r="3217" s="365" customFormat="1" hidden="1"/>
    <row r="3218" s="365" customFormat="1" hidden="1"/>
    <row r="3219" s="365" customFormat="1" hidden="1"/>
    <row r="3220" s="365" customFormat="1" hidden="1"/>
    <row r="3221" s="365" customFormat="1" hidden="1"/>
    <row r="3222" s="365" customFormat="1" hidden="1"/>
    <row r="3223" s="365" customFormat="1" hidden="1"/>
    <row r="3224" s="365" customFormat="1" hidden="1"/>
    <row r="3225" s="365" customFormat="1" hidden="1"/>
    <row r="3226" s="365" customFormat="1" hidden="1"/>
    <row r="3227" s="365" customFormat="1" hidden="1"/>
    <row r="3228" s="365" customFormat="1" hidden="1"/>
    <row r="3229" s="365" customFormat="1" hidden="1"/>
    <row r="3230" s="365" customFormat="1" hidden="1"/>
    <row r="3231" s="365" customFormat="1" hidden="1"/>
    <row r="3232" s="365" customFormat="1" hidden="1"/>
    <row r="3233" s="365" customFormat="1" hidden="1"/>
    <row r="3234" s="365" customFormat="1" hidden="1"/>
    <row r="3235" s="365" customFormat="1" hidden="1"/>
    <row r="3236" s="365" customFormat="1" hidden="1"/>
    <row r="3237" s="365" customFormat="1" hidden="1"/>
    <row r="3238" s="365" customFormat="1" hidden="1"/>
    <row r="3239" s="365" customFormat="1" hidden="1"/>
    <row r="3240" s="365" customFormat="1" hidden="1"/>
    <row r="3241" s="365" customFormat="1" hidden="1"/>
    <row r="3242" s="365" customFormat="1" hidden="1"/>
    <row r="3243" s="365" customFormat="1" hidden="1"/>
    <row r="3244" s="365" customFormat="1" hidden="1"/>
    <row r="3245" s="365" customFormat="1" hidden="1"/>
    <row r="3246" s="365" customFormat="1" hidden="1"/>
    <row r="3247" s="365" customFormat="1" hidden="1"/>
    <row r="3248" s="365" customFormat="1" hidden="1"/>
    <row r="3249" s="365" customFormat="1" hidden="1"/>
    <row r="3250" s="365" customFormat="1" hidden="1"/>
    <row r="3251" s="365" customFormat="1" hidden="1"/>
    <row r="3252" s="365" customFormat="1" hidden="1"/>
    <row r="3253" s="365" customFormat="1" hidden="1"/>
    <row r="3254" s="365" customFormat="1" hidden="1"/>
    <row r="3255" s="365" customFormat="1" hidden="1"/>
    <row r="3256" s="365" customFormat="1" hidden="1"/>
    <row r="3257" s="365" customFormat="1" hidden="1"/>
    <row r="3258" s="365" customFormat="1" hidden="1"/>
    <row r="3259" s="365" customFormat="1" hidden="1"/>
    <row r="3260" s="365" customFormat="1" hidden="1"/>
    <row r="3261" s="365" customFormat="1" hidden="1"/>
    <row r="3262" s="365" customFormat="1" hidden="1"/>
    <row r="3263" s="365" customFormat="1" hidden="1"/>
    <row r="3264" s="365" customFormat="1" hidden="1"/>
    <row r="3265" s="365" customFormat="1" hidden="1"/>
    <row r="3266" s="365" customFormat="1" hidden="1"/>
    <row r="3267" s="365" customFormat="1" hidden="1"/>
    <row r="3268" s="365" customFormat="1" hidden="1"/>
    <row r="3269" s="365" customFormat="1" hidden="1"/>
    <row r="3270" s="365" customFormat="1" hidden="1"/>
    <row r="3271" s="365" customFormat="1" hidden="1"/>
    <row r="3272" s="365" customFormat="1" hidden="1"/>
    <row r="3273" s="365" customFormat="1" hidden="1"/>
    <row r="3274" s="365" customFormat="1" hidden="1"/>
    <row r="3275" s="365" customFormat="1" hidden="1"/>
    <row r="3276" s="365" customFormat="1" hidden="1"/>
    <row r="3277" s="365" customFormat="1" hidden="1"/>
    <row r="3278" s="365" customFormat="1" hidden="1"/>
    <row r="3279" s="365" customFormat="1" hidden="1"/>
    <row r="3280" s="365" customFormat="1" hidden="1"/>
    <row r="3281" s="365" customFormat="1" hidden="1"/>
    <row r="3282" s="365" customFormat="1" hidden="1"/>
    <row r="3283" s="365" customFormat="1" hidden="1"/>
    <row r="3284" s="365" customFormat="1" hidden="1"/>
    <row r="3285" s="365" customFormat="1" hidden="1"/>
    <row r="3286" s="365" customFormat="1" hidden="1"/>
    <row r="3287" s="365" customFormat="1" hidden="1"/>
    <row r="3288" s="365" customFormat="1" hidden="1"/>
    <row r="3289" s="365" customFormat="1" hidden="1"/>
    <row r="3290" s="365" customFormat="1" hidden="1"/>
    <row r="3291" s="365" customFormat="1" hidden="1"/>
    <row r="3292" s="365" customFormat="1" hidden="1"/>
    <row r="3293" s="365" customFormat="1" hidden="1"/>
    <row r="3294" s="365" customFormat="1" hidden="1"/>
    <row r="3295" s="365" customFormat="1" hidden="1"/>
    <row r="3296" s="365" customFormat="1" hidden="1"/>
    <row r="3297" s="365" customFormat="1" hidden="1"/>
    <row r="3298" s="365" customFormat="1" hidden="1"/>
    <row r="3299" s="365" customFormat="1" hidden="1"/>
    <row r="3300" s="365" customFormat="1" hidden="1"/>
    <row r="3301" s="365" customFormat="1" hidden="1"/>
    <row r="3302" s="365" customFormat="1" hidden="1"/>
    <row r="3303" s="365" customFormat="1" hidden="1"/>
    <row r="3304" s="365" customFormat="1" hidden="1"/>
    <row r="3305" s="365" customFormat="1" hidden="1"/>
    <row r="3306" s="365" customFormat="1" hidden="1"/>
    <row r="3307" s="365" customFormat="1" hidden="1"/>
    <row r="3308" s="365" customFormat="1" hidden="1"/>
    <row r="3309" s="365" customFormat="1" hidden="1"/>
    <row r="3310" s="365" customFormat="1" hidden="1"/>
    <row r="3311" s="365" customFormat="1" hidden="1"/>
    <row r="3312" s="365" customFormat="1" hidden="1"/>
    <row r="3313" s="365" customFormat="1" hidden="1"/>
    <row r="3314" s="365" customFormat="1" hidden="1"/>
    <row r="3315" s="365" customFormat="1" hidden="1"/>
    <row r="3316" s="365" customFormat="1" hidden="1"/>
    <row r="3317" s="365" customFormat="1" hidden="1"/>
    <row r="3318" s="365" customFormat="1" hidden="1"/>
    <row r="3319" s="365" customFormat="1" hidden="1"/>
    <row r="3320" s="365" customFormat="1" hidden="1"/>
    <row r="3321" s="365" customFormat="1" hidden="1"/>
    <row r="3322" s="365" customFormat="1" hidden="1"/>
    <row r="3323" s="365" customFormat="1" hidden="1"/>
    <row r="3324" s="365" customFormat="1" hidden="1"/>
    <row r="3325" s="365" customFormat="1" hidden="1"/>
    <row r="3326" s="365" customFormat="1" hidden="1"/>
    <row r="3327" s="365" customFormat="1" hidden="1"/>
    <row r="3328" s="365" customFormat="1" hidden="1"/>
    <row r="3329" s="365" customFormat="1" hidden="1"/>
    <row r="3330" s="365" customFormat="1" hidden="1"/>
    <row r="3331" s="365" customFormat="1" hidden="1"/>
    <row r="3332" s="365" customFormat="1" hidden="1"/>
    <row r="3333" s="365" customFormat="1" hidden="1"/>
    <row r="3334" s="365" customFormat="1" hidden="1"/>
    <row r="3335" s="365" customFormat="1" hidden="1"/>
    <row r="3336" s="365" customFormat="1" hidden="1"/>
    <row r="3337" s="365" customFormat="1" hidden="1"/>
    <row r="3338" s="365" customFormat="1" hidden="1"/>
    <row r="3339" s="365" customFormat="1" hidden="1"/>
    <row r="3340" s="365" customFormat="1" hidden="1"/>
    <row r="3341" s="365" customFormat="1" hidden="1"/>
    <row r="3342" s="365" customFormat="1" hidden="1"/>
    <row r="3343" s="365" customFormat="1" hidden="1"/>
    <row r="3344" s="365" customFormat="1" hidden="1"/>
    <row r="3345" s="365" customFormat="1" hidden="1"/>
    <row r="3346" s="365" customFormat="1" hidden="1"/>
    <row r="3347" s="365" customFormat="1" hidden="1"/>
    <row r="3348" s="365" customFormat="1" hidden="1"/>
    <row r="3349" s="365" customFormat="1" hidden="1"/>
    <row r="3350" s="365" customFormat="1" hidden="1"/>
    <row r="3351" s="365" customFormat="1" hidden="1"/>
    <row r="3352" s="365" customFormat="1" hidden="1"/>
    <row r="3353" s="365" customFormat="1" hidden="1"/>
    <row r="3354" s="365" customFormat="1" hidden="1"/>
    <row r="3355" s="365" customFormat="1" hidden="1"/>
    <row r="3356" s="365" customFormat="1" hidden="1"/>
    <row r="3357" s="365" customFormat="1" hidden="1"/>
    <row r="3358" s="365" customFormat="1" hidden="1"/>
    <row r="3359" s="365" customFormat="1" hidden="1"/>
    <row r="3360" s="365" customFormat="1" hidden="1"/>
    <row r="3361" s="365" customFormat="1" hidden="1"/>
    <row r="3362" s="365" customFormat="1" hidden="1"/>
    <row r="3363" s="365" customFormat="1" hidden="1"/>
    <row r="3364" s="365" customFormat="1" hidden="1"/>
    <row r="3365" s="365" customFormat="1" hidden="1"/>
    <row r="3366" s="365" customFormat="1" hidden="1"/>
    <row r="3367" s="365" customFormat="1" hidden="1"/>
    <row r="3368" s="365" customFormat="1" hidden="1"/>
    <row r="3369" s="365" customFormat="1" hidden="1"/>
    <row r="3370" s="365" customFormat="1" hidden="1"/>
    <row r="3371" s="365" customFormat="1" hidden="1"/>
    <row r="3372" s="365" customFormat="1" hidden="1"/>
    <row r="3373" s="365" customFormat="1" hidden="1"/>
    <row r="3374" s="365" customFormat="1" hidden="1"/>
    <row r="3375" s="365" customFormat="1" hidden="1"/>
    <row r="3376" s="365" customFormat="1" hidden="1"/>
    <row r="3377" s="365" customFormat="1" hidden="1"/>
    <row r="3378" s="365" customFormat="1" hidden="1"/>
    <row r="3379" s="365" customFormat="1" hidden="1"/>
    <row r="3380" s="365" customFormat="1" hidden="1"/>
    <row r="3381" s="365" customFormat="1" hidden="1"/>
    <row r="3382" s="365" customFormat="1" hidden="1"/>
    <row r="3383" s="365" customFormat="1" hidden="1"/>
    <row r="3384" s="365" customFormat="1" hidden="1"/>
    <row r="3385" s="365" customFormat="1" hidden="1"/>
    <row r="3386" s="365" customFormat="1" hidden="1"/>
    <row r="3387" s="365" customFormat="1" hidden="1"/>
    <row r="3388" s="365" customFormat="1" hidden="1"/>
    <row r="3389" s="365" customFormat="1" hidden="1"/>
    <row r="3390" s="365" customFormat="1" hidden="1"/>
    <row r="3391" s="365" customFormat="1" hidden="1"/>
    <row r="3392" s="365" customFormat="1" hidden="1"/>
    <row r="3393" s="365" customFormat="1" hidden="1"/>
    <row r="3394" s="365" customFormat="1" hidden="1"/>
    <row r="3395" s="365" customFormat="1" hidden="1"/>
    <row r="3396" s="365" customFormat="1" hidden="1"/>
    <row r="3397" s="365" customFormat="1" hidden="1"/>
    <row r="3398" s="365" customFormat="1" hidden="1"/>
    <row r="3399" s="365" customFormat="1" hidden="1"/>
    <row r="3400" s="365" customFormat="1" hidden="1"/>
    <row r="3401" s="365" customFormat="1" hidden="1"/>
    <row r="3402" s="365" customFormat="1" hidden="1"/>
    <row r="3403" s="365" customFormat="1" hidden="1"/>
    <row r="3404" s="365" customFormat="1" hidden="1"/>
    <row r="3405" s="365" customFormat="1" hidden="1"/>
    <row r="3406" s="365" customFormat="1" hidden="1"/>
    <row r="3407" s="365" customFormat="1" hidden="1"/>
    <row r="3408" s="365" customFormat="1" hidden="1"/>
    <row r="3409" s="365" customFormat="1" hidden="1"/>
    <row r="3410" s="365" customFormat="1" hidden="1"/>
    <row r="3411" s="365" customFormat="1" hidden="1"/>
    <row r="3412" s="365" customFormat="1" hidden="1"/>
    <row r="3413" s="365" customFormat="1" hidden="1"/>
    <row r="3414" s="365" customFormat="1" hidden="1"/>
    <row r="3415" s="365" customFormat="1" hidden="1"/>
    <row r="3416" s="365" customFormat="1" hidden="1"/>
    <row r="3417" s="365" customFormat="1" hidden="1"/>
    <row r="3418" s="365" customFormat="1" hidden="1"/>
    <row r="3419" s="365" customFormat="1" hidden="1"/>
    <row r="3420" s="365" customFormat="1" hidden="1"/>
    <row r="3421" s="365" customFormat="1" hidden="1"/>
    <row r="3422" s="365" customFormat="1" hidden="1"/>
    <row r="3423" s="365" customFormat="1" hidden="1"/>
    <row r="3424" s="365" customFormat="1" hidden="1"/>
    <row r="3425" s="365" customFormat="1" hidden="1"/>
    <row r="3426" s="365" customFormat="1" hidden="1"/>
    <row r="3427" s="365" customFormat="1" hidden="1"/>
    <row r="3428" s="365" customFormat="1" hidden="1"/>
    <row r="3429" s="365" customFormat="1" hidden="1"/>
    <row r="3430" s="365" customFormat="1" hidden="1"/>
    <row r="3431" s="365" customFormat="1" hidden="1"/>
    <row r="3432" s="365" customFormat="1" hidden="1"/>
    <row r="3433" s="365" customFormat="1" hidden="1"/>
    <row r="3434" s="365" customFormat="1" hidden="1"/>
    <row r="3435" s="365" customFormat="1" hidden="1"/>
    <row r="3436" s="365" customFormat="1" hidden="1"/>
    <row r="3437" s="365" customFormat="1" hidden="1"/>
    <row r="3438" s="365" customFormat="1" hidden="1"/>
    <row r="3439" s="365" customFormat="1" hidden="1"/>
    <row r="3440" s="365" customFormat="1" hidden="1"/>
    <row r="3441" s="365" customFormat="1" hidden="1"/>
    <row r="3442" s="365" customFormat="1" hidden="1"/>
    <row r="3443" s="365" customFormat="1" hidden="1"/>
    <row r="3444" s="365" customFormat="1" hidden="1"/>
    <row r="3445" s="365" customFormat="1" hidden="1"/>
    <row r="3446" s="365" customFormat="1" hidden="1"/>
    <row r="3447" s="365" customFormat="1" hidden="1"/>
    <row r="3448" s="365" customFormat="1" hidden="1"/>
    <row r="3449" s="365" customFormat="1" hidden="1"/>
    <row r="3450" s="365" customFormat="1" hidden="1"/>
    <row r="3451" s="365" customFormat="1" hidden="1"/>
    <row r="3452" s="365" customFormat="1" hidden="1"/>
    <row r="3453" s="365" customFormat="1" hidden="1"/>
    <row r="3454" s="365" customFormat="1" hidden="1"/>
    <row r="3455" s="365" customFormat="1" hidden="1"/>
    <row r="3456" s="365" customFormat="1" hidden="1"/>
    <row r="3457" s="365" customFormat="1" hidden="1"/>
    <row r="3458" s="365" customFormat="1" hidden="1"/>
    <row r="3459" s="365" customFormat="1" hidden="1"/>
    <row r="3460" s="365" customFormat="1" hidden="1"/>
    <row r="3461" s="365" customFormat="1" hidden="1"/>
    <row r="3462" s="365" customFormat="1" hidden="1"/>
    <row r="3463" s="365" customFormat="1" hidden="1"/>
    <row r="3464" s="365" customFormat="1" hidden="1"/>
    <row r="3465" s="365" customFormat="1" hidden="1"/>
    <row r="3466" s="365" customFormat="1" hidden="1"/>
    <row r="3467" s="365" customFormat="1" hidden="1"/>
    <row r="3468" s="365" customFormat="1" hidden="1"/>
    <row r="3469" s="365" customFormat="1" hidden="1"/>
    <row r="3470" s="365" customFormat="1" hidden="1"/>
    <row r="3471" s="365" customFormat="1" hidden="1"/>
    <row r="3472" s="365" customFormat="1" hidden="1"/>
    <row r="3473" s="365" customFormat="1" hidden="1"/>
    <row r="3474" s="365" customFormat="1" hidden="1"/>
    <row r="3475" s="365" customFormat="1" hidden="1"/>
    <row r="3476" s="365" customFormat="1" hidden="1"/>
    <row r="3477" s="365" customFormat="1" hidden="1"/>
    <row r="3478" s="365" customFormat="1" hidden="1"/>
    <row r="3479" s="365" customFormat="1" hidden="1"/>
    <row r="3480" s="365" customFormat="1" hidden="1"/>
    <row r="3481" s="365" customFormat="1" hidden="1"/>
    <row r="3482" s="365" customFormat="1" hidden="1"/>
    <row r="3483" s="365" customFormat="1" hidden="1"/>
    <row r="3484" s="365" customFormat="1" hidden="1"/>
    <row r="3485" s="365" customFormat="1" hidden="1"/>
    <row r="3486" s="365" customFormat="1" hidden="1"/>
    <row r="3487" s="365" customFormat="1" hidden="1"/>
    <row r="3488" s="365" customFormat="1" hidden="1"/>
    <row r="3489" s="365" customFormat="1" hidden="1"/>
    <row r="3490" s="365" customFormat="1" hidden="1"/>
    <row r="3491" s="365" customFormat="1" hidden="1"/>
    <row r="3492" s="365" customFormat="1" hidden="1"/>
    <row r="3493" s="365" customFormat="1" hidden="1"/>
    <row r="3494" s="365" customFormat="1" hidden="1"/>
    <row r="3495" s="365" customFormat="1" hidden="1"/>
    <row r="3496" s="365" customFormat="1" hidden="1"/>
    <row r="3497" s="365" customFormat="1" hidden="1"/>
    <row r="3498" s="365" customFormat="1" hidden="1"/>
    <row r="3499" s="365" customFormat="1" hidden="1"/>
    <row r="3500" s="365" customFormat="1" hidden="1"/>
    <row r="3501" s="365" customFormat="1" hidden="1"/>
    <row r="3502" s="365" customFormat="1" hidden="1"/>
    <row r="3503" s="365" customFormat="1" hidden="1"/>
    <row r="3504" s="365" customFormat="1" hidden="1"/>
    <row r="3505" s="365" customFormat="1" hidden="1"/>
    <row r="3506" s="365" customFormat="1" hidden="1"/>
    <row r="3507" s="365" customFormat="1" hidden="1"/>
    <row r="3508" s="365" customFormat="1" hidden="1"/>
    <row r="3509" s="365" customFormat="1" hidden="1"/>
    <row r="3510" s="365" customFormat="1" hidden="1"/>
    <row r="3511" s="365" customFormat="1" hidden="1"/>
    <row r="3512" s="365" customFormat="1" hidden="1"/>
    <row r="3513" s="365" customFormat="1" hidden="1"/>
    <row r="3514" s="365" customFormat="1" hidden="1"/>
    <row r="3515" s="365" customFormat="1" hidden="1"/>
    <row r="3516" s="365" customFormat="1" hidden="1"/>
    <row r="3517" s="365" customFormat="1" hidden="1"/>
    <row r="3518" s="365" customFormat="1" hidden="1"/>
    <row r="3519" s="365" customFormat="1" hidden="1"/>
    <row r="3520" s="365" customFormat="1" hidden="1"/>
    <row r="3521" s="365" customFormat="1" hidden="1"/>
    <row r="3522" s="365" customFormat="1" hidden="1"/>
    <row r="3523" s="365" customFormat="1" hidden="1"/>
    <row r="3524" s="365" customFormat="1" hidden="1"/>
    <row r="3525" s="365" customFormat="1" hidden="1"/>
    <row r="3526" s="365" customFormat="1" hidden="1"/>
    <row r="3527" s="365" customFormat="1" hidden="1"/>
    <row r="3528" s="365" customFormat="1" hidden="1"/>
    <row r="3529" s="365" customFormat="1" hidden="1"/>
    <row r="3530" s="365" customFormat="1" hidden="1"/>
    <row r="3531" s="365" customFormat="1" hidden="1"/>
    <row r="3532" s="365" customFormat="1" hidden="1"/>
    <row r="3533" s="365" customFormat="1" hidden="1"/>
    <row r="3534" s="365" customFormat="1" hidden="1"/>
    <row r="3535" s="365" customFormat="1" hidden="1"/>
    <row r="3536" s="365" customFormat="1" hidden="1"/>
    <row r="3537" s="365" customFormat="1" hidden="1"/>
    <row r="3538" s="365" customFormat="1" hidden="1"/>
    <row r="3539" s="365" customFormat="1" hidden="1"/>
    <row r="3540" s="365" customFormat="1" hidden="1"/>
    <row r="3541" s="365" customFormat="1" hidden="1"/>
    <row r="3542" s="365" customFormat="1" hidden="1"/>
    <row r="3543" s="365" customFormat="1" hidden="1"/>
    <row r="3544" s="365" customFormat="1" hidden="1"/>
    <row r="3545" s="365" customFormat="1" hidden="1"/>
    <row r="3546" s="365" customFormat="1" hidden="1"/>
    <row r="3547" s="365" customFormat="1" hidden="1"/>
    <row r="3548" s="365" customFormat="1" hidden="1"/>
    <row r="3549" s="365" customFormat="1" hidden="1"/>
    <row r="3550" s="365" customFormat="1" hidden="1"/>
    <row r="3551" s="365" customFormat="1" hidden="1"/>
    <row r="3552" s="365" customFormat="1" hidden="1"/>
    <row r="3553" s="365" customFormat="1" hidden="1"/>
    <row r="3554" s="365" customFormat="1" hidden="1"/>
    <row r="3555" s="365" customFormat="1" hidden="1"/>
    <row r="3556" s="365" customFormat="1" hidden="1"/>
    <row r="3557" s="365" customFormat="1" hidden="1"/>
    <row r="3558" s="365" customFormat="1" hidden="1"/>
    <row r="3559" s="365" customFormat="1" hidden="1"/>
    <row r="3560" s="365" customFormat="1" hidden="1"/>
    <row r="3561" s="365" customFormat="1" hidden="1"/>
    <row r="3562" s="365" customFormat="1" hidden="1"/>
    <row r="3563" s="365" customFormat="1" hidden="1"/>
    <row r="3564" s="365" customFormat="1" hidden="1"/>
    <row r="3565" s="365" customFormat="1" hidden="1"/>
    <row r="3566" s="365" customFormat="1" hidden="1"/>
    <row r="3567" s="365" customFormat="1" hidden="1"/>
    <row r="3568" s="365" customFormat="1" hidden="1"/>
    <row r="3569" s="365" customFormat="1" hidden="1"/>
    <row r="3570" s="365" customFormat="1" hidden="1"/>
    <row r="3571" s="365" customFormat="1" hidden="1"/>
    <row r="3572" s="365" customFormat="1" hidden="1"/>
    <row r="3573" s="365" customFormat="1" hidden="1"/>
    <row r="3574" s="365" customFormat="1" hidden="1"/>
    <row r="3575" s="365" customFormat="1" hidden="1"/>
    <row r="3576" s="365" customFormat="1" hidden="1"/>
    <row r="3577" s="365" customFormat="1" hidden="1"/>
    <row r="3578" s="365" customFormat="1" hidden="1"/>
    <row r="3579" s="365" customFormat="1" hidden="1"/>
    <row r="3580" s="365" customFormat="1" hidden="1"/>
    <row r="3581" s="365" customFormat="1" hidden="1"/>
    <row r="3582" s="365" customFormat="1" hidden="1"/>
    <row r="3583" s="365" customFormat="1" hidden="1"/>
    <row r="3584" s="365" customFormat="1" hidden="1"/>
    <row r="3585" s="365" customFormat="1" hidden="1"/>
    <row r="3586" s="365" customFormat="1" hidden="1"/>
    <row r="3587" s="365" customFormat="1" hidden="1"/>
    <row r="3588" s="365" customFormat="1" hidden="1"/>
    <row r="3589" s="365" customFormat="1" hidden="1"/>
    <row r="3590" s="365" customFormat="1" hidden="1"/>
    <row r="3591" s="365" customFormat="1" hidden="1"/>
    <row r="3592" s="365" customFormat="1" hidden="1"/>
    <row r="3593" s="365" customFormat="1" hidden="1"/>
    <row r="3594" s="365" customFormat="1" hidden="1"/>
    <row r="3595" s="365" customFormat="1" hidden="1"/>
    <row r="3596" s="365" customFormat="1" hidden="1"/>
    <row r="3597" s="365" customFormat="1" hidden="1"/>
    <row r="3598" s="365" customFormat="1" hidden="1"/>
    <row r="3599" s="365" customFormat="1" hidden="1"/>
    <row r="3600" s="365" customFormat="1" hidden="1"/>
    <row r="3601" s="365" customFormat="1" hidden="1"/>
    <row r="3602" s="365" customFormat="1" hidden="1"/>
    <row r="3603" s="365" customFormat="1" hidden="1"/>
    <row r="3604" s="365" customFormat="1" hidden="1"/>
    <row r="3605" s="365" customFormat="1" hidden="1"/>
    <row r="3606" s="365" customFormat="1" hidden="1"/>
    <row r="3607" s="365" customFormat="1" hidden="1"/>
    <row r="3608" s="365" customFormat="1" hidden="1"/>
    <row r="3609" s="365" customFormat="1" hidden="1"/>
    <row r="3610" s="365" customFormat="1" hidden="1"/>
    <row r="3611" s="365" customFormat="1" hidden="1"/>
    <row r="3612" s="365" customFormat="1" hidden="1"/>
    <row r="3613" s="365" customFormat="1" hidden="1"/>
    <row r="3614" s="365" customFormat="1" hidden="1"/>
    <row r="3615" s="365" customFormat="1" hidden="1"/>
    <row r="3616" s="365" customFormat="1" hidden="1"/>
    <row r="3617" s="365" customFormat="1" hidden="1"/>
    <row r="3618" s="365" customFormat="1" hidden="1"/>
    <row r="3619" s="365" customFormat="1" hidden="1"/>
    <row r="3620" s="365" customFormat="1" hidden="1"/>
    <row r="3621" s="365" customFormat="1" hidden="1"/>
    <row r="3622" s="365" customFormat="1" hidden="1"/>
    <row r="3623" s="365" customFormat="1" hidden="1"/>
    <row r="3624" s="365" customFormat="1" hidden="1"/>
    <row r="3625" s="365" customFormat="1" hidden="1"/>
    <row r="3626" s="365" customFormat="1" hidden="1"/>
    <row r="3627" s="365" customFormat="1" hidden="1"/>
    <row r="3628" s="365" customFormat="1" hidden="1"/>
    <row r="3629" s="365" customFormat="1" hidden="1"/>
    <row r="3630" s="365" customFormat="1" hidden="1"/>
    <row r="3631" s="365" customFormat="1" hidden="1"/>
    <row r="3632" s="365" customFormat="1" hidden="1"/>
    <row r="3633" s="365" customFormat="1" hidden="1"/>
    <row r="3634" s="365" customFormat="1" hidden="1"/>
    <row r="3635" s="365" customFormat="1" hidden="1"/>
    <row r="3636" s="365" customFormat="1" hidden="1"/>
    <row r="3637" s="365" customFormat="1" hidden="1"/>
    <row r="3638" s="365" customFormat="1" hidden="1"/>
    <row r="3639" s="365" customFormat="1" hidden="1"/>
    <row r="3640" s="365" customFormat="1" hidden="1"/>
    <row r="3641" s="365" customFormat="1" hidden="1"/>
    <row r="3642" s="365" customFormat="1" hidden="1"/>
    <row r="3643" s="365" customFormat="1" hidden="1"/>
    <row r="3644" s="365" customFormat="1" hidden="1"/>
    <row r="3645" s="365" customFormat="1" hidden="1"/>
    <row r="3646" s="365" customFormat="1" hidden="1"/>
    <row r="3647" s="365" customFormat="1" hidden="1"/>
    <row r="3648" s="365" customFormat="1" hidden="1"/>
    <row r="3649" s="365" customFormat="1" hidden="1"/>
    <row r="3650" s="365" customFormat="1" hidden="1"/>
    <row r="3651" s="365" customFormat="1" hidden="1"/>
    <row r="3652" s="365" customFormat="1" hidden="1"/>
    <row r="3653" s="365" customFormat="1" hidden="1"/>
    <row r="3654" s="365" customFormat="1" hidden="1"/>
    <row r="3655" s="365" customFormat="1" hidden="1"/>
    <row r="3656" s="365" customFormat="1" hidden="1"/>
    <row r="3657" s="365" customFormat="1" hidden="1"/>
    <row r="3658" s="365" customFormat="1" hidden="1"/>
    <row r="3659" s="365" customFormat="1" hidden="1"/>
    <row r="3660" s="365" customFormat="1" hidden="1"/>
    <row r="3661" s="365" customFormat="1" hidden="1"/>
    <row r="3662" s="365" customFormat="1" hidden="1"/>
    <row r="3663" s="365" customFormat="1" hidden="1"/>
    <row r="3664" s="365" customFormat="1" hidden="1"/>
    <row r="3665" s="365" customFormat="1" hidden="1"/>
    <row r="3666" s="365" customFormat="1" hidden="1"/>
    <row r="3667" s="365" customFormat="1" hidden="1"/>
    <row r="3668" s="365" customFormat="1" hidden="1"/>
    <row r="3669" s="365" customFormat="1" hidden="1"/>
    <row r="3670" s="365" customFormat="1" hidden="1"/>
    <row r="3671" s="365" customFormat="1" hidden="1"/>
    <row r="3672" s="365" customFormat="1" hidden="1"/>
    <row r="3673" s="365" customFormat="1" hidden="1"/>
    <row r="3674" s="365" customFormat="1" hidden="1"/>
    <row r="3675" s="365" customFormat="1" hidden="1"/>
    <row r="3676" s="365" customFormat="1" hidden="1"/>
    <row r="3677" s="365" customFormat="1" hidden="1"/>
    <row r="3678" s="365" customFormat="1" hidden="1"/>
    <row r="3679" s="365" customFormat="1" hidden="1"/>
    <row r="3680" s="365" customFormat="1" hidden="1"/>
    <row r="3681" s="365" customFormat="1" hidden="1"/>
    <row r="3682" s="365" customFormat="1" hidden="1"/>
    <row r="3683" s="365" customFormat="1" hidden="1"/>
    <row r="3684" s="365" customFormat="1" hidden="1"/>
    <row r="3685" s="365" customFormat="1" hidden="1"/>
    <row r="3686" s="365" customFormat="1" hidden="1"/>
    <row r="3687" s="365" customFormat="1" hidden="1"/>
    <row r="3688" s="365" customFormat="1" hidden="1"/>
    <row r="3689" s="365" customFormat="1" hidden="1"/>
    <row r="3690" s="365" customFormat="1" hidden="1"/>
    <row r="3691" s="365" customFormat="1" hidden="1"/>
    <row r="3692" s="365" customFormat="1" hidden="1"/>
    <row r="3693" s="365" customFormat="1" hidden="1"/>
    <row r="3694" s="365" customFormat="1" hidden="1"/>
    <row r="3695" s="365" customFormat="1" hidden="1"/>
    <row r="3696" s="365" customFormat="1" hidden="1"/>
    <row r="3697" s="365" customFormat="1" hidden="1"/>
    <row r="3698" s="365" customFormat="1" hidden="1"/>
    <row r="3699" s="365" customFormat="1" hidden="1"/>
    <row r="3700" s="365" customFormat="1" hidden="1"/>
    <row r="3701" s="365" customFormat="1" hidden="1"/>
    <row r="3702" s="365" customFormat="1" hidden="1"/>
    <row r="3703" s="365" customFormat="1" hidden="1"/>
    <row r="3704" s="365" customFormat="1" hidden="1"/>
    <row r="3705" s="365" customFormat="1" hidden="1"/>
    <row r="3706" s="365" customFormat="1" hidden="1"/>
    <row r="3707" s="365" customFormat="1" hidden="1"/>
    <row r="3708" s="365" customFormat="1" hidden="1"/>
    <row r="3709" s="365" customFormat="1" hidden="1"/>
    <row r="3710" s="365" customFormat="1" hidden="1"/>
    <row r="3711" s="365" customFormat="1" hidden="1"/>
    <row r="3712" s="365" customFormat="1" hidden="1"/>
    <row r="3713" s="365" customFormat="1" hidden="1"/>
    <row r="3714" s="365" customFormat="1" hidden="1"/>
    <row r="3715" s="365" customFormat="1" hidden="1"/>
    <row r="3716" s="365" customFormat="1" hidden="1"/>
    <row r="3717" s="365" customFormat="1" hidden="1"/>
    <row r="3718" s="365" customFormat="1" hidden="1"/>
    <row r="3719" s="365" customFormat="1" hidden="1"/>
    <row r="3720" s="365" customFormat="1" hidden="1"/>
    <row r="3721" s="365" customFormat="1" hidden="1"/>
    <row r="3722" s="365" customFormat="1" hidden="1"/>
    <row r="3723" s="365" customFormat="1" hidden="1"/>
    <row r="3724" s="365" customFormat="1" hidden="1"/>
    <row r="3725" s="365" customFormat="1" hidden="1"/>
    <row r="3726" s="365" customFormat="1" hidden="1"/>
    <row r="3727" s="365" customFormat="1" hidden="1"/>
    <row r="3728" s="365" customFormat="1" hidden="1"/>
    <row r="3729" s="365" customFormat="1" hidden="1"/>
    <row r="3730" s="365" customFormat="1" hidden="1"/>
    <row r="3731" s="365" customFormat="1" hidden="1"/>
    <row r="3732" s="365" customFormat="1" hidden="1"/>
    <row r="3733" s="365" customFormat="1" hidden="1"/>
    <row r="3734" s="365" customFormat="1" hidden="1"/>
    <row r="3735" s="365" customFormat="1" hidden="1"/>
    <row r="3736" s="365" customFormat="1" hidden="1"/>
    <row r="3737" s="365" customFormat="1" hidden="1"/>
    <row r="3738" s="365" customFormat="1" hidden="1"/>
    <row r="3739" s="365" customFormat="1" hidden="1"/>
    <row r="3740" s="365" customFormat="1" hidden="1"/>
    <row r="3741" s="365" customFormat="1" hidden="1"/>
    <row r="3742" s="365" customFormat="1" hidden="1"/>
    <row r="3743" s="365" customFormat="1" hidden="1"/>
    <row r="3744" s="365" customFormat="1" hidden="1"/>
    <row r="3745" s="365" customFormat="1" hidden="1"/>
    <row r="3746" s="365" customFormat="1" hidden="1"/>
    <row r="3747" s="365" customFormat="1" hidden="1"/>
    <row r="3748" s="365" customFormat="1" hidden="1"/>
    <row r="3749" s="365" customFormat="1" hidden="1"/>
    <row r="3750" s="365" customFormat="1" hidden="1"/>
    <row r="3751" s="365" customFormat="1" hidden="1"/>
    <row r="3752" s="365" customFormat="1" hidden="1"/>
    <row r="3753" s="365" customFormat="1" hidden="1"/>
    <row r="3754" s="365" customFormat="1" hidden="1"/>
    <row r="3755" s="365" customFormat="1" hidden="1"/>
    <row r="3756" s="365" customFormat="1" hidden="1"/>
    <row r="3757" s="365" customFormat="1" hidden="1"/>
    <row r="3758" s="365" customFormat="1" hidden="1"/>
    <row r="3759" s="365" customFormat="1" hidden="1"/>
    <row r="3760" s="365" customFormat="1" hidden="1"/>
    <row r="3761" s="365" customFormat="1" hidden="1"/>
    <row r="3762" s="365" customFormat="1" hidden="1"/>
    <row r="3763" s="365" customFormat="1" hidden="1"/>
    <row r="3764" s="365" customFormat="1" hidden="1"/>
    <row r="3765" s="365" customFormat="1" hidden="1"/>
    <row r="3766" s="365" customFormat="1" hidden="1"/>
    <row r="3767" s="365" customFormat="1" hidden="1"/>
    <row r="3768" s="365" customFormat="1" hidden="1"/>
    <row r="3769" s="365" customFormat="1" hidden="1"/>
    <row r="3770" s="365" customFormat="1" hidden="1"/>
    <row r="3771" s="365" customFormat="1" hidden="1"/>
    <row r="3772" s="365" customFormat="1" hidden="1"/>
    <row r="3773" s="365" customFormat="1" hidden="1"/>
    <row r="3774" s="365" customFormat="1" hidden="1"/>
    <row r="3775" s="365" customFormat="1" hidden="1"/>
    <row r="3776" s="365" customFormat="1" hidden="1"/>
    <row r="3777" s="365" customFormat="1" hidden="1"/>
    <row r="3778" s="365" customFormat="1" hidden="1"/>
    <row r="3779" s="365" customFormat="1" hidden="1"/>
    <row r="3780" s="365" customFormat="1" hidden="1"/>
    <row r="3781" s="365" customFormat="1" hidden="1"/>
    <row r="3782" s="365" customFormat="1" hidden="1"/>
    <row r="3783" s="365" customFormat="1" hidden="1"/>
    <row r="3784" s="365" customFormat="1" hidden="1"/>
    <row r="3785" s="365" customFormat="1" hidden="1"/>
    <row r="3786" s="365" customFormat="1" hidden="1"/>
    <row r="3787" s="365" customFormat="1" hidden="1"/>
    <row r="3788" s="365" customFormat="1" hidden="1"/>
    <row r="3789" s="365" customFormat="1" hidden="1"/>
    <row r="3790" s="365" customFormat="1" hidden="1"/>
    <row r="3791" s="365" customFormat="1" hidden="1"/>
    <row r="3792" s="365" customFormat="1" hidden="1"/>
    <row r="3793" s="365" customFormat="1" hidden="1"/>
    <row r="3794" s="365" customFormat="1" hidden="1"/>
    <row r="3795" s="365" customFormat="1" hidden="1"/>
    <row r="3796" s="365" customFormat="1" hidden="1"/>
    <row r="3797" s="365" customFormat="1" hidden="1"/>
    <row r="3798" s="365" customFormat="1" hidden="1"/>
    <row r="3799" s="365" customFormat="1" hidden="1"/>
    <row r="3800" s="365" customFormat="1" hidden="1"/>
    <row r="3801" s="365" customFormat="1" hidden="1"/>
    <row r="3802" s="365" customFormat="1" hidden="1"/>
    <row r="3803" s="365" customFormat="1" hidden="1"/>
    <row r="3804" s="365" customFormat="1" hidden="1"/>
    <row r="3805" s="365" customFormat="1" hidden="1"/>
    <row r="3806" s="365" customFormat="1" hidden="1"/>
    <row r="3807" s="365" customFormat="1" hidden="1"/>
    <row r="3808" s="365" customFormat="1" hidden="1"/>
    <row r="3809" s="365" customFormat="1" hidden="1"/>
    <row r="3810" s="365" customFormat="1" hidden="1"/>
    <row r="3811" s="365" customFormat="1" hidden="1"/>
    <row r="3812" s="365" customFormat="1" hidden="1"/>
    <row r="3813" s="365" customFormat="1" hidden="1"/>
    <row r="3814" s="365" customFormat="1" hidden="1"/>
    <row r="3815" s="365" customFormat="1" hidden="1"/>
    <row r="3816" s="365" customFormat="1" hidden="1"/>
    <row r="3817" s="365" customFormat="1" hidden="1"/>
    <row r="3818" s="365" customFormat="1" hidden="1"/>
    <row r="3819" s="365" customFormat="1" hidden="1"/>
    <row r="3820" s="365" customFormat="1" hidden="1"/>
    <row r="3821" s="365" customFormat="1" hidden="1"/>
    <row r="3822" s="365" customFormat="1" hidden="1"/>
    <row r="3823" s="365" customFormat="1" hidden="1"/>
    <row r="3824" s="365" customFormat="1" hidden="1"/>
    <row r="3825" s="365" customFormat="1" hidden="1"/>
    <row r="3826" s="365" customFormat="1" hidden="1"/>
    <row r="3827" s="365" customFormat="1" hidden="1"/>
    <row r="3828" s="365" customFormat="1" hidden="1"/>
    <row r="3829" s="365" customFormat="1" hidden="1"/>
    <row r="3830" s="365" customFormat="1" hidden="1"/>
    <row r="3831" s="365" customFormat="1" hidden="1"/>
    <row r="3832" s="365" customFormat="1" hidden="1"/>
    <row r="3833" s="365" customFormat="1" hidden="1"/>
    <row r="3834" s="365" customFormat="1" hidden="1"/>
    <row r="3835" s="365" customFormat="1" hidden="1"/>
    <row r="3836" s="365" customFormat="1" hidden="1"/>
    <row r="3837" s="365" customFormat="1" hidden="1"/>
    <row r="3838" s="365" customFormat="1" hidden="1"/>
    <row r="3839" s="365" customFormat="1" hidden="1"/>
    <row r="3840" s="365" customFormat="1" hidden="1"/>
    <row r="3841" s="365" customFormat="1" hidden="1"/>
    <row r="3842" s="365" customFormat="1" hidden="1"/>
    <row r="3843" s="365" customFormat="1" hidden="1"/>
    <row r="3844" s="365" customFormat="1" hidden="1"/>
    <row r="3845" s="365" customFormat="1" hidden="1"/>
    <row r="3846" s="365" customFormat="1" hidden="1"/>
    <row r="3847" s="365" customFormat="1" hidden="1"/>
    <row r="3848" s="365" customFormat="1" hidden="1"/>
    <row r="3849" s="365" customFormat="1" hidden="1"/>
    <row r="3850" s="365" customFormat="1" hidden="1"/>
    <row r="3851" s="365" customFormat="1" hidden="1"/>
    <row r="3852" s="365" customFormat="1" hidden="1"/>
    <row r="3853" s="365" customFormat="1" hidden="1"/>
    <row r="3854" s="365" customFormat="1" hidden="1"/>
    <row r="3855" s="365" customFormat="1" hidden="1"/>
    <row r="3856" s="365" customFormat="1" hidden="1"/>
    <row r="3857" s="365" customFormat="1" hidden="1"/>
    <row r="3858" s="365" customFormat="1" hidden="1"/>
    <row r="3859" s="365" customFormat="1" hidden="1"/>
    <row r="3860" s="365" customFormat="1" hidden="1"/>
    <row r="3861" s="365" customFormat="1" hidden="1"/>
    <row r="3862" s="365" customFormat="1" hidden="1"/>
    <row r="3863" s="365" customFormat="1" hidden="1"/>
    <row r="3864" s="365" customFormat="1" hidden="1"/>
    <row r="3865" s="365" customFormat="1" hidden="1"/>
    <row r="3866" s="365" customFormat="1" hidden="1"/>
    <row r="3867" s="365" customFormat="1" hidden="1"/>
    <row r="3868" s="365" customFormat="1" hidden="1"/>
    <row r="3869" s="365" customFormat="1" hidden="1"/>
    <row r="3870" s="365" customFormat="1" hidden="1"/>
    <row r="3871" s="365" customFormat="1" hidden="1"/>
    <row r="3872" s="365" customFormat="1" hidden="1"/>
    <row r="3873" s="365" customFormat="1" hidden="1"/>
    <row r="3874" s="365" customFormat="1" hidden="1"/>
    <row r="3875" s="365" customFormat="1" hidden="1"/>
    <row r="3876" s="365" customFormat="1" hidden="1"/>
    <row r="3877" s="365" customFormat="1" hidden="1"/>
    <row r="3878" s="365" customFormat="1" hidden="1"/>
    <row r="3879" s="365" customFormat="1" hidden="1"/>
    <row r="3880" s="365" customFormat="1" hidden="1"/>
    <row r="3881" s="365" customFormat="1" hidden="1"/>
    <row r="3882" s="365" customFormat="1" hidden="1"/>
    <row r="3883" s="365" customFormat="1" hidden="1"/>
    <row r="3884" s="365" customFormat="1" hidden="1"/>
    <row r="3885" s="365" customFormat="1" hidden="1"/>
    <row r="3886" s="365" customFormat="1" hidden="1"/>
    <row r="3887" s="365" customFormat="1" hidden="1"/>
    <row r="3888" s="365" customFormat="1" hidden="1"/>
    <row r="3889" s="365" customFormat="1" hidden="1"/>
    <row r="3890" s="365" customFormat="1" hidden="1"/>
    <row r="3891" s="365" customFormat="1" hidden="1"/>
    <row r="3892" s="365" customFormat="1" hidden="1"/>
    <row r="3893" s="365" customFormat="1" hidden="1"/>
    <row r="3894" s="365" customFormat="1" hidden="1"/>
    <row r="3895" s="365" customFormat="1" hidden="1"/>
    <row r="3896" s="365" customFormat="1" hidden="1"/>
    <row r="3897" s="365" customFormat="1" hidden="1"/>
    <row r="3898" s="365" customFormat="1" hidden="1"/>
    <row r="3899" s="365" customFormat="1" hidden="1"/>
    <row r="3900" s="365" customFormat="1" hidden="1"/>
    <row r="3901" s="365" customFormat="1" hidden="1"/>
    <row r="3902" s="365" customFormat="1" hidden="1"/>
    <row r="3903" s="365" customFormat="1" hidden="1"/>
    <row r="3904" s="365" customFormat="1" hidden="1"/>
    <row r="3905" s="365" customFormat="1" hidden="1"/>
    <row r="3906" s="365" customFormat="1" hidden="1"/>
    <row r="3907" s="365" customFormat="1" hidden="1"/>
    <row r="3908" s="365" customFormat="1" hidden="1"/>
    <row r="3909" s="365" customFormat="1" hidden="1"/>
    <row r="3910" s="365" customFormat="1" hidden="1"/>
    <row r="3911" s="365" customFormat="1" hidden="1"/>
    <row r="3912" s="365" customFormat="1" hidden="1"/>
    <row r="3913" s="365" customFormat="1" hidden="1"/>
    <row r="3914" s="365" customFormat="1" hidden="1"/>
    <row r="3915" s="365" customFormat="1" hidden="1"/>
    <row r="3916" s="365" customFormat="1" hidden="1"/>
    <row r="3917" s="365" customFormat="1" hidden="1"/>
    <row r="3918" s="365" customFormat="1" hidden="1"/>
    <row r="3919" s="365" customFormat="1" hidden="1"/>
    <row r="3920" s="365" customFormat="1" hidden="1"/>
    <row r="3921" s="365" customFormat="1" hidden="1"/>
    <row r="3922" s="365" customFormat="1" hidden="1"/>
    <row r="3923" s="365" customFormat="1" hidden="1"/>
    <row r="3924" s="365" customFormat="1" hidden="1"/>
    <row r="3925" s="365" customFormat="1" hidden="1"/>
    <row r="3926" s="365" customFormat="1" hidden="1"/>
    <row r="3927" s="365" customFormat="1" hidden="1"/>
    <row r="3928" s="365" customFormat="1" hidden="1"/>
    <row r="3929" s="365" customFormat="1" hidden="1"/>
    <row r="3930" s="365" customFormat="1" hidden="1"/>
    <row r="3931" s="365" customFormat="1" hidden="1"/>
    <row r="3932" s="365" customFormat="1" hidden="1"/>
    <row r="3933" s="365" customFormat="1" hidden="1"/>
    <row r="3934" s="365" customFormat="1" hidden="1"/>
    <row r="3935" s="365" customFormat="1" hidden="1"/>
    <row r="3936" s="365" customFormat="1" hidden="1"/>
    <row r="3937" s="365" customFormat="1" hidden="1"/>
    <row r="3938" s="365" customFormat="1" hidden="1"/>
    <row r="3939" s="365" customFormat="1" hidden="1"/>
    <row r="3940" s="365" customFormat="1" hidden="1"/>
    <row r="3941" s="365" customFormat="1" hidden="1"/>
    <row r="3942" s="365" customFormat="1" hidden="1"/>
    <row r="3943" s="365" customFormat="1" hidden="1"/>
    <row r="3944" s="365" customFormat="1" hidden="1"/>
    <row r="3945" s="365" customFormat="1" hidden="1"/>
    <row r="3946" s="365" customFormat="1" hidden="1"/>
    <row r="3947" s="365" customFormat="1" hidden="1"/>
    <row r="3948" s="365" customFormat="1" hidden="1"/>
    <row r="3949" s="365" customFormat="1" hidden="1"/>
    <row r="3950" s="365" customFormat="1" hidden="1"/>
    <row r="3951" s="365" customFormat="1" hidden="1"/>
    <row r="3952" s="365" customFormat="1" hidden="1"/>
    <row r="3953" s="365" customFormat="1" hidden="1"/>
    <row r="3954" s="365" customFormat="1" hidden="1"/>
    <row r="3955" s="365" customFormat="1" hidden="1"/>
    <row r="3956" s="365" customFormat="1" hidden="1"/>
    <row r="3957" s="365" customFormat="1" hidden="1"/>
    <row r="3958" s="365" customFormat="1" hidden="1"/>
    <row r="3959" s="365" customFormat="1" hidden="1"/>
    <row r="3960" s="365" customFormat="1" hidden="1"/>
    <row r="3961" s="365" customFormat="1" hidden="1"/>
    <row r="3962" s="365" customFormat="1" hidden="1"/>
    <row r="3963" s="365" customFormat="1" hidden="1"/>
    <row r="3964" s="365" customFormat="1" hidden="1"/>
    <row r="3965" s="365" customFormat="1" hidden="1"/>
    <row r="3966" s="365" customFormat="1" hidden="1"/>
    <row r="3967" s="365" customFormat="1" hidden="1"/>
    <row r="3968" s="365" customFormat="1" hidden="1"/>
    <row r="3969" s="365" customFormat="1" hidden="1"/>
    <row r="3970" s="365" customFormat="1" hidden="1"/>
    <row r="3971" s="365" customFormat="1" hidden="1"/>
    <row r="3972" s="365" customFormat="1" hidden="1"/>
    <row r="3973" s="365" customFormat="1" hidden="1"/>
    <row r="3974" s="365" customFormat="1" hidden="1"/>
    <row r="3975" s="365" customFormat="1" hidden="1"/>
    <row r="3976" s="365" customFormat="1" hidden="1"/>
    <row r="3977" s="365" customFormat="1" hidden="1"/>
    <row r="3978" s="365" customFormat="1" hidden="1"/>
    <row r="3979" s="365" customFormat="1" hidden="1"/>
    <row r="3980" s="365" customFormat="1" hidden="1"/>
    <row r="3981" s="365" customFormat="1" hidden="1"/>
    <row r="3982" s="365" customFormat="1" hidden="1"/>
    <row r="3983" s="365" customFormat="1" hidden="1"/>
    <row r="3984" s="365" customFormat="1" hidden="1"/>
    <row r="3985" s="365" customFormat="1" hidden="1"/>
    <row r="3986" s="365" customFormat="1" hidden="1"/>
    <row r="3987" s="365" customFormat="1" hidden="1"/>
    <row r="3988" s="365" customFormat="1" hidden="1"/>
    <row r="3989" s="365" customFormat="1" hidden="1"/>
    <row r="3990" s="365" customFormat="1" hidden="1"/>
    <row r="3991" s="365" customFormat="1" hidden="1"/>
    <row r="3992" s="365" customFormat="1" hidden="1"/>
    <row r="3993" s="365" customFormat="1" hidden="1"/>
    <row r="3994" s="365" customFormat="1" hidden="1"/>
    <row r="3995" s="365" customFormat="1" hidden="1"/>
    <row r="3996" s="365" customFormat="1" hidden="1"/>
    <row r="3997" s="365" customFormat="1" hidden="1"/>
    <row r="3998" s="365" customFormat="1" hidden="1"/>
    <row r="3999" s="365" customFormat="1" hidden="1"/>
    <row r="4000" s="365" customFormat="1" hidden="1"/>
    <row r="4001" s="365" customFormat="1" hidden="1"/>
    <row r="4002" s="365" customFormat="1" hidden="1"/>
    <row r="4003" s="365" customFormat="1" hidden="1"/>
    <row r="4004" s="365" customFormat="1" hidden="1"/>
    <row r="4005" s="365" customFormat="1" hidden="1"/>
    <row r="4006" s="365" customFormat="1" hidden="1"/>
    <row r="4007" s="365" customFormat="1" hidden="1"/>
    <row r="4008" s="365" customFormat="1" hidden="1"/>
    <row r="4009" s="365" customFormat="1" hidden="1"/>
    <row r="4010" s="365" customFormat="1" hidden="1"/>
    <row r="4011" s="365" customFormat="1" hidden="1"/>
    <row r="4012" s="365" customFormat="1" hidden="1"/>
    <row r="4013" s="365" customFormat="1" hidden="1"/>
    <row r="4014" s="365" customFormat="1" hidden="1"/>
    <row r="4015" s="365" customFormat="1" hidden="1"/>
    <row r="4016" s="365" customFormat="1" hidden="1"/>
    <row r="4017" s="365" customFormat="1" hidden="1"/>
    <row r="4018" s="365" customFormat="1" hidden="1"/>
    <row r="4019" s="365" customFormat="1" hidden="1"/>
    <row r="4020" s="365" customFormat="1" hidden="1"/>
    <row r="4021" s="365" customFormat="1" hidden="1"/>
    <row r="4022" s="365" customFormat="1" hidden="1"/>
    <row r="4023" s="365" customFormat="1" hidden="1"/>
    <row r="4024" s="365" customFormat="1" hidden="1"/>
    <row r="4025" s="365" customFormat="1" hidden="1"/>
    <row r="4026" s="365" customFormat="1" hidden="1"/>
    <row r="4027" s="365" customFormat="1" hidden="1"/>
    <row r="4028" s="365" customFormat="1" hidden="1"/>
    <row r="4029" s="365" customFormat="1" hidden="1"/>
    <row r="4030" s="365" customFormat="1" hidden="1"/>
    <row r="4031" s="365" customFormat="1" hidden="1"/>
    <row r="4032" s="365" customFormat="1" hidden="1"/>
    <row r="4033" s="365" customFormat="1" hidden="1"/>
    <row r="4034" s="365" customFormat="1" hidden="1"/>
    <row r="4035" s="365" customFormat="1" hidden="1"/>
    <row r="4036" s="365" customFormat="1" hidden="1"/>
    <row r="4037" s="365" customFormat="1" hidden="1"/>
    <row r="4038" s="365" customFormat="1" hidden="1"/>
    <row r="4039" s="365" customFormat="1" hidden="1"/>
    <row r="4040" s="365" customFormat="1" hidden="1"/>
    <row r="4041" s="365" customFormat="1" hidden="1"/>
    <row r="4042" s="365" customFormat="1" hidden="1"/>
    <row r="4043" s="365" customFormat="1" hidden="1"/>
    <row r="4044" s="365" customFormat="1" hidden="1"/>
    <row r="4045" s="365" customFormat="1" hidden="1"/>
    <row r="4046" s="365" customFormat="1" hidden="1"/>
    <row r="4047" s="365" customFormat="1" hidden="1"/>
    <row r="4048" s="365" customFormat="1" hidden="1"/>
    <row r="4049" s="365" customFormat="1" hidden="1"/>
    <row r="4050" s="365" customFormat="1" hidden="1"/>
    <row r="4051" s="365" customFormat="1" hidden="1"/>
    <row r="4052" s="365" customFormat="1" hidden="1"/>
    <row r="4053" s="365" customFormat="1" hidden="1"/>
    <row r="4054" s="365" customFormat="1" hidden="1"/>
    <row r="4055" s="365" customFormat="1" hidden="1"/>
    <row r="4056" s="365" customFormat="1" hidden="1"/>
    <row r="4057" s="365" customFormat="1" hidden="1"/>
    <row r="4058" s="365" customFormat="1" hidden="1"/>
    <row r="4059" s="365" customFormat="1" hidden="1"/>
    <row r="4060" s="365" customFormat="1" hidden="1"/>
    <row r="4061" s="365" customFormat="1" hidden="1"/>
    <row r="4062" s="365" customFormat="1" hidden="1"/>
    <row r="4063" s="365" customFormat="1" hidden="1"/>
    <row r="4064" s="365" customFormat="1" hidden="1"/>
    <row r="4065" s="365" customFormat="1" hidden="1"/>
    <row r="4066" s="365" customFormat="1" hidden="1"/>
    <row r="4067" s="365" customFormat="1" hidden="1"/>
    <row r="4068" s="365" customFormat="1" hidden="1"/>
    <row r="4069" s="365" customFormat="1" hidden="1"/>
    <row r="4070" s="365" customFormat="1" hidden="1"/>
    <row r="4071" s="365" customFormat="1" hidden="1"/>
    <row r="4072" s="365" customFormat="1" hidden="1"/>
    <row r="4073" s="365" customFormat="1" hidden="1"/>
    <row r="4074" s="365" customFormat="1" hidden="1"/>
    <row r="4075" s="365" customFormat="1" hidden="1"/>
    <row r="4076" s="365" customFormat="1" hidden="1"/>
    <row r="4077" s="365" customFormat="1" hidden="1"/>
    <row r="4078" s="365" customFormat="1" hidden="1"/>
    <row r="4079" s="365" customFormat="1" hidden="1"/>
    <row r="4080" s="365" customFormat="1" hidden="1"/>
    <row r="4081" s="365" customFormat="1" hidden="1"/>
    <row r="4082" s="365" customFormat="1" hidden="1"/>
    <row r="4083" s="365" customFormat="1" hidden="1"/>
    <row r="4084" s="365" customFormat="1" hidden="1"/>
    <row r="4085" s="365" customFormat="1" hidden="1"/>
    <row r="4086" s="365" customFormat="1" hidden="1"/>
    <row r="4087" s="365" customFormat="1" hidden="1"/>
    <row r="4088" s="365" customFormat="1" hidden="1"/>
    <row r="4089" s="365" customFormat="1" hidden="1"/>
    <row r="4090" s="365" customFormat="1" hidden="1"/>
    <row r="4091" s="365" customFormat="1" hidden="1"/>
    <row r="4092" s="365" customFormat="1" hidden="1"/>
    <row r="4093" s="365" customFormat="1" hidden="1"/>
    <row r="4094" s="365" customFormat="1" hidden="1"/>
    <row r="4095" s="365" customFormat="1" hidden="1"/>
    <row r="4096" s="365" customFormat="1" hidden="1"/>
    <row r="4097" s="365" customFormat="1" hidden="1"/>
    <row r="4098" s="365" customFormat="1" hidden="1"/>
    <row r="4099" s="365" customFormat="1" hidden="1"/>
    <row r="4100" s="365" customFormat="1" hidden="1"/>
    <row r="4101" s="365" customFormat="1" hidden="1"/>
    <row r="4102" s="365" customFormat="1" hidden="1"/>
    <row r="4103" s="365" customFormat="1" hidden="1"/>
    <row r="4104" s="365" customFormat="1" hidden="1"/>
    <row r="4105" s="365" customFormat="1" hidden="1"/>
    <row r="4106" s="365" customFormat="1" hidden="1"/>
    <row r="4107" s="365" customFormat="1" hidden="1"/>
    <row r="4108" s="365" customFormat="1" hidden="1"/>
    <row r="4109" s="365" customFormat="1" hidden="1"/>
    <row r="4110" s="365" customFormat="1" hidden="1"/>
    <row r="4111" s="365" customFormat="1" hidden="1"/>
    <row r="4112" s="365" customFormat="1" hidden="1"/>
    <row r="4113" s="365" customFormat="1" hidden="1"/>
    <row r="4114" s="365" customFormat="1" hidden="1"/>
    <row r="4115" s="365" customFormat="1" hidden="1"/>
    <row r="4116" s="365" customFormat="1" hidden="1"/>
    <row r="4117" s="365" customFormat="1" hidden="1"/>
    <row r="4118" s="365" customFormat="1" hidden="1"/>
    <row r="4119" s="365" customFormat="1" hidden="1"/>
    <row r="4120" s="365" customFormat="1" hidden="1"/>
    <row r="4121" s="365" customFormat="1" hidden="1"/>
    <row r="4122" s="365" customFormat="1" hidden="1"/>
    <row r="4123" s="365" customFormat="1" hidden="1"/>
    <row r="4124" s="365" customFormat="1" hidden="1"/>
    <row r="4125" s="365" customFormat="1" hidden="1"/>
    <row r="4126" s="365" customFormat="1" hidden="1"/>
    <row r="4127" s="365" customFormat="1" hidden="1"/>
    <row r="4128" s="365" customFormat="1" hidden="1"/>
    <row r="4129" s="365" customFormat="1" hidden="1"/>
    <row r="4130" s="365" customFormat="1" hidden="1"/>
    <row r="4131" s="365" customFormat="1" hidden="1"/>
    <row r="4132" s="365" customFormat="1" hidden="1"/>
    <row r="4133" s="365" customFormat="1" hidden="1"/>
    <row r="4134" s="365" customFormat="1" hidden="1"/>
    <row r="4135" s="365" customFormat="1" hidden="1"/>
    <row r="4136" s="365" customFormat="1" hidden="1"/>
    <row r="4137" s="365" customFormat="1" hidden="1"/>
    <row r="4138" s="365" customFormat="1" hidden="1"/>
    <row r="4139" s="365" customFormat="1" hidden="1"/>
    <row r="4140" s="365" customFormat="1" hidden="1"/>
    <row r="4141" s="365" customFormat="1" hidden="1"/>
    <row r="4142" s="365" customFormat="1" hidden="1"/>
    <row r="4143" s="365" customFormat="1" hidden="1"/>
    <row r="4144" s="365" customFormat="1" hidden="1"/>
    <row r="4145" s="365" customFormat="1" hidden="1"/>
    <row r="4146" s="365" customFormat="1" hidden="1"/>
    <row r="4147" s="365" customFormat="1" hidden="1"/>
    <row r="4148" s="365" customFormat="1" hidden="1"/>
    <row r="4149" s="365" customFormat="1" hidden="1"/>
    <row r="4150" s="365" customFormat="1" hidden="1"/>
    <row r="4151" s="365" customFormat="1" hidden="1"/>
    <row r="4152" s="365" customFormat="1" hidden="1"/>
    <row r="4153" s="365" customFormat="1" hidden="1"/>
    <row r="4154" s="365" customFormat="1" hidden="1"/>
    <row r="4155" s="365" customFormat="1" hidden="1"/>
    <row r="4156" s="365" customFormat="1" hidden="1"/>
    <row r="4157" s="365" customFormat="1" hidden="1"/>
    <row r="4158" s="365" customFormat="1" hidden="1"/>
    <row r="4159" s="365" customFormat="1" hidden="1"/>
    <row r="4160" s="365" customFormat="1" hidden="1"/>
    <row r="4161" s="365" customFormat="1" hidden="1"/>
    <row r="4162" s="365" customFormat="1" hidden="1"/>
    <row r="4163" s="365" customFormat="1" hidden="1"/>
    <row r="4164" s="365" customFormat="1" hidden="1"/>
    <row r="4165" s="365" customFormat="1" hidden="1"/>
    <row r="4166" s="365" customFormat="1" hidden="1"/>
    <row r="4167" s="365" customFormat="1" hidden="1"/>
    <row r="4168" s="365" customFormat="1" hidden="1"/>
    <row r="4169" s="365" customFormat="1" hidden="1"/>
    <row r="4170" s="365" customFormat="1" hidden="1"/>
    <row r="4171" s="365" customFormat="1" hidden="1"/>
    <row r="4172" s="365" customFormat="1" hidden="1"/>
    <row r="4173" s="365" customFormat="1" hidden="1"/>
    <row r="4174" s="365" customFormat="1" hidden="1"/>
    <row r="4175" s="365" customFormat="1" hidden="1"/>
    <row r="4176" s="365" customFormat="1" hidden="1"/>
    <row r="4177" s="365" customFormat="1" hidden="1"/>
    <row r="4178" s="365" customFormat="1" hidden="1"/>
    <row r="4179" s="365" customFormat="1" hidden="1"/>
    <row r="4180" s="365" customFormat="1" hidden="1"/>
    <row r="4181" s="365" customFormat="1" hidden="1"/>
    <row r="4182" s="365" customFormat="1" hidden="1"/>
    <row r="4183" s="365" customFormat="1" hidden="1"/>
    <row r="4184" s="365" customFormat="1" hidden="1"/>
    <row r="4185" s="365" customFormat="1" hidden="1"/>
    <row r="4186" s="365" customFormat="1" hidden="1"/>
    <row r="4187" s="365" customFormat="1" hidden="1"/>
    <row r="4188" s="365" customFormat="1" hidden="1"/>
    <row r="4189" s="365" customFormat="1" hidden="1"/>
    <row r="4190" s="365" customFormat="1" hidden="1"/>
    <row r="4191" s="365" customFormat="1" hidden="1"/>
    <row r="4192" s="365" customFormat="1" hidden="1"/>
    <row r="4193" s="365" customFormat="1" hidden="1"/>
    <row r="4194" s="365" customFormat="1" hidden="1"/>
    <row r="4195" s="365" customFormat="1" hidden="1"/>
    <row r="4196" s="365" customFormat="1" hidden="1"/>
    <row r="4197" s="365" customFormat="1" hidden="1"/>
    <row r="4198" s="365" customFormat="1" hidden="1"/>
    <row r="4199" s="365" customFormat="1" hidden="1"/>
    <row r="4200" s="365" customFormat="1" hidden="1"/>
    <row r="4201" s="365" customFormat="1" hidden="1"/>
    <row r="4202" s="365" customFormat="1" hidden="1"/>
    <row r="4203" s="365" customFormat="1" hidden="1"/>
    <row r="4204" s="365" customFormat="1" hidden="1"/>
    <row r="4205" s="365" customFormat="1" hidden="1"/>
    <row r="4206" s="365" customFormat="1" hidden="1"/>
    <row r="4207" s="365" customFormat="1" hidden="1"/>
    <row r="4208" s="365" customFormat="1" hidden="1"/>
    <row r="4209" s="365" customFormat="1" hidden="1"/>
    <row r="4210" s="365" customFormat="1" hidden="1"/>
    <row r="4211" s="365" customFormat="1" hidden="1"/>
    <row r="4212" s="365" customFormat="1" hidden="1"/>
    <row r="4213" s="365" customFormat="1" hidden="1"/>
    <row r="4214" s="365" customFormat="1" hidden="1"/>
    <row r="4215" s="365" customFormat="1" hidden="1"/>
    <row r="4216" s="365" customFormat="1" hidden="1"/>
    <row r="4217" s="365" customFormat="1" hidden="1"/>
    <row r="4218" s="365" customFormat="1" hidden="1"/>
    <row r="4219" s="365" customFormat="1" hidden="1"/>
    <row r="4220" s="365" customFormat="1" hidden="1"/>
    <row r="4221" s="365" customFormat="1" hidden="1"/>
    <row r="4222" s="365" customFormat="1" hidden="1"/>
    <row r="4223" s="365" customFormat="1" hidden="1"/>
    <row r="4224" s="365" customFormat="1" hidden="1"/>
    <row r="4225" s="365" customFormat="1" hidden="1"/>
    <row r="4226" s="365" customFormat="1" hidden="1"/>
    <row r="4227" s="365" customFormat="1" hidden="1"/>
    <row r="4228" s="365" customFormat="1" hidden="1"/>
    <row r="4229" s="365" customFormat="1" hidden="1"/>
    <row r="4230" s="365" customFormat="1" hidden="1"/>
    <row r="4231" s="365" customFormat="1" hidden="1"/>
    <row r="4232" s="365" customFormat="1" hidden="1"/>
    <row r="4233" s="365" customFormat="1" hidden="1"/>
    <row r="4234" s="365" customFormat="1" hidden="1"/>
    <row r="4235" s="365" customFormat="1" hidden="1"/>
    <row r="4236" s="365" customFormat="1" hidden="1"/>
    <row r="4237" s="365" customFormat="1" hidden="1"/>
    <row r="4238" s="365" customFormat="1" hidden="1"/>
    <row r="4239" s="365" customFormat="1" hidden="1"/>
    <row r="4240" s="365" customFormat="1" hidden="1"/>
    <row r="4241" s="365" customFormat="1" hidden="1"/>
    <row r="4242" s="365" customFormat="1" hidden="1"/>
    <row r="4243" s="365" customFormat="1" hidden="1"/>
    <row r="4244" s="365" customFormat="1" hidden="1"/>
    <row r="4245" s="365" customFormat="1" hidden="1"/>
    <row r="4246" s="365" customFormat="1" hidden="1"/>
    <row r="4247" s="365" customFormat="1" hidden="1"/>
    <row r="4248" s="365" customFormat="1" hidden="1"/>
    <row r="4249" s="365" customFormat="1" hidden="1"/>
    <row r="4250" s="365" customFormat="1" hidden="1"/>
    <row r="4251" s="365" customFormat="1" hidden="1"/>
    <row r="4252" s="365" customFormat="1" hidden="1"/>
    <row r="4253" s="365" customFormat="1" hidden="1"/>
    <row r="4254" s="365" customFormat="1" hidden="1"/>
    <row r="4255" s="365" customFormat="1" hidden="1"/>
    <row r="4256" s="365" customFormat="1" hidden="1"/>
    <row r="4257" s="365" customFormat="1" hidden="1"/>
    <row r="4258" s="365" customFormat="1" hidden="1"/>
    <row r="4259" s="365" customFormat="1" hidden="1"/>
    <row r="4260" s="365" customFormat="1" hidden="1"/>
    <row r="4261" s="365" customFormat="1" hidden="1"/>
    <row r="4262" s="365" customFormat="1" hidden="1"/>
    <row r="4263" s="365" customFormat="1" hidden="1"/>
    <row r="4264" s="365" customFormat="1" hidden="1"/>
    <row r="4265" s="365" customFormat="1" hidden="1"/>
    <row r="4266" s="365" customFormat="1" hidden="1"/>
    <row r="4267" s="365" customFormat="1" hidden="1"/>
    <row r="4268" s="365" customFormat="1" hidden="1"/>
    <row r="4269" s="365" customFormat="1" hidden="1"/>
    <row r="4270" s="365" customFormat="1" hidden="1"/>
    <row r="4271" s="365" customFormat="1" hidden="1"/>
    <row r="4272" s="365" customFormat="1" hidden="1"/>
    <row r="4273" s="365" customFormat="1" hidden="1"/>
    <row r="4274" s="365" customFormat="1" hidden="1"/>
    <row r="4275" s="365" customFormat="1" hidden="1"/>
    <row r="4276" s="365" customFormat="1" hidden="1"/>
    <row r="4277" s="365" customFormat="1" hidden="1"/>
    <row r="4278" s="365" customFormat="1" hidden="1"/>
    <row r="4279" s="365" customFormat="1" hidden="1"/>
    <row r="4280" s="365" customFormat="1" hidden="1"/>
    <row r="4281" s="365" customFormat="1" hidden="1"/>
    <row r="4282" s="365" customFormat="1" hidden="1"/>
    <row r="4283" s="365" customFormat="1" hidden="1"/>
    <row r="4284" s="365" customFormat="1" hidden="1"/>
    <row r="4285" s="365" customFormat="1" hidden="1"/>
    <row r="4286" s="365" customFormat="1" hidden="1"/>
    <row r="4287" s="365" customFormat="1" hidden="1"/>
    <row r="4288" s="365" customFormat="1" hidden="1"/>
    <row r="4289" s="365" customFormat="1" hidden="1"/>
    <row r="4290" s="365" customFormat="1" hidden="1"/>
    <row r="4291" s="365" customFormat="1" hidden="1"/>
    <row r="4292" s="365" customFormat="1" hidden="1"/>
    <row r="4293" s="365" customFormat="1" hidden="1"/>
    <row r="4294" s="365" customFormat="1" hidden="1"/>
    <row r="4295" s="365" customFormat="1" hidden="1"/>
    <row r="4296" s="365" customFormat="1" hidden="1"/>
    <row r="4297" s="365" customFormat="1" hidden="1"/>
    <row r="4298" s="365" customFormat="1" hidden="1"/>
    <row r="4299" s="365" customFormat="1" hidden="1"/>
    <row r="4300" s="365" customFormat="1" hidden="1"/>
    <row r="4301" s="365" customFormat="1" hidden="1"/>
    <row r="4302" s="365" customFormat="1" hidden="1"/>
    <row r="4303" s="365" customFormat="1" hidden="1"/>
    <row r="4304" s="365" customFormat="1" hidden="1"/>
    <row r="4305" s="365" customFormat="1" hidden="1"/>
    <row r="4306" s="365" customFormat="1" hidden="1"/>
    <row r="4307" s="365" customFormat="1" hidden="1"/>
    <row r="4308" s="365" customFormat="1" hidden="1"/>
    <row r="4309" s="365" customFormat="1" hidden="1"/>
    <row r="4310" s="365" customFormat="1" hidden="1"/>
    <row r="4311" s="365" customFormat="1" hidden="1"/>
    <row r="4312" s="365" customFormat="1" hidden="1"/>
    <row r="4313" s="365" customFormat="1" hidden="1"/>
    <row r="4314" s="365" customFormat="1" hidden="1"/>
    <row r="4315" s="365" customFormat="1" hidden="1"/>
    <row r="4316" s="365" customFormat="1" hidden="1"/>
    <row r="4317" s="365" customFormat="1" hidden="1"/>
    <row r="4318" s="365" customFormat="1" hidden="1"/>
    <row r="4319" s="365" customFormat="1" hidden="1"/>
    <row r="4320" s="365" customFormat="1" hidden="1"/>
    <row r="4321" s="365" customFormat="1" hidden="1"/>
    <row r="4322" s="365" customFormat="1" hidden="1"/>
    <row r="4323" s="365" customFormat="1" hidden="1"/>
    <row r="4324" s="365" customFormat="1" hidden="1"/>
    <row r="4325" s="365" customFormat="1" hidden="1"/>
    <row r="4326" s="365" customFormat="1" hidden="1"/>
    <row r="4327" s="365" customFormat="1" hidden="1"/>
    <row r="4328" s="365" customFormat="1" hidden="1"/>
    <row r="4329" s="365" customFormat="1" hidden="1"/>
    <row r="4330" s="365" customFormat="1" hidden="1"/>
    <row r="4331" s="365" customFormat="1" hidden="1"/>
    <row r="4332" s="365" customFormat="1" hidden="1"/>
    <row r="4333" s="365" customFormat="1" hidden="1"/>
    <row r="4334" s="365" customFormat="1" hidden="1"/>
    <row r="4335" s="365" customFormat="1" hidden="1"/>
    <row r="4336" s="365" customFormat="1" hidden="1"/>
    <row r="4337" s="365" customFormat="1" hidden="1"/>
    <row r="4338" s="365" customFormat="1" hidden="1"/>
    <row r="4339" s="365" customFormat="1" hidden="1"/>
    <row r="4340" s="365" customFormat="1" hidden="1"/>
    <row r="4341" s="365" customFormat="1" hidden="1"/>
    <row r="4342" s="365" customFormat="1" hidden="1"/>
    <row r="4343" s="365" customFormat="1" hidden="1"/>
    <row r="4344" s="365" customFormat="1" hidden="1"/>
    <row r="4345" s="365" customFormat="1" hidden="1"/>
    <row r="4346" s="365" customFormat="1" hidden="1"/>
    <row r="4347" s="365" customFormat="1" hidden="1"/>
    <row r="4348" s="365" customFormat="1" hidden="1"/>
    <row r="4349" s="365" customFormat="1" hidden="1"/>
    <row r="4350" s="365" customFormat="1" hidden="1"/>
    <row r="4351" s="365" customFormat="1" hidden="1"/>
    <row r="4352" s="365" customFormat="1" hidden="1"/>
    <row r="4353" s="365" customFormat="1" hidden="1"/>
    <row r="4354" s="365" customFormat="1" hidden="1"/>
    <row r="4355" s="365" customFormat="1" hidden="1"/>
    <row r="4356" s="365" customFormat="1" hidden="1"/>
    <row r="4357" s="365" customFormat="1" hidden="1"/>
    <row r="4358" s="365" customFormat="1" hidden="1"/>
    <row r="4359" s="365" customFormat="1" hidden="1"/>
    <row r="4360" s="365" customFormat="1" hidden="1"/>
    <row r="4361" s="365" customFormat="1" hidden="1"/>
    <row r="4362" s="365" customFormat="1" hidden="1"/>
    <row r="4363" s="365" customFormat="1" hidden="1"/>
    <row r="4364" s="365" customFormat="1" hidden="1"/>
    <row r="4365" s="365" customFormat="1" hidden="1"/>
    <row r="4366" s="365" customFormat="1" hidden="1"/>
    <row r="4367" s="365" customFormat="1" hidden="1"/>
    <row r="4368" s="365" customFormat="1" hidden="1"/>
    <row r="4369" s="365" customFormat="1" hidden="1"/>
    <row r="4370" s="365" customFormat="1" hidden="1"/>
    <row r="4371" s="365" customFormat="1" hidden="1"/>
    <row r="4372" s="365" customFormat="1" hidden="1"/>
    <row r="4373" s="365" customFormat="1" hidden="1"/>
    <row r="4374" s="365" customFormat="1" hidden="1"/>
    <row r="4375" s="365" customFormat="1" hidden="1"/>
    <row r="4376" s="365" customFormat="1" hidden="1"/>
    <row r="4377" s="365" customFormat="1" hidden="1"/>
    <row r="4378" s="365" customFormat="1" hidden="1"/>
    <row r="4379" s="365" customFormat="1" hidden="1"/>
    <row r="4380" s="365" customFormat="1" hidden="1"/>
    <row r="4381" s="365" customFormat="1" hidden="1"/>
    <row r="4382" s="365" customFormat="1" hidden="1"/>
    <row r="4383" s="365" customFormat="1" hidden="1"/>
    <row r="4384" s="365" customFormat="1" hidden="1"/>
    <row r="4385" s="365" customFormat="1" hidden="1"/>
    <row r="4386" s="365" customFormat="1" hidden="1"/>
    <row r="4387" s="365" customFormat="1" hidden="1"/>
    <row r="4388" s="365" customFormat="1" hidden="1"/>
    <row r="4389" s="365" customFormat="1" hidden="1"/>
    <row r="4390" s="365" customFormat="1" hidden="1"/>
    <row r="4391" s="365" customFormat="1" hidden="1"/>
    <row r="4392" s="365" customFormat="1" hidden="1"/>
    <row r="4393" s="365" customFormat="1" hidden="1"/>
    <row r="4394" s="365" customFormat="1" hidden="1"/>
    <row r="4395" s="365" customFormat="1" hidden="1"/>
    <row r="4396" s="365" customFormat="1" hidden="1"/>
    <row r="4397" s="365" customFormat="1" hidden="1"/>
    <row r="4398" s="365" customFormat="1" hidden="1"/>
    <row r="4399" s="365" customFormat="1" hidden="1"/>
    <row r="4400" s="365" customFormat="1" hidden="1"/>
    <row r="4401" s="365" customFormat="1" hidden="1"/>
    <row r="4402" s="365" customFormat="1" hidden="1"/>
    <row r="4403" s="365" customFormat="1" hidden="1"/>
    <row r="4404" s="365" customFormat="1" hidden="1"/>
    <row r="4405" s="365" customFormat="1" hidden="1"/>
    <row r="4406" s="365" customFormat="1" hidden="1"/>
    <row r="4407" s="365" customFormat="1" hidden="1"/>
    <row r="4408" s="365" customFormat="1" hidden="1"/>
    <row r="4409" s="365" customFormat="1" hidden="1"/>
    <row r="4410" s="365" customFormat="1" hidden="1"/>
    <row r="4411" s="365" customFormat="1" hidden="1"/>
    <row r="4412" s="365" customFormat="1" hidden="1"/>
    <row r="4413" s="365" customFormat="1" hidden="1"/>
    <row r="4414" s="365" customFormat="1" hidden="1"/>
    <row r="4415" s="365" customFormat="1" hidden="1"/>
    <row r="4416" s="365" customFormat="1" hidden="1"/>
    <row r="4417" s="365" customFormat="1" hidden="1"/>
    <row r="4418" s="365" customFormat="1" hidden="1"/>
    <row r="4419" s="365" customFormat="1" hidden="1"/>
    <row r="4420" s="365" customFormat="1" hidden="1"/>
    <row r="4421" s="365" customFormat="1" hidden="1"/>
    <row r="4422" s="365" customFormat="1" hidden="1"/>
    <row r="4423" s="365" customFormat="1" hidden="1"/>
    <row r="4424" s="365" customFormat="1" hidden="1"/>
    <row r="4425" s="365" customFormat="1" hidden="1"/>
    <row r="4426" s="365" customFormat="1" hidden="1"/>
    <row r="4427" s="365" customFormat="1" hidden="1"/>
    <row r="4428" s="365" customFormat="1" hidden="1"/>
    <row r="4429" s="365" customFormat="1" hidden="1"/>
    <row r="4430" s="365" customFormat="1" hidden="1"/>
    <row r="4431" s="365" customFormat="1" hidden="1"/>
    <row r="4432" s="365" customFormat="1" hidden="1"/>
    <row r="4433" s="365" customFormat="1" hidden="1"/>
    <row r="4434" s="365" customFormat="1" hidden="1"/>
    <row r="4435" s="365" customFormat="1" hidden="1"/>
    <row r="4436" s="365" customFormat="1" hidden="1"/>
    <row r="4437" s="365" customFormat="1" hidden="1"/>
    <row r="4438" s="365" customFormat="1" hidden="1"/>
    <row r="4439" s="365" customFormat="1" hidden="1"/>
    <row r="4440" s="365" customFormat="1" hidden="1"/>
    <row r="4441" s="365" customFormat="1" hidden="1"/>
    <row r="4442" s="365" customFormat="1" hidden="1"/>
    <row r="4443" s="365" customFormat="1" hidden="1"/>
    <row r="4444" s="365" customFormat="1" hidden="1"/>
    <row r="4445" s="365" customFormat="1" hidden="1"/>
    <row r="4446" s="365" customFormat="1" hidden="1"/>
    <row r="4447" s="365" customFormat="1" hidden="1"/>
    <row r="4448" s="365" customFormat="1" hidden="1"/>
    <row r="4449" s="365" customFormat="1" hidden="1"/>
    <row r="4450" s="365" customFormat="1" hidden="1"/>
    <row r="4451" s="365" customFormat="1" hidden="1"/>
    <row r="4452" s="365" customFormat="1" hidden="1"/>
    <row r="4453" s="365" customFormat="1" hidden="1"/>
    <row r="4454" s="365" customFormat="1" hidden="1"/>
    <row r="4455" s="365" customFormat="1" hidden="1"/>
    <row r="4456" s="365" customFormat="1" hidden="1"/>
    <row r="4457" s="365" customFormat="1" hidden="1"/>
    <row r="4458" s="365" customFormat="1" hidden="1"/>
    <row r="4459" s="365" customFormat="1" hidden="1"/>
    <row r="4460" s="365" customFormat="1" hidden="1"/>
    <row r="4461" s="365" customFormat="1" hidden="1"/>
    <row r="4462" s="365" customFormat="1" hidden="1"/>
    <row r="4463" s="365" customFormat="1" hidden="1"/>
    <row r="4464" s="365" customFormat="1" hidden="1"/>
    <row r="4465" s="365" customFormat="1" hidden="1"/>
    <row r="4466" s="365" customFormat="1" hidden="1"/>
    <row r="4467" s="365" customFormat="1" hidden="1"/>
    <row r="4468" s="365" customFormat="1" hidden="1"/>
    <row r="4469" s="365" customFormat="1" hidden="1"/>
    <row r="4470" s="365" customFormat="1" hidden="1"/>
    <row r="4471" s="365" customFormat="1" hidden="1"/>
    <row r="4472" s="365" customFormat="1" hidden="1"/>
    <row r="4473" s="365" customFormat="1" hidden="1"/>
    <row r="4474" s="365" customFormat="1" hidden="1"/>
    <row r="4475" s="365" customFormat="1" hidden="1"/>
    <row r="4476" s="365" customFormat="1" hidden="1"/>
    <row r="4477" s="365" customFormat="1" hidden="1"/>
    <row r="4478" s="365" customFormat="1" hidden="1"/>
    <row r="4479" s="365" customFormat="1" hidden="1"/>
    <row r="4480" s="365" customFormat="1" hidden="1"/>
    <row r="4481" s="365" customFormat="1" hidden="1"/>
    <row r="4482" s="365" customFormat="1" hidden="1"/>
    <row r="4483" s="365" customFormat="1" hidden="1"/>
    <row r="4484" s="365" customFormat="1" hidden="1"/>
    <row r="4485" s="365" customFormat="1" hidden="1"/>
    <row r="4486" s="365" customFormat="1" hidden="1"/>
    <row r="4487" s="365" customFormat="1" hidden="1"/>
    <row r="4488" s="365" customFormat="1" hidden="1"/>
    <row r="4489" s="365" customFormat="1" hidden="1"/>
    <row r="4490" s="365" customFormat="1" hidden="1"/>
    <row r="4491" s="365" customFormat="1" hidden="1"/>
    <row r="4492" s="365" customFormat="1" hidden="1"/>
    <row r="4493" s="365" customFormat="1" hidden="1"/>
    <row r="4494" s="365" customFormat="1" hidden="1"/>
    <row r="4495" s="365" customFormat="1" hidden="1"/>
    <row r="4496" s="365" customFormat="1" hidden="1"/>
    <row r="4497" s="365" customFormat="1" hidden="1"/>
    <row r="4498" s="365" customFormat="1" hidden="1"/>
    <row r="4499" s="365" customFormat="1" hidden="1"/>
    <row r="4500" s="365" customFormat="1" hidden="1"/>
    <row r="4501" s="365" customFormat="1" hidden="1"/>
    <row r="4502" s="365" customFormat="1" hidden="1"/>
    <row r="4503" s="365" customFormat="1" hidden="1"/>
    <row r="4504" s="365" customFormat="1" hidden="1"/>
    <row r="4505" s="365" customFormat="1" hidden="1"/>
    <row r="4506" s="365" customFormat="1" hidden="1"/>
    <row r="4507" s="365" customFormat="1" hidden="1"/>
    <row r="4508" s="365" customFormat="1" hidden="1"/>
    <row r="4509" s="365" customFormat="1" hidden="1"/>
    <row r="4510" s="365" customFormat="1" hidden="1"/>
    <row r="4511" s="365" customFormat="1" hidden="1"/>
    <row r="4512" s="365" customFormat="1" hidden="1"/>
    <row r="4513" s="365" customFormat="1" hidden="1"/>
    <row r="4514" s="365" customFormat="1" hidden="1"/>
    <row r="4515" s="365" customFormat="1" hidden="1"/>
    <row r="4516" s="365" customFormat="1" hidden="1"/>
    <row r="4517" s="365" customFormat="1" hidden="1"/>
    <row r="4518" s="365" customFormat="1" hidden="1"/>
    <row r="4519" s="365" customFormat="1" hidden="1"/>
    <row r="4520" s="365" customFormat="1" hidden="1"/>
    <row r="4521" s="365" customFormat="1" hidden="1"/>
    <row r="4522" s="365" customFormat="1" hidden="1"/>
    <row r="4523" s="365" customFormat="1" hidden="1"/>
    <row r="4524" s="365" customFormat="1" hidden="1"/>
    <row r="4525" s="365" customFormat="1" hidden="1"/>
    <row r="4526" s="365" customFormat="1" hidden="1"/>
    <row r="4527" s="365" customFormat="1" hidden="1"/>
    <row r="4528" s="365" customFormat="1" hidden="1"/>
    <row r="4529" s="365" customFormat="1" hidden="1"/>
    <row r="4530" s="365" customFormat="1" hidden="1"/>
    <row r="4531" s="365" customFormat="1" hidden="1"/>
    <row r="4532" s="365" customFormat="1" hidden="1"/>
    <row r="4533" s="365" customFormat="1" hidden="1"/>
    <row r="4534" s="365" customFormat="1" hidden="1"/>
    <row r="4535" s="365" customFormat="1" hidden="1"/>
    <row r="4536" s="365" customFormat="1" hidden="1"/>
    <row r="4537" s="365" customFormat="1" hidden="1"/>
    <row r="4538" s="365" customFormat="1" hidden="1"/>
    <row r="4539" s="365" customFormat="1" hidden="1"/>
    <row r="4540" s="365" customFormat="1" hidden="1"/>
    <row r="4541" s="365" customFormat="1" hidden="1"/>
    <row r="4542" s="365" customFormat="1" hidden="1"/>
    <row r="4543" s="365" customFormat="1" hidden="1"/>
    <row r="4544" s="365" customFormat="1" hidden="1"/>
    <row r="4545" s="365" customFormat="1" hidden="1"/>
    <row r="4546" s="365" customFormat="1" hidden="1"/>
    <row r="4547" s="365" customFormat="1" hidden="1"/>
    <row r="4548" s="365" customFormat="1" hidden="1"/>
    <row r="4549" s="365" customFormat="1" hidden="1"/>
    <row r="4550" s="365" customFormat="1" hidden="1"/>
    <row r="4551" s="365" customFormat="1" hidden="1"/>
    <row r="4552" s="365" customFormat="1" hidden="1"/>
    <row r="4553" s="365" customFormat="1" hidden="1"/>
    <row r="4554" s="365" customFormat="1" hidden="1"/>
    <row r="4555" s="365" customFormat="1" hidden="1"/>
    <row r="4556" s="365" customFormat="1" hidden="1"/>
    <row r="4557" s="365" customFormat="1" hidden="1"/>
    <row r="4558" s="365" customFormat="1" hidden="1"/>
    <row r="4559" s="365" customFormat="1" hidden="1"/>
    <row r="4560" s="365" customFormat="1" hidden="1"/>
    <row r="4561" s="365" customFormat="1" hidden="1"/>
    <row r="4562" s="365" customFormat="1" hidden="1"/>
    <row r="4563" s="365" customFormat="1" hidden="1"/>
    <row r="4564" s="365" customFormat="1" hidden="1"/>
    <row r="4565" s="365" customFormat="1" hidden="1"/>
    <row r="4566" s="365" customFormat="1" hidden="1"/>
    <row r="4567" s="365" customFormat="1" hidden="1"/>
    <row r="4568" s="365" customFormat="1" hidden="1"/>
    <row r="4569" s="365" customFormat="1" hidden="1"/>
    <row r="4570" s="365" customFormat="1" hidden="1"/>
    <row r="4571" s="365" customFormat="1" hidden="1"/>
    <row r="4572" s="365" customFormat="1" hidden="1"/>
    <row r="4573" s="365" customFormat="1" hidden="1"/>
    <row r="4574" s="365" customFormat="1" hidden="1"/>
    <row r="4575" s="365" customFormat="1" hidden="1"/>
    <row r="4576" s="365" customFormat="1" hidden="1"/>
    <row r="4577" s="365" customFormat="1" hidden="1"/>
    <row r="4578" s="365" customFormat="1" hidden="1"/>
    <row r="4579" s="365" customFormat="1" hidden="1"/>
    <row r="4580" s="365" customFormat="1" hidden="1"/>
    <row r="4581" s="365" customFormat="1" hidden="1"/>
    <row r="4582" s="365" customFormat="1" hidden="1"/>
    <row r="4583" s="365" customFormat="1" hidden="1"/>
    <row r="4584" s="365" customFormat="1" hidden="1"/>
    <row r="4585" s="365" customFormat="1" hidden="1"/>
    <row r="4586" s="365" customFormat="1" hidden="1"/>
    <row r="4587" s="365" customFormat="1" hidden="1"/>
    <row r="4588" s="365" customFormat="1" hidden="1"/>
    <row r="4589" s="365" customFormat="1" hidden="1"/>
    <row r="4590" s="365" customFormat="1" hidden="1"/>
    <row r="4591" s="365" customFormat="1" hidden="1"/>
    <row r="4592" s="365" customFormat="1" hidden="1"/>
    <row r="4593" s="365" customFormat="1" hidden="1"/>
    <row r="4594" s="365" customFormat="1" hidden="1"/>
    <row r="4595" s="365" customFormat="1" hidden="1"/>
    <row r="4596" s="365" customFormat="1" hidden="1"/>
    <row r="4597" s="365" customFormat="1" hidden="1"/>
    <row r="4598" s="365" customFormat="1" hidden="1"/>
    <row r="4599" s="365" customFormat="1" hidden="1"/>
    <row r="4600" s="365" customFormat="1" hidden="1"/>
    <row r="4601" s="365" customFormat="1" hidden="1"/>
    <row r="4602" s="365" customFormat="1" hidden="1"/>
    <row r="4603" s="365" customFormat="1" hidden="1"/>
    <row r="4604" s="365" customFormat="1" hidden="1"/>
    <row r="4605" s="365" customFormat="1" hidden="1"/>
    <row r="4606" s="365" customFormat="1" hidden="1"/>
    <row r="4607" s="365" customFormat="1" hidden="1"/>
    <row r="4608" s="365" customFormat="1" hidden="1"/>
    <row r="4609" s="365" customFormat="1" hidden="1"/>
    <row r="4610" s="365" customFormat="1" hidden="1"/>
    <row r="4611" s="365" customFormat="1" hidden="1"/>
    <row r="4612" s="365" customFormat="1" hidden="1"/>
    <row r="4613" s="365" customFormat="1" hidden="1"/>
    <row r="4614" s="365" customFormat="1" hidden="1"/>
    <row r="4615" s="365" customFormat="1" hidden="1"/>
    <row r="4616" s="365" customFormat="1" hidden="1"/>
    <row r="4617" s="365" customFormat="1" hidden="1"/>
    <row r="4618" s="365" customFormat="1" hidden="1"/>
    <row r="4619" s="365" customFormat="1" hidden="1"/>
    <row r="4620" s="365" customFormat="1" hidden="1"/>
    <row r="4621" s="365" customFormat="1" hidden="1"/>
    <row r="4622" s="365" customFormat="1" hidden="1"/>
    <row r="4623" s="365" customFormat="1" hidden="1"/>
    <row r="4624" s="365" customFormat="1" hidden="1"/>
    <row r="4625" s="365" customFormat="1" hidden="1"/>
    <row r="4626" s="365" customFormat="1" hidden="1"/>
    <row r="4627" s="365" customFormat="1" hidden="1"/>
    <row r="4628" s="365" customFormat="1" hidden="1"/>
    <row r="4629" s="365" customFormat="1" hidden="1"/>
    <row r="4630" s="365" customFormat="1" hidden="1"/>
    <row r="4631" s="365" customFormat="1" hidden="1"/>
    <row r="4632" s="365" customFormat="1" hidden="1"/>
    <row r="4633" s="365" customFormat="1" hidden="1"/>
    <row r="4634" s="365" customFormat="1" hidden="1"/>
    <row r="4635" s="365" customFormat="1" hidden="1"/>
    <row r="4636" s="365" customFormat="1" hidden="1"/>
    <row r="4637" s="365" customFormat="1" hidden="1"/>
    <row r="4638" s="365" customFormat="1" hidden="1"/>
    <row r="4639" s="365" customFormat="1" hidden="1"/>
    <row r="4640" s="365" customFormat="1" hidden="1"/>
    <row r="4641" s="365" customFormat="1" hidden="1"/>
    <row r="4642" s="365" customFormat="1" hidden="1"/>
    <row r="4643" s="365" customFormat="1" hidden="1"/>
    <row r="4644" s="365" customFormat="1" hidden="1"/>
    <row r="4645" s="365" customFormat="1" hidden="1"/>
    <row r="4646" s="365" customFormat="1" hidden="1"/>
    <row r="4647" s="365" customFormat="1" hidden="1"/>
    <row r="4648" s="365" customFormat="1" hidden="1"/>
    <row r="4649" s="365" customFormat="1" hidden="1"/>
    <row r="4650" s="365" customFormat="1" hidden="1"/>
    <row r="4651" s="365" customFormat="1" hidden="1"/>
    <row r="4652" s="365" customFormat="1" hidden="1"/>
    <row r="4653" s="365" customFormat="1" hidden="1"/>
    <row r="4654" s="365" customFormat="1" hidden="1"/>
    <row r="4655" s="365" customFormat="1" hidden="1"/>
    <row r="4656" s="365" customFormat="1" hidden="1"/>
    <row r="4657" s="365" customFormat="1" hidden="1"/>
    <row r="4658" s="365" customFormat="1" hidden="1"/>
    <row r="4659" s="365" customFormat="1" hidden="1"/>
    <row r="4660" s="365" customFormat="1" hidden="1"/>
    <row r="4661" s="365" customFormat="1" hidden="1"/>
    <row r="4662" s="365" customFormat="1" hidden="1"/>
    <row r="4663" s="365" customFormat="1" hidden="1"/>
    <row r="4664" s="365" customFormat="1" hidden="1"/>
    <row r="4665" s="365" customFormat="1" hidden="1"/>
    <row r="4666" s="365" customFormat="1" hidden="1"/>
    <row r="4667" s="365" customFormat="1" hidden="1"/>
    <row r="4668" s="365" customFormat="1" hidden="1"/>
    <row r="4669" s="365" customFormat="1" hidden="1"/>
    <row r="4670" s="365" customFormat="1" hidden="1"/>
    <row r="4671" s="365" customFormat="1" hidden="1"/>
    <row r="4672" s="365" customFormat="1" hidden="1"/>
    <row r="4673" s="365" customFormat="1" hidden="1"/>
    <row r="4674" s="365" customFormat="1" hidden="1"/>
    <row r="4675" s="365" customFormat="1" hidden="1"/>
    <row r="4676" s="365" customFormat="1" hidden="1"/>
    <row r="4677" s="365" customFormat="1" hidden="1"/>
    <row r="4678" s="365" customFormat="1" hidden="1"/>
    <row r="4679" s="365" customFormat="1" hidden="1"/>
    <row r="4680" s="365" customFormat="1" hidden="1"/>
    <row r="4681" s="365" customFormat="1" hidden="1"/>
    <row r="4682" s="365" customFormat="1" hidden="1"/>
    <row r="4683" s="365" customFormat="1" hidden="1"/>
    <row r="4684" s="365" customFormat="1" hidden="1"/>
    <row r="4685" s="365" customFormat="1" hidden="1"/>
    <row r="4686" s="365" customFormat="1" hidden="1"/>
    <row r="4687" s="365" customFormat="1" hidden="1"/>
    <row r="4688" s="365" customFormat="1" hidden="1"/>
    <row r="4689" s="365" customFormat="1" hidden="1"/>
    <row r="4690" s="365" customFormat="1" hidden="1"/>
    <row r="4691" s="365" customFormat="1" hidden="1"/>
    <row r="4692" s="365" customFormat="1" hidden="1"/>
    <row r="4693" s="365" customFormat="1" hidden="1"/>
    <row r="4694" s="365" customFormat="1" hidden="1"/>
    <row r="4695" s="365" customFormat="1" hidden="1"/>
    <row r="4696" s="365" customFormat="1" hidden="1"/>
    <row r="4697" s="365" customFormat="1" hidden="1"/>
    <row r="4698" s="365" customFormat="1" hidden="1"/>
    <row r="4699" s="365" customFormat="1" hidden="1"/>
    <row r="4700" s="365" customFormat="1" hidden="1"/>
    <row r="4701" s="365" customFormat="1" hidden="1"/>
    <row r="4702" s="365" customFormat="1" hidden="1"/>
    <row r="4703" s="365" customFormat="1" hidden="1"/>
    <row r="4704" s="365" customFormat="1" hidden="1"/>
    <row r="4705" s="365" customFormat="1" hidden="1"/>
    <row r="4706" s="365" customFormat="1" hidden="1"/>
    <row r="4707" s="365" customFormat="1" hidden="1"/>
    <row r="4708" s="365" customFormat="1" hidden="1"/>
    <row r="4709" s="365" customFormat="1" hidden="1"/>
    <row r="4710" s="365" customFormat="1" hidden="1"/>
    <row r="4711" s="365" customFormat="1" hidden="1"/>
    <row r="4712" s="365" customFormat="1" hidden="1"/>
    <row r="4713" s="365" customFormat="1" hidden="1"/>
    <row r="4714" s="365" customFormat="1" hidden="1"/>
    <row r="4715" s="365" customFormat="1" hidden="1"/>
    <row r="4716" s="365" customFormat="1" hidden="1"/>
    <row r="4717" s="365" customFormat="1" hidden="1"/>
    <row r="4718" s="365" customFormat="1" hidden="1"/>
    <row r="4719" s="365" customFormat="1" hidden="1"/>
    <row r="4720" s="365" customFormat="1" hidden="1"/>
    <row r="4721" s="365" customFormat="1" hidden="1"/>
    <row r="4722" s="365" customFormat="1" hidden="1"/>
    <row r="4723" s="365" customFormat="1" hidden="1"/>
    <row r="4724" s="365" customFormat="1" hidden="1"/>
    <row r="4725" s="365" customFormat="1" hidden="1"/>
    <row r="4726" s="365" customFormat="1" hidden="1"/>
    <row r="4727" s="365" customFormat="1" hidden="1"/>
    <row r="4728" s="365" customFormat="1" hidden="1"/>
    <row r="4729" s="365" customFormat="1" hidden="1"/>
    <row r="4730" s="365" customFormat="1" hidden="1"/>
    <row r="4731" s="365" customFormat="1" hidden="1"/>
    <row r="4732" s="365" customFormat="1" hidden="1"/>
    <row r="4733" s="365" customFormat="1" hidden="1"/>
    <row r="4734" s="365" customFormat="1" hidden="1"/>
    <row r="4735" s="365" customFormat="1" hidden="1"/>
    <row r="4736" s="365" customFormat="1" hidden="1"/>
    <row r="4737" s="365" customFormat="1" hidden="1"/>
    <row r="4738" s="365" customFormat="1" hidden="1"/>
    <row r="4739" s="365" customFormat="1" hidden="1"/>
    <row r="4740" s="365" customFormat="1" hidden="1"/>
    <row r="4741" s="365" customFormat="1" hidden="1"/>
    <row r="4742" s="365" customFormat="1" hidden="1"/>
    <row r="4743" s="365" customFormat="1" hidden="1"/>
    <row r="4744" s="365" customFormat="1" hidden="1"/>
    <row r="4745" s="365" customFormat="1" hidden="1"/>
    <row r="4746" s="365" customFormat="1" hidden="1"/>
    <row r="4747" s="365" customFormat="1" hidden="1"/>
    <row r="4748" s="365" customFormat="1" hidden="1"/>
    <row r="4749" s="365" customFormat="1" hidden="1"/>
    <row r="4750" s="365" customFormat="1" hidden="1"/>
    <row r="4751" s="365" customFormat="1" hidden="1"/>
    <row r="4752" s="365" customFormat="1" hidden="1"/>
    <row r="4753" s="365" customFormat="1" hidden="1"/>
    <row r="4754" s="365" customFormat="1" hidden="1"/>
    <row r="4755" s="365" customFormat="1" hidden="1"/>
    <row r="4756" s="365" customFormat="1" hidden="1"/>
    <row r="4757" s="365" customFormat="1" hidden="1"/>
    <row r="4758" s="365" customFormat="1" hidden="1"/>
    <row r="4759" s="365" customFormat="1" hidden="1"/>
    <row r="4760" s="365" customFormat="1" hidden="1"/>
    <row r="4761" s="365" customFormat="1" hidden="1"/>
    <row r="4762" s="365" customFormat="1" hidden="1"/>
    <row r="4763" s="365" customFormat="1" hidden="1"/>
    <row r="4764" s="365" customFormat="1" hidden="1"/>
    <row r="4765" s="365" customFormat="1" hidden="1"/>
    <row r="4766" s="365" customFormat="1" hidden="1"/>
    <row r="4767" s="365" customFormat="1" hidden="1"/>
    <row r="4768" s="365" customFormat="1" hidden="1"/>
    <row r="4769" s="365" customFormat="1" hidden="1"/>
    <row r="4770" s="365" customFormat="1" hidden="1"/>
    <row r="4771" s="365" customFormat="1" hidden="1"/>
    <row r="4772" s="365" customFormat="1" hidden="1"/>
    <row r="4773" s="365" customFormat="1" hidden="1"/>
    <row r="4774" s="365" customFormat="1" hidden="1"/>
    <row r="4775" s="365" customFormat="1" hidden="1"/>
    <row r="4776" s="365" customFormat="1" hidden="1"/>
    <row r="4777" s="365" customFormat="1" hidden="1"/>
    <row r="4778" s="365" customFormat="1" hidden="1"/>
    <row r="4779" s="365" customFormat="1" hidden="1"/>
    <row r="4780" s="365" customFormat="1" hidden="1"/>
    <row r="4781" s="365" customFormat="1" hidden="1"/>
    <row r="4782" s="365" customFormat="1" hidden="1"/>
    <row r="4783" s="365" customFormat="1" hidden="1"/>
    <row r="4784" s="365" customFormat="1" hidden="1"/>
    <row r="4785" s="365" customFormat="1" hidden="1"/>
    <row r="4786" s="365" customFormat="1" hidden="1"/>
    <row r="4787" s="365" customFormat="1" hidden="1"/>
    <row r="4788" s="365" customFormat="1" hidden="1"/>
    <row r="4789" s="365" customFormat="1" hidden="1"/>
    <row r="4790" s="365" customFormat="1" hidden="1"/>
    <row r="4791" s="365" customFormat="1" hidden="1"/>
    <row r="4792" s="365" customFormat="1" hidden="1"/>
    <row r="4793" s="365" customFormat="1" hidden="1"/>
    <row r="4794" s="365" customFormat="1" hidden="1"/>
    <row r="4795" s="365" customFormat="1" hidden="1"/>
    <row r="4796" s="365" customFormat="1" hidden="1"/>
    <row r="4797" s="365" customFormat="1" hidden="1"/>
    <row r="4798" s="365" customFormat="1" hidden="1"/>
    <row r="4799" s="365" customFormat="1" hidden="1"/>
    <row r="4800" s="365" customFormat="1" hidden="1"/>
    <row r="4801" s="365" customFormat="1" hidden="1"/>
    <row r="4802" s="365" customFormat="1" hidden="1"/>
    <row r="4803" s="365" customFormat="1" hidden="1"/>
    <row r="4804" s="365" customFormat="1" hidden="1"/>
    <row r="4805" s="365" customFormat="1" hidden="1"/>
    <row r="4806" s="365" customFormat="1" hidden="1"/>
    <row r="4807" s="365" customFormat="1" hidden="1"/>
    <row r="4808" s="365" customFormat="1" hidden="1"/>
    <row r="4809" s="365" customFormat="1" hidden="1"/>
    <row r="4810" s="365" customFormat="1" hidden="1"/>
    <row r="4811" s="365" customFormat="1" hidden="1"/>
    <row r="4812" s="365" customFormat="1" hidden="1"/>
    <row r="4813" s="365" customFormat="1" hidden="1"/>
    <row r="4814" s="365" customFormat="1" hidden="1"/>
    <row r="4815" s="365" customFormat="1" hidden="1"/>
    <row r="4816" s="365" customFormat="1" hidden="1"/>
    <row r="4817" s="365" customFormat="1" hidden="1"/>
    <row r="4818" s="365" customFormat="1" hidden="1"/>
    <row r="4819" s="365" customFormat="1" hidden="1"/>
    <row r="4820" s="365" customFormat="1" hidden="1"/>
    <row r="4821" s="365" customFormat="1" hidden="1"/>
    <row r="4822" s="365" customFormat="1" hidden="1"/>
    <row r="4823" s="365" customFormat="1" hidden="1"/>
    <row r="4824" s="365" customFormat="1" hidden="1"/>
    <row r="4825" s="365" customFormat="1" hidden="1"/>
    <row r="4826" s="365" customFormat="1" hidden="1"/>
    <row r="4827" s="365" customFormat="1" hidden="1"/>
    <row r="4828" s="365" customFormat="1" hidden="1"/>
    <row r="4829" s="365" customFormat="1" hidden="1"/>
    <row r="4830" s="365" customFormat="1" hidden="1"/>
    <row r="4831" s="365" customFormat="1" hidden="1"/>
    <row r="4832" s="365" customFormat="1" hidden="1"/>
    <row r="4833" s="365" customFormat="1" hidden="1"/>
    <row r="4834" s="365" customFormat="1" hidden="1"/>
    <row r="4835" s="365" customFormat="1" hidden="1"/>
    <row r="4836" s="365" customFormat="1" hidden="1"/>
    <row r="4837" s="365" customFormat="1" hidden="1"/>
    <row r="4838" s="365" customFormat="1" hidden="1"/>
    <row r="4839" s="365" customFormat="1" hidden="1"/>
    <row r="4840" s="365" customFormat="1" hidden="1"/>
    <row r="4841" s="365" customFormat="1" hidden="1"/>
    <row r="4842" s="365" customFormat="1" hidden="1"/>
    <row r="4843" s="365" customFormat="1" hidden="1"/>
    <row r="4844" s="365" customFormat="1" hidden="1"/>
    <row r="4845" s="365" customFormat="1" hidden="1"/>
    <row r="4846" s="365" customFormat="1" hidden="1"/>
    <row r="4847" s="365" customFormat="1" hidden="1"/>
    <row r="4848" s="365" customFormat="1" hidden="1"/>
    <row r="4849" s="365" customFormat="1" hidden="1"/>
    <row r="4850" s="365" customFormat="1" hidden="1"/>
    <row r="4851" s="365" customFormat="1" hidden="1"/>
    <row r="4852" s="365" customFormat="1" hidden="1"/>
    <row r="4853" s="365" customFormat="1" hidden="1"/>
    <row r="4854" s="365" customFormat="1" hidden="1"/>
    <row r="4855" s="365" customFormat="1" hidden="1"/>
    <row r="4856" s="365" customFormat="1" hidden="1"/>
    <row r="4857" s="365" customFormat="1" hidden="1"/>
    <row r="4858" s="365" customFormat="1" hidden="1"/>
    <row r="4859" s="365" customFormat="1" hidden="1"/>
    <row r="4860" s="365" customFormat="1" hidden="1"/>
    <row r="4861" s="365" customFormat="1" hidden="1"/>
    <row r="4862" s="365" customFormat="1" hidden="1"/>
    <row r="4863" s="365" customFormat="1" hidden="1"/>
    <row r="4864" s="365" customFormat="1" hidden="1"/>
    <row r="4865" s="365" customFormat="1" hidden="1"/>
    <row r="4866" s="365" customFormat="1" hidden="1"/>
    <row r="4867" s="365" customFormat="1" hidden="1"/>
    <row r="4868" s="365" customFormat="1" hidden="1"/>
    <row r="4869" s="365" customFormat="1" hidden="1"/>
    <row r="4870" s="365" customFormat="1" hidden="1"/>
    <row r="4871" s="365" customFormat="1" hidden="1"/>
    <row r="4872" s="365" customFormat="1" hidden="1"/>
    <row r="4873" s="365" customFormat="1" hidden="1"/>
    <row r="4874" s="365" customFormat="1" hidden="1"/>
    <row r="4875" s="365" customFormat="1" hidden="1"/>
    <row r="4876" s="365" customFormat="1" hidden="1"/>
    <row r="4877" s="365" customFormat="1" hidden="1"/>
    <row r="4878" s="365" customFormat="1" hidden="1"/>
    <row r="4879" s="365" customFormat="1" hidden="1"/>
    <row r="4880" s="365" customFormat="1" hidden="1"/>
    <row r="4881" s="365" customFormat="1" hidden="1"/>
    <row r="4882" s="365" customFormat="1" hidden="1"/>
    <row r="4883" s="365" customFormat="1" hidden="1"/>
    <row r="4884" s="365" customFormat="1" hidden="1"/>
    <row r="4885" s="365" customFormat="1" hidden="1"/>
    <row r="4886" s="365" customFormat="1" hidden="1"/>
    <row r="4887" s="365" customFormat="1" hidden="1"/>
    <row r="4888" s="365" customFormat="1" hidden="1"/>
    <row r="4889" s="365" customFormat="1" hidden="1"/>
    <row r="4890" s="365" customFormat="1" hidden="1"/>
    <row r="4891" s="365" customFormat="1" hidden="1"/>
    <row r="4892" s="365" customFormat="1" hidden="1"/>
    <row r="4893" s="365" customFormat="1" hidden="1"/>
    <row r="4894" s="365" customFormat="1" hidden="1"/>
    <row r="4895" s="365" customFormat="1" hidden="1"/>
    <row r="4896" s="365" customFormat="1" hidden="1"/>
    <row r="4897" s="365" customFormat="1" hidden="1"/>
    <row r="4898" s="365" customFormat="1" hidden="1"/>
    <row r="4899" s="365" customFormat="1" hidden="1"/>
    <row r="4900" s="365" customFormat="1" hidden="1"/>
    <row r="4901" s="365" customFormat="1" hidden="1"/>
    <row r="4902" s="365" customFormat="1" hidden="1"/>
    <row r="4903" s="365" customFormat="1" hidden="1"/>
    <row r="4904" s="365" customFormat="1" hidden="1"/>
    <row r="4905" s="365" customFormat="1" hidden="1"/>
    <row r="4906" s="365" customFormat="1" hidden="1"/>
    <row r="4907" s="365" customFormat="1" hidden="1"/>
    <row r="4908" s="365" customFormat="1" hidden="1"/>
    <row r="4909" s="365" customFormat="1" hidden="1"/>
    <row r="4910" s="365" customFormat="1" hidden="1"/>
    <row r="4911" s="365" customFormat="1" hidden="1"/>
    <row r="4912" s="365" customFormat="1" hidden="1"/>
    <row r="4913" s="365" customFormat="1" hidden="1"/>
    <row r="4914" s="365" customFormat="1" hidden="1"/>
    <row r="4915" s="365" customFormat="1" hidden="1"/>
    <row r="4916" s="365" customFormat="1" hidden="1"/>
    <row r="4917" s="365" customFormat="1" hidden="1"/>
    <row r="4918" s="365" customFormat="1" hidden="1"/>
    <row r="4919" s="365" customFormat="1" hidden="1"/>
    <row r="4920" s="365" customFormat="1" hidden="1"/>
    <row r="4921" s="365" customFormat="1" hidden="1"/>
    <row r="4922" s="365" customFormat="1" hidden="1"/>
    <row r="4923" s="365" customFormat="1" hidden="1"/>
    <row r="4924" s="365" customFormat="1" hidden="1"/>
    <row r="4925" s="365" customFormat="1" hidden="1"/>
    <row r="4926" s="365" customFormat="1" hidden="1"/>
    <row r="4927" s="365" customFormat="1" hidden="1"/>
    <row r="4928" s="365" customFormat="1" hidden="1"/>
    <row r="4929" s="365" customFormat="1" hidden="1"/>
    <row r="4930" s="365" customFormat="1" hidden="1"/>
    <row r="4931" s="365" customFormat="1" hidden="1"/>
    <row r="4932" s="365" customFormat="1" hidden="1"/>
    <row r="4933" s="365" customFormat="1" hidden="1"/>
    <row r="4934" s="365" customFormat="1" hidden="1"/>
    <row r="4935" s="365" customFormat="1" hidden="1"/>
    <row r="4936" s="365" customFormat="1" hidden="1"/>
    <row r="4937" s="365" customFormat="1" hidden="1"/>
    <row r="4938" s="365" customFormat="1" hidden="1"/>
    <row r="4939" s="365" customFormat="1" hidden="1"/>
    <row r="4940" s="365" customFormat="1" hidden="1"/>
    <row r="4941" s="365" customFormat="1" hidden="1"/>
    <row r="4942" s="365" customFormat="1" hidden="1"/>
    <row r="4943" s="365" customFormat="1" hidden="1"/>
    <row r="4944" s="365" customFormat="1" hidden="1"/>
    <row r="4945" s="365" customFormat="1" hidden="1"/>
    <row r="4946" s="365" customFormat="1" hidden="1"/>
    <row r="4947" s="365" customFormat="1" hidden="1"/>
    <row r="4948" s="365" customFormat="1" hidden="1"/>
    <row r="4949" s="365" customFormat="1" hidden="1"/>
    <row r="4950" s="365" customFormat="1" hidden="1"/>
    <row r="4951" s="365" customFormat="1" hidden="1"/>
    <row r="4952" s="365" customFormat="1" hidden="1"/>
    <row r="4953" s="365" customFormat="1" hidden="1"/>
    <row r="4954" s="365" customFormat="1" hidden="1"/>
    <row r="4955" s="365" customFormat="1" hidden="1"/>
    <row r="4956" s="365" customFormat="1" hidden="1"/>
    <row r="4957" s="365" customFormat="1" hidden="1"/>
    <row r="4958" s="365" customFormat="1" hidden="1"/>
    <row r="4959" s="365" customFormat="1" hidden="1"/>
    <row r="4960" s="365" customFormat="1" hidden="1"/>
    <row r="4961" s="365" customFormat="1" hidden="1"/>
    <row r="4962" s="365" customFormat="1" hidden="1"/>
    <row r="4963" s="365" customFormat="1" hidden="1"/>
    <row r="4964" s="365" customFormat="1" hidden="1"/>
    <row r="4965" s="365" customFormat="1" hidden="1"/>
    <row r="4966" s="365" customFormat="1" hidden="1"/>
    <row r="4967" s="365" customFormat="1" hidden="1"/>
    <row r="4968" s="365" customFormat="1" hidden="1"/>
    <row r="4969" s="365" customFormat="1" hidden="1"/>
    <row r="4970" s="365" customFormat="1" hidden="1"/>
    <row r="4971" s="365" customFormat="1" hidden="1"/>
    <row r="4972" s="365" customFormat="1" hidden="1"/>
    <row r="4973" s="365" customFormat="1" hidden="1"/>
    <row r="4974" s="365" customFormat="1" hidden="1"/>
    <row r="4975" s="365" customFormat="1" hidden="1"/>
    <row r="4976" s="365" customFormat="1" hidden="1"/>
    <row r="4977" s="365" customFormat="1" hidden="1"/>
    <row r="4978" s="365" customFormat="1" hidden="1"/>
    <row r="4979" s="365" customFormat="1" hidden="1"/>
    <row r="4980" s="365" customFormat="1" hidden="1"/>
    <row r="4981" s="365" customFormat="1" hidden="1"/>
    <row r="4982" s="365" customFormat="1" hidden="1"/>
    <row r="4983" s="365" customFormat="1" hidden="1"/>
    <row r="4984" s="365" customFormat="1" hidden="1"/>
    <row r="4985" s="365" customFormat="1" hidden="1"/>
    <row r="4986" s="365" customFormat="1" hidden="1"/>
    <row r="4987" s="365" customFormat="1" hidden="1"/>
    <row r="4988" s="365" customFormat="1" hidden="1"/>
    <row r="4989" s="365" customFormat="1" hidden="1"/>
    <row r="4990" s="365" customFormat="1" hidden="1"/>
    <row r="4991" s="365" customFormat="1" hidden="1"/>
    <row r="4992" s="365" customFormat="1" hidden="1"/>
    <row r="4993" s="365" customFormat="1" hidden="1"/>
    <row r="4994" s="365" customFormat="1" hidden="1"/>
    <row r="4995" s="365" customFormat="1" hidden="1"/>
    <row r="4996" s="365" customFormat="1" hidden="1"/>
    <row r="4997" s="365" customFormat="1" hidden="1"/>
    <row r="4998" s="365" customFormat="1" hidden="1"/>
    <row r="4999" s="365" customFormat="1" hidden="1"/>
    <row r="5000" s="365" customFormat="1" hidden="1"/>
    <row r="5001" s="365" customFormat="1" hidden="1"/>
    <row r="5002" s="365" customFormat="1" hidden="1"/>
    <row r="5003" s="365" customFormat="1" hidden="1"/>
    <row r="5004" s="365" customFormat="1" hidden="1"/>
    <row r="5005" s="365" customFormat="1" hidden="1"/>
    <row r="5006" s="365" customFormat="1" hidden="1"/>
    <row r="5007" s="365" customFormat="1" hidden="1"/>
    <row r="5008" s="365" customFormat="1" hidden="1"/>
    <row r="5009" s="365" customFormat="1" hidden="1"/>
    <row r="5010" s="365" customFormat="1" hidden="1"/>
    <row r="5011" s="365" customFormat="1" hidden="1"/>
    <row r="5012" s="365" customFormat="1" hidden="1"/>
    <row r="5013" s="365" customFormat="1" hidden="1"/>
    <row r="5014" s="365" customFormat="1" hidden="1"/>
    <row r="5015" s="365" customFormat="1" hidden="1"/>
    <row r="5016" s="365" customFormat="1" hidden="1"/>
    <row r="5017" s="365" customFormat="1" hidden="1"/>
    <row r="5018" s="365" customFormat="1" hidden="1"/>
    <row r="5019" s="365" customFormat="1" hidden="1"/>
    <row r="5020" s="365" customFormat="1" hidden="1"/>
    <row r="5021" s="365" customFormat="1" hidden="1"/>
    <row r="5022" s="365" customFormat="1" hidden="1"/>
    <row r="5023" s="365" customFormat="1" hidden="1"/>
    <row r="5024" s="365" customFormat="1" hidden="1"/>
    <row r="5025" s="365" customFormat="1" hidden="1"/>
    <row r="5026" s="365" customFormat="1" hidden="1"/>
    <row r="5027" s="365" customFormat="1" hidden="1"/>
    <row r="5028" s="365" customFormat="1" hidden="1"/>
    <row r="5029" s="365" customFormat="1" hidden="1"/>
    <row r="5030" s="365" customFormat="1" hidden="1"/>
    <row r="5031" s="365" customFormat="1" hidden="1"/>
    <row r="5032" s="365" customFormat="1" hidden="1"/>
    <row r="5033" s="365" customFormat="1" hidden="1"/>
    <row r="5034" s="365" customFormat="1" hidden="1"/>
    <row r="5035" s="365" customFormat="1" hidden="1"/>
    <row r="5036" s="365" customFormat="1" hidden="1"/>
    <row r="5037" s="365" customFormat="1" hidden="1"/>
    <row r="5038" s="365" customFormat="1" hidden="1"/>
    <row r="5039" s="365" customFormat="1" hidden="1"/>
    <row r="5040" s="365" customFormat="1" hidden="1"/>
    <row r="5041" s="365" customFormat="1" hidden="1"/>
    <row r="5042" s="365" customFormat="1" hidden="1"/>
    <row r="5043" s="365" customFormat="1" hidden="1"/>
    <row r="5044" s="365" customFormat="1" hidden="1"/>
    <row r="5045" s="365" customFormat="1" hidden="1"/>
    <row r="5046" s="365" customFormat="1" hidden="1"/>
    <row r="5047" s="365" customFormat="1" hidden="1"/>
    <row r="5048" s="365" customFormat="1" hidden="1"/>
    <row r="5049" s="365" customFormat="1" hidden="1"/>
    <row r="5050" s="365" customFormat="1" hidden="1"/>
    <row r="5051" s="365" customFormat="1" hidden="1"/>
    <row r="5052" s="365" customFormat="1" hidden="1"/>
    <row r="5053" s="365" customFormat="1" hidden="1"/>
    <row r="5054" s="365" customFormat="1" hidden="1"/>
    <row r="5055" s="365" customFormat="1" hidden="1"/>
    <row r="5056" s="365" customFormat="1" hidden="1"/>
    <row r="5057" s="365" customFormat="1" hidden="1"/>
    <row r="5058" s="365" customFormat="1" hidden="1"/>
    <row r="5059" s="365" customFormat="1" hidden="1"/>
    <row r="5060" s="365" customFormat="1" hidden="1"/>
    <row r="5061" s="365" customFormat="1" hidden="1"/>
    <row r="5062" s="365" customFormat="1" hidden="1"/>
    <row r="5063" s="365" customFormat="1" hidden="1"/>
    <row r="5064" s="365" customFormat="1" hidden="1"/>
    <row r="5065" s="365" customFormat="1" hidden="1"/>
    <row r="5066" s="365" customFormat="1" hidden="1"/>
    <row r="5067" s="365" customFormat="1" hidden="1"/>
    <row r="5068" s="365" customFormat="1" hidden="1"/>
    <row r="5069" s="365" customFormat="1" hidden="1"/>
    <row r="5070" s="365" customFormat="1" hidden="1"/>
    <row r="5071" s="365" customFormat="1" hidden="1"/>
    <row r="5072" s="365" customFormat="1" hidden="1"/>
    <row r="5073" s="365" customFormat="1" hidden="1"/>
    <row r="5074" s="365" customFormat="1" hidden="1"/>
    <row r="5075" s="365" customFormat="1" hidden="1"/>
    <row r="5076" s="365" customFormat="1" hidden="1"/>
    <row r="5077" s="365" customFormat="1" hidden="1"/>
    <row r="5078" s="365" customFormat="1" hidden="1"/>
    <row r="5079" s="365" customFormat="1" hidden="1"/>
    <row r="5080" s="365" customFormat="1" hidden="1"/>
    <row r="5081" s="365" customFormat="1" hidden="1"/>
    <row r="5082" s="365" customFormat="1" hidden="1"/>
    <row r="5083" s="365" customFormat="1" hidden="1"/>
    <row r="5084" s="365" customFormat="1" hidden="1"/>
    <row r="5085" s="365" customFormat="1" hidden="1"/>
    <row r="5086" s="365" customFormat="1" hidden="1"/>
    <row r="5087" s="365" customFormat="1" hidden="1"/>
    <row r="5088" s="365" customFormat="1" hidden="1"/>
    <row r="5089" s="365" customFormat="1" hidden="1"/>
    <row r="5090" s="365" customFormat="1" hidden="1"/>
    <row r="5091" s="365" customFormat="1" hidden="1"/>
    <row r="5092" s="365" customFormat="1" hidden="1"/>
    <row r="5093" s="365" customFormat="1" hidden="1"/>
    <row r="5094" s="365" customFormat="1" hidden="1"/>
    <row r="5095" s="365" customFormat="1" hidden="1"/>
    <row r="5096" s="365" customFormat="1" hidden="1"/>
    <row r="5097" s="365" customFormat="1" hidden="1"/>
    <row r="5098" s="365" customFormat="1" hidden="1"/>
    <row r="5099" s="365" customFormat="1" hidden="1"/>
    <row r="5100" s="365" customFormat="1" hidden="1"/>
    <row r="5101" s="365" customFormat="1" hidden="1"/>
    <row r="5102" s="365" customFormat="1" hidden="1"/>
    <row r="5103" s="365" customFormat="1" hidden="1"/>
    <row r="5104" s="365" customFormat="1" hidden="1"/>
    <row r="5105" s="365" customFormat="1" hidden="1"/>
    <row r="5106" s="365" customFormat="1" hidden="1"/>
    <row r="5107" s="365" customFormat="1" hidden="1"/>
    <row r="5108" s="365" customFormat="1" hidden="1"/>
    <row r="5109" s="365" customFormat="1" hidden="1"/>
    <row r="5110" s="365" customFormat="1" hidden="1"/>
    <row r="5111" s="365" customFormat="1" hidden="1"/>
    <row r="5112" s="365" customFormat="1" hidden="1"/>
    <row r="5113" s="365" customFormat="1" hidden="1"/>
    <row r="5114" s="365" customFormat="1" hidden="1"/>
    <row r="5115" s="365" customFormat="1" hidden="1"/>
    <row r="5116" s="365" customFormat="1" hidden="1"/>
    <row r="5117" s="365" customFormat="1" hidden="1"/>
    <row r="5118" s="365" customFormat="1" hidden="1"/>
    <row r="5119" s="365" customFormat="1" hidden="1"/>
    <row r="5120" s="365" customFormat="1" hidden="1"/>
    <row r="5121" s="365" customFormat="1" hidden="1"/>
    <row r="5122" s="365" customFormat="1" hidden="1"/>
    <row r="5123" s="365" customFormat="1" hidden="1"/>
    <row r="5124" s="365" customFormat="1" hidden="1"/>
    <row r="5125" s="365" customFormat="1" hidden="1"/>
    <row r="5126" s="365" customFormat="1" hidden="1"/>
    <row r="5127" s="365" customFormat="1" hidden="1"/>
    <row r="5128" s="365" customFormat="1" hidden="1"/>
    <row r="5129" s="365" customFormat="1" hidden="1"/>
    <row r="5130" s="365" customFormat="1" hidden="1"/>
    <row r="5131" s="365" customFormat="1" hidden="1"/>
    <row r="5132" s="365" customFormat="1" hidden="1"/>
    <row r="5133" s="365" customFormat="1" hidden="1"/>
    <row r="5134" s="365" customFormat="1" hidden="1"/>
    <row r="5135" s="365" customFormat="1" hidden="1"/>
    <row r="5136" s="365" customFormat="1" hidden="1"/>
    <row r="5137" s="365" customFormat="1" hidden="1"/>
    <row r="5138" s="365" customFormat="1" hidden="1"/>
    <row r="5139" s="365" customFormat="1" hidden="1"/>
    <row r="5140" s="365" customFormat="1" hidden="1"/>
    <row r="5141" s="365" customFormat="1" hidden="1"/>
    <row r="5142" s="365" customFormat="1" hidden="1"/>
    <row r="5143" s="365" customFormat="1" hidden="1"/>
    <row r="5144" s="365" customFormat="1" hidden="1"/>
    <row r="5145" s="365" customFormat="1" hidden="1"/>
    <row r="5146" s="365" customFormat="1" hidden="1"/>
    <row r="5147" s="365" customFormat="1" hidden="1"/>
    <row r="5148" s="365" customFormat="1" hidden="1"/>
    <row r="5149" s="365" customFormat="1" hidden="1"/>
    <row r="5150" s="365" customFormat="1" hidden="1"/>
    <row r="5151" s="365" customFormat="1" hidden="1"/>
    <row r="5152" s="365" customFormat="1" hidden="1"/>
    <row r="5153" s="365" customFormat="1" hidden="1"/>
    <row r="5154" s="365" customFormat="1" hidden="1"/>
    <row r="5155" s="365" customFormat="1" hidden="1"/>
    <row r="5156" s="365" customFormat="1" hidden="1"/>
    <row r="5157" s="365" customFormat="1" hidden="1"/>
    <row r="5158" s="365" customFormat="1" hidden="1"/>
    <row r="5159" s="365" customFormat="1" hidden="1"/>
    <row r="5160" s="365" customFormat="1" hidden="1"/>
    <row r="5161" s="365" customFormat="1" hidden="1"/>
    <row r="5162" s="365" customFormat="1" hidden="1"/>
    <row r="5163" s="365" customFormat="1" hidden="1"/>
    <row r="5164" s="365" customFormat="1" hidden="1"/>
    <row r="5165" s="365" customFormat="1" hidden="1"/>
    <row r="5166" s="365" customFormat="1" hidden="1"/>
    <row r="5167" s="365" customFormat="1" hidden="1"/>
    <row r="5168" s="365" customFormat="1" hidden="1"/>
    <row r="5169" s="365" customFormat="1" hidden="1"/>
    <row r="5170" s="365" customFormat="1" hidden="1"/>
    <row r="5171" s="365" customFormat="1" hidden="1"/>
    <row r="5172" s="365" customFormat="1" hidden="1"/>
    <row r="5173" s="365" customFormat="1" hidden="1"/>
    <row r="5174" s="365" customFormat="1" hidden="1"/>
    <row r="5175" s="365" customFormat="1" hidden="1"/>
    <row r="5176" s="365" customFormat="1" hidden="1"/>
    <row r="5177" s="365" customFormat="1" hidden="1"/>
    <row r="5178" s="365" customFormat="1" hidden="1"/>
    <row r="5179" s="365" customFormat="1" hidden="1"/>
    <row r="5180" s="365" customFormat="1" hidden="1"/>
    <row r="5181" s="365" customFormat="1" hidden="1"/>
    <row r="5182" s="365" customFormat="1" hidden="1"/>
    <row r="5183" s="365" customFormat="1" hidden="1"/>
    <row r="5184" s="365" customFormat="1" hidden="1"/>
    <row r="5185" s="365" customFormat="1" hidden="1"/>
    <row r="5186" s="365" customFormat="1" hidden="1"/>
    <row r="5187" s="365" customFormat="1" hidden="1"/>
    <row r="5188" s="365" customFormat="1" hidden="1"/>
    <row r="5189" s="365" customFormat="1" hidden="1"/>
    <row r="5190" s="365" customFormat="1" hidden="1"/>
    <row r="5191" s="365" customFormat="1" hidden="1"/>
    <row r="5192" s="365" customFormat="1" hidden="1"/>
    <row r="5193" s="365" customFormat="1" hidden="1"/>
    <row r="5194" s="365" customFormat="1" hidden="1"/>
    <row r="5195" s="365" customFormat="1" hidden="1"/>
    <row r="5196" s="365" customFormat="1" hidden="1"/>
    <row r="5197" s="365" customFormat="1" hidden="1"/>
    <row r="5198" s="365" customFormat="1" hidden="1"/>
    <row r="5199" s="365" customFormat="1" hidden="1"/>
    <row r="5200" s="365" customFormat="1" hidden="1"/>
    <row r="5201" s="365" customFormat="1" hidden="1"/>
    <row r="5202" s="365" customFormat="1" hidden="1"/>
    <row r="5203" s="365" customFormat="1" hidden="1"/>
    <row r="5204" s="365" customFormat="1" hidden="1"/>
    <row r="5205" s="365" customFormat="1" hidden="1"/>
    <row r="5206" s="365" customFormat="1" hidden="1"/>
    <row r="5207" s="365" customFormat="1" hidden="1"/>
    <row r="5208" s="365" customFormat="1" hidden="1"/>
    <row r="5209" s="365" customFormat="1" hidden="1"/>
    <row r="5210" s="365" customFormat="1" hidden="1"/>
    <row r="5211" s="365" customFormat="1" hidden="1"/>
    <row r="5212" s="365" customFormat="1" hidden="1"/>
    <row r="5213" s="365" customFormat="1" hidden="1"/>
    <row r="5214" s="365" customFormat="1" hidden="1"/>
    <row r="5215" s="365" customFormat="1" hidden="1"/>
    <row r="5216" s="365" customFormat="1" hidden="1"/>
    <row r="5217" s="365" customFormat="1" hidden="1"/>
    <row r="5218" s="365" customFormat="1" hidden="1"/>
    <row r="5219" s="365" customFormat="1" hidden="1"/>
    <row r="5220" s="365" customFormat="1" hidden="1"/>
    <row r="5221" s="365" customFormat="1" hidden="1"/>
    <row r="5222" s="365" customFormat="1" hidden="1"/>
    <row r="5223" s="365" customFormat="1" hidden="1"/>
    <row r="5224" s="365" customFormat="1" hidden="1"/>
    <row r="5225" s="365" customFormat="1" hidden="1"/>
    <row r="5226" s="365" customFormat="1" hidden="1"/>
    <row r="5227" s="365" customFormat="1" hidden="1"/>
    <row r="5228" s="365" customFormat="1" hidden="1"/>
    <row r="5229" s="365" customFormat="1" hidden="1"/>
    <row r="5230" s="365" customFormat="1" hidden="1"/>
    <row r="5231" s="365" customFormat="1" hidden="1"/>
    <row r="5232" s="365" customFormat="1" hidden="1"/>
    <row r="5233" s="365" customFormat="1" hidden="1"/>
    <row r="5234" s="365" customFormat="1" hidden="1"/>
    <row r="5235" s="365" customFormat="1" hidden="1"/>
    <row r="5236" s="365" customFormat="1" hidden="1"/>
    <row r="5237" s="365" customFormat="1" hidden="1"/>
    <row r="5238" s="365" customFormat="1" hidden="1"/>
    <row r="5239" s="365" customFormat="1" hidden="1"/>
    <row r="5240" s="365" customFormat="1" hidden="1"/>
    <row r="5241" s="365" customFormat="1" hidden="1"/>
    <row r="5242" s="365" customFormat="1" hidden="1"/>
    <row r="5243" s="365" customFormat="1" hidden="1"/>
    <row r="5244" s="365" customFormat="1" hidden="1"/>
    <row r="5245" s="365" customFormat="1" hidden="1"/>
    <row r="5246" s="365" customFormat="1" hidden="1"/>
    <row r="5247" s="365" customFormat="1" hidden="1"/>
    <row r="5248" s="365" customFormat="1" hidden="1"/>
    <row r="5249" s="365" customFormat="1" hidden="1"/>
    <row r="5250" s="365" customFormat="1" hidden="1"/>
    <row r="5251" s="365" customFormat="1" hidden="1"/>
    <row r="5252" s="365" customFormat="1" hidden="1"/>
    <row r="5253" s="365" customFormat="1" hidden="1"/>
    <row r="5254" s="365" customFormat="1" hidden="1"/>
    <row r="5255" s="365" customFormat="1" hidden="1"/>
    <row r="5256" s="365" customFormat="1" hidden="1"/>
    <row r="5257" s="365" customFormat="1" hidden="1"/>
    <row r="5258" s="365" customFormat="1" hidden="1"/>
    <row r="5259" s="365" customFormat="1" hidden="1"/>
    <row r="5260" s="365" customFormat="1" hidden="1"/>
    <row r="5261" s="365" customFormat="1" hidden="1"/>
    <row r="5262" s="365" customFormat="1" hidden="1"/>
    <row r="5263" s="365" customFormat="1" hidden="1"/>
    <row r="5264" s="365" customFormat="1" hidden="1"/>
    <row r="5265" s="365" customFormat="1" hidden="1"/>
    <row r="5266" s="365" customFormat="1" hidden="1"/>
    <row r="5267" s="365" customFormat="1" hidden="1"/>
    <row r="5268" s="365" customFormat="1" hidden="1"/>
    <row r="5269" s="365" customFormat="1" hidden="1"/>
    <row r="5270" s="365" customFormat="1" hidden="1"/>
    <row r="5271" s="365" customFormat="1" hidden="1"/>
    <row r="5272" s="365" customFormat="1" hidden="1"/>
    <row r="5273" s="365" customFormat="1" hidden="1"/>
    <row r="5274" s="365" customFormat="1" hidden="1"/>
    <row r="5275" s="365" customFormat="1" hidden="1"/>
    <row r="5276" s="365" customFormat="1" hidden="1"/>
    <row r="5277" s="365" customFormat="1" hidden="1"/>
    <row r="5278" s="365" customFormat="1" hidden="1"/>
    <row r="5279" s="365" customFormat="1" hidden="1"/>
    <row r="5280" s="365" customFormat="1" hidden="1"/>
    <row r="5281" s="365" customFormat="1" hidden="1"/>
    <row r="5282" s="365" customFormat="1" hidden="1"/>
    <row r="5283" s="365" customFormat="1" hidden="1"/>
    <row r="5284" s="365" customFormat="1" hidden="1"/>
    <row r="5285" s="365" customFormat="1" hidden="1"/>
    <row r="5286" s="365" customFormat="1" hidden="1"/>
    <row r="5287" s="365" customFormat="1" hidden="1"/>
    <row r="5288" s="365" customFormat="1" hidden="1"/>
    <row r="5289" s="365" customFormat="1" hidden="1"/>
    <row r="5290" s="365" customFormat="1" hidden="1"/>
    <row r="5291" s="365" customFormat="1" hidden="1"/>
    <row r="5292" s="365" customFormat="1" hidden="1"/>
    <row r="5293" s="365" customFormat="1" hidden="1"/>
    <row r="5294" s="365" customFormat="1" hidden="1"/>
    <row r="5295" s="365" customFormat="1" hidden="1"/>
    <row r="5296" s="365" customFormat="1" hidden="1"/>
    <row r="5297" s="365" customFormat="1" hidden="1"/>
    <row r="5298" s="365" customFormat="1" hidden="1"/>
    <row r="5299" s="365" customFormat="1" hidden="1"/>
    <row r="5300" s="365" customFormat="1" hidden="1"/>
    <row r="5301" s="365" customFormat="1" hidden="1"/>
    <row r="5302" s="365" customFormat="1" hidden="1"/>
    <row r="5303" s="365" customFormat="1" hidden="1"/>
    <row r="5304" s="365" customFormat="1" hidden="1"/>
    <row r="5305" s="365" customFormat="1" hidden="1"/>
    <row r="5306" s="365" customFormat="1" hidden="1"/>
    <row r="5307" s="365" customFormat="1" hidden="1"/>
    <row r="5308" s="365" customFormat="1" hidden="1"/>
    <row r="5309" s="365" customFormat="1" hidden="1"/>
    <row r="5310" s="365" customFormat="1" hidden="1"/>
    <row r="5311" s="365" customFormat="1" hidden="1"/>
    <row r="5312" s="365" customFormat="1" hidden="1"/>
    <row r="5313" s="365" customFormat="1" hidden="1"/>
    <row r="5314" s="365" customFormat="1" hidden="1"/>
    <row r="5315" s="365" customFormat="1" hidden="1"/>
    <row r="5316" s="365" customFormat="1" hidden="1"/>
    <row r="5317" s="365" customFormat="1" hidden="1"/>
    <row r="5318" s="365" customFormat="1" hidden="1"/>
    <row r="5319" s="365" customFormat="1" hidden="1"/>
    <row r="5320" s="365" customFormat="1" hidden="1"/>
    <row r="5321" s="365" customFormat="1" hidden="1"/>
    <row r="5322" s="365" customFormat="1" hidden="1"/>
    <row r="5323" s="365" customFormat="1" hidden="1"/>
    <row r="5324" s="365" customFormat="1" hidden="1"/>
    <row r="5325" s="365" customFormat="1" hidden="1"/>
    <row r="5326" s="365" customFormat="1" hidden="1"/>
    <row r="5327" s="365" customFormat="1" hidden="1"/>
    <row r="5328" s="365" customFormat="1" hidden="1"/>
    <row r="5329" s="365" customFormat="1" hidden="1"/>
    <row r="5330" s="365" customFormat="1" hidden="1"/>
    <row r="5331" s="365" customFormat="1" hidden="1"/>
    <row r="5332" s="365" customFormat="1" hidden="1"/>
    <row r="5333" s="365" customFormat="1" hidden="1"/>
    <row r="5334" s="365" customFormat="1" hidden="1"/>
    <row r="5335" s="365" customFormat="1" hidden="1"/>
    <row r="5336" s="365" customFormat="1" hidden="1"/>
    <row r="5337" s="365" customFormat="1" hidden="1"/>
    <row r="5338" s="365" customFormat="1" hidden="1"/>
    <row r="5339" s="365" customFormat="1" hidden="1"/>
    <row r="5340" s="365" customFormat="1" hidden="1"/>
    <row r="5341" s="365" customFormat="1" hidden="1"/>
    <row r="5342" s="365" customFormat="1" hidden="1"/>
    <row r="5343" s="365" customFormat="1" hidden="1"/>
    <row r="5344" s="365" customFormat="1" hidden="1"/>
    <row r="5345" s="365" customFormat="1" hidden="1"/>
    <row r="5346" s="365" customFormat="1" hidden="1"/>
    <row r="5347" s="365" customFormat="1" hidden="1"/>
    <row r="5348" s="365" customFormat="1" hidden="1"/>
    <row r="5349" s="365" customFormat="1" hidden="1"/>
    <row r="5350" s="365" customFormat="1" hidden="1"/>
    <row r="5351" s="365" customFormat="1" hidden="1"/>
    <row r="5352" s="365" customFormat="1" hidden="1"/>
    <row r="5353" s="365" customFormat="1" hidden="1"/>
    <row r="5354" s="365" customFormat="1" hidden="1"/>
    <row r="5355" s="365" customFormat="1" hidden="1"/>
    <row r="5356" s="365" customFormat="1" hidden="1"/>
    <row r="5357" s="365" customFormat="1" hidden="1"/>
    <row r="5358" s="365" customFormat="1" hidden="1"/>
    <row r="5359" s="365" customFormat="1" hidden="1"/>
    <row r="5360" s="365" customFormat="1" hidden="1"/>
    <row r="5361" s="365" customFormat="1" hidden="1"/>
    <row r="5362" s="365" customFormat="1" hidden="1"/>
    <row r="5363" s="365" customFormat="1" hidden="1"/>
    <row r="5364" s="365" customFormat="1" hidden="1"/>
    <row r="5365" s="365" customFormat="1" hidden="1"/>
    <row r="5366" s="365" customFormat="1" hidden="1"/>
    <row r="5367" s="365" customFormat="1" hidden="1"/>
    <row r="5368" s="365" customFormat="1" hidden="1"/>
    <row r="5369" s="365" customFormat="1" hidden="1"/>
    <row r="5370" s="365" customFormat="1" hidden="1"/>
    <row r="5371" s="365" customFormat="1" hidden="1"/>
    <row r="5372" s="365" customFormat="1" hidden="1"/>
    <row r="5373" s="365" customFormat="1" hidden="1"/>
    <row r="5374" s="365" customFormat="1" hidden="1"/>
    <row r="5375" s="365" customFormat="1" hidden="1"/>
    <row r="5376" s="365" customFormat="1" hidden="1"/>
    <row r="5377" s="365" customFormat="1" hidden="1"/>
    <row r="5378" s="365" customFormat="1" hidden="1"/>
    <row r="5379" s="365" customFormat="1" hidden="1"/>
    <row r="5380" s="365" customFormat="1" hidden="1"/>
    <row r="5381" s="365" customFormat="1" hidden="1"/>
    <row r="5382" s="365" customFormat="1" hidden="1"/>
    <row r="5383" s="365" customFormat="1" hidden="1"/>
    <row r="5384" s="365" customFormat="1" hidden="1"/>
    <row r="5385" s="365" customFormat="1" hidden="1"/>
    <row r="5386" s="365" customFormat="1" hidden="1"/>
    <row r="5387" s="365" customFormat="1" hidden="1"/>
    <row r="5388" s="365" customFormat="1" hidden="1"/>
    <row r="5389" s="365" customFormat="1" hidden="1"/>
    <row r="5390" s="365" customFormat="1" hidden="1"/>
    <row r="5391" s="365" customFormat="1" hidden="1"/>
    <row r="5392" s="365" customFormat="1" hidden="1"/>
    <row r="5393" s="365" customFormat="1" hidden="1"/>
    <row r="5394" s="365" customFormat="1" hidden="1"/>
    <row r="5395" s="365" customFormat="1" hidden="1"/>
    <row r="5396" s="365" customFormat="1" hidden="1"/>
    <row r="5397" s="365" customFormat="1" hidden="1"/>
    <row r="5398" s="365" customFormat="1" hidden="1"/>
    <row r="5399" s="365" customFormat="1" hidden="1"/>
    <row r="5400" s="365" customFormat="1" hidden="1"/>
    <row r="5401" s="365" customFormat="1" hidden="1"/>
    <row r="5402" s="365" customFormat="1" hidden="1"/>
    <row r="5403" s="365" customFormat="1" hidden="1"/>
    <row r="5404" s="365" customFormat="1" hidden="1"/>
    <row r="5405" s="365" customFormat="1" hidden="1"/>
    <row r="5406" s="365" customFormat="1" hidden="1"/>
    <row r="5407" s="365" customFormat="1" hidden="1"/>
    <row r="5408" s="365" customFormat="1" hidden="1"/>
    <row r="5409" s="365" customFormat="1" hidden="1"/>
    <row r="5410" s="365" customFormat="1" hidden="1"/>
    <row r="5411" s="365" customFormat="1" hidden="1"/>
    <row r="5412" s="365" customFormat="1" hidden="1"/>
    <row r="5413" s="365" customFormat="1" hidden="1"/>
    <row r="5414" s="365" customFormat="1" hidden="1"/>
    <row r="5415" s="365" customFormat="1" hidden="1"/>
    <row r="5416" s="365" customFormat="1" hidden="1"/>
    <row r="5417" s="365" customFormat="1" hidden="1"/>
    <row r="5418" s="365" customFormat="1" hidden="1"/>
    <row r="5419" s="365" customFormat="1" hidden="1"/>
    <row r="5420" s="365" customFormat="1" hidden="1"/>
    <row r="5421" s="365" customFormat="1" hidden="1"/>
    <row r="5422" s="365" customFormat="1" hidden="1"/>
    <row r="5423" s="365" customFormat="1" hidden="1"/>
    <row r="5424" s="365" customFormat="1" hidden="1"/>
    <row r="5425" s="365" customFormat="1" hidden="1"/>
    <row r="5426" s="365" customFormat="1" hidden="1"/>
    <row r="5427" s="365" customFormat="1" hidden="1"/>
    <row r="5428" s="365" customFormat="1" hidden="1"/>
    <row r="5429" s="365" customFormat="1" hidden="1"/>
    <row r="5430" s="365" customFormat="1" hidden="1"/>
    <row r="5431" s="365" customFormat="1" hidden="1"/>
    <row r="5432" s="365" customFormat="1" hidden="1"/>
    <row r="5433" s="365" customFormat="1" hidden="1"/>
    <row r="5434" s="365" customFormat="1" hidden="1"/>
    <row r="5435" s="365" customFormat="1" hidden="1"/>
    <row r="5436" s="365" customFormat="1" hidden="1"/>
    <row r="5437" s="365" customFormat="1" hidden="1"/>
    <row r="5438" s="365" customFormat="1" hidden="1"/>
    <row r="5439" s="365" customFormat="1" hidden="1"/>
    <row r="5440" s="365" customFormat="1" hidden="1"/>
    <row r="5441" s="365" customFormat="1" hidden="1"/>
    <row r="5442" s="365" customFormat="1" hidden="1"/>
    <row r="5443" s="365" customFormat="1" hidden="1"/>
    <row r="5444" s="365" customFormat="1" hidden="1"/>
    <row r="5445" s="365" customFormat="1" hidden="1"/>
    <row r="5446" s="365" customFormat="1" hidden="1"/>
    <row r="5447" s="365" customFormat="1" hidden="1"/>
    <row r="5448" s="365" customFormat="1" hidden="1"/>
    <row r="5449" s="365" customFormat="1" hidden="1"/>
    <row r="5450" s="365" customFormat="1" hidden="1"/>
    <row r="5451" s="365" customFormat="1" hidden="1"/>
    <row r="5452" s="365" customFormat="1" hidden="1"/>
    <row r="5453" s="365" customFormat="1" hidden="1"/>
    <row r="5454" s="365" customFormat="1" hidden="1"/>
    <row r="5455" s="365" customFormat="1" hidden="1"/>
    <row r="5456" s="365" customFormat="1" hidden="1"/>
    <row r="5457" s="365" customFormat="1" hidden="1"/>
    <row r="5458" s="365" customFormat="1" hidden="1"/>
    <row r="5459" s="365" customFormat="1" hidden="1"/>
    <row r="5460" s="365" customFormat="1" hidden="1"/>
    <row r="5461" s="365" customFormat="1" hidden="1"/>
    <row r="5462" s="365" customFormat="1" hidden="1"/>
    <row r="5463" s="365" customFormat="1" hidden="1"/>
    <row r="5464" s="365" customFormat="1" hidden="1"/>
    <row r="5465" s="365" customFormat="1" hidden="1"/>
    <row r="5466" s="365" customFormat="1" hidden="1"/>
    <row r="5467" s="365" customFormat="1" hidden="1"/>
    <row r="5468" s="365" customFormat="1" hidden="1"/>
    <row r="5469" s="365" customFormat="1" hidden="1"/>
    <row r="5470" s="365" customFormat="1" hidden="1"/>
    <row r="5471" s="365" customFormat="1" hidden="1"/>
    <row r="5472" s="365" customFormat="1" hidden="1"/>
    <row r="5473" spans="2:16" s="365" customFormat="1" hidden="1"/>
    <row r="5474" spans="2:16" s="365" customFormat="1" hidden="1"/>
    <row r="5475" spans="2:16" s="365" customFormat="1" hidden="1"/>
    <row r="5476" spans="2:16" s="365" customFormat="1" hidden="1"/>
    <row r="5477" spans="2:16" s="365" customFormat="1" hidden="1"/>
    <row r="5478" spans="2:16" s="365" customFormat="1" hidden="1"/>
    <row r="5479" spans="2:16" s="365" customFormat="1" hidden="1"/>
    <row r="5480" spans="2:16" s="365" customFormat="1" hidden="1"/>
    <row r="5481" spans="2:16" s="365" customFormat="1" hidden="1"/>
    <row r="5482" spans="2:16" s="365" customFormat="1" hidden="1"/>
    <row r="5483" spans="2:16" s="365" customFormat="1" hidden="1"/>
    <row r="5484" spans="2:16" s="365" customFormat="1" hidden="1"/>
    <row r="5485" spans="2:16" s="365" customFormat="1" hidden="1"/>
    <row r="5486" spans="2:16" s="365" customFormat="1" hidden="1">
      <c r="B5486" s="366"/>
      <c r="C5486" s="366"/>
      <c r="D5486" s="366"/>
      <c r="E5486" s="366"/>
      <c r="F5486" s="366"/>
      <c r="G5486" s="366"/>
      <c r="H5486" s="366"/>
      <c r="I5486" s="366"/>
      <c r="J5486" s="366"/>
      <c r="K5486" s="366"/>
      <c r="L5486" s="366"/>
      <c r="M5486" s="366"/>
      <c r="N5486" s="366"/>
      <c r="O5486" s="366"/>
      <c r="P5486" s="366"/>
    </row>
    <row r="5487" spans="2:16" s="365" customFormat="1" hidden="1">
      <c r="B5487" s="366"/>
      <c r="C5487" s="366"/>
      <c r="D5487" s="366"/>
      <c r="E5487" s="366"/>
      <c r="F5487" s="366"/>
      <c r="G5487" s="366"/>
      <c r="H5487" s="366"/>
      <c r="I5487" s="366"/>
      <c r="J5487" s="366"/>
      <c r="K5487" s="366"/>
      <c r="L5487" s="366"/>
      <c r="M5487" s="366"/>
      <c r="N5487" s="366"/>
      <c r="O5487" s="366"/>
      <c r="P5487" s="366"/>
    </row>
    <row r="5488" spans="2:16" s="365" customFormat="1" hidden="1">
      <c r="B5488" s="366"/>
      <c r="C5488" s="366"/>
      <c r="D5488" s="366"/>
      <c r="E5488" s="366"/>
      <c r="F5488" s="366"/>
      <c r="G5488" s="366"/>
      <c r="H5488" s="366"/>
      <c r="I5488" s="366"/>
      <c r="J5488" s="366"/>
      <c r="K5488" s="366"/>
      <c r="L5488" s="366"/>
      <c r="M5488" s="366"/>
      <c r="N5488" s="366"/>
      <c r="O5488" s="366"/>
      <c r="P5488" s="366"/>
    </row>
    <row r="5489" spans="2:16" s="365" customFormat="1" hidden="1">
      <c r="B5489" s="366"/>
      <c r="C5489" s="366"/>
      <c r="D5489" s="366"/>
      <c r="E5489" s="366"/>
      <c r="F5489" s="366"/>
      <c r="G5489" s="366"/>
      <c r="H5489" s="366"/>
      <c r="I5489" s="366"/>
      <c r="J5489" s="366"/>
      <c r="K5489" s="366"/>
      <c r="L5489" s="366"/>
      <c r="M5489" s="366"/>
      <c r="N5489" s="366"/>
      <c r="O5489" s="366"/>
      <c r="P5489" s="366"/>
    </row>
    <row r="5490" spans="2:16" s="365" customFormat="1" hidden="1">
      <c r="B5490" s="366"/>
      <c r="C5490" s="366"/>
      <c r="D5490" s="366"/>
      <c r="E5490" s="366"/>
      <c r="F5490" s="366"/>
      <c r="G5490" s="366"/>
      <c r="H5490" s="366"/>
      <c r="I5490" s="366"/>
      <c r="J5490" s="366"/>
      <c r="K5490" s="366"/>
      <c r="L5490" s="366"/>
      <c r="M5490" s="366"/>
      <c r="N5490" s="366"/>
      <c r="O5490" s="366"/>
      <c r="P5490" s="366"/>
    </row>
    <row r="5491" spans="2:16" s="365" customFormat="1" hidden="1">
      <c r="B5491" s="366"/>
      <c r="C5491" s="366"/>
      <c r="D5491" s="366"/>
      <c r="E5491" s="366"/>
      <c r="F5491" s="366"/>
      <c r="G5491" s="366"/>
      <c r="H5491" s="366"/>
      <c r="I5491" s="366"/>
      <c r="J5491" s="366"/>
      <c r="K5491" s="366"/>
      <c r="L5491" s="366"/>
      <c r="M5491" s="366"/>
      <c r="N5491" s="366"/>
      <c r="O5491" s="366"/>
      <c r="P5491" s="366"/>
    </row>
    <row r="5492" spans="2:16" s="365" customFormat="1" hidden="1">
      <c r="B5492" s="366"/>
      <c r="C5492" s="366"/>
      <c r="D5492" s="366"/>
      <c r="E5492" s="366"/>
      <c r="F5492" s="366"/>
      <c r="G5492" s="366"/>
      <c r="H5492" s="366"/>
      <c r="I5492" s="366"/>
      <c r="J5492" s="366"/>
      <c r="K5492" s="366"/>
      <c r="L5492" s="366"/>
      <c r="M5492" s="366"/>
      <c r="N5492" s="366"/>
      <c r="O5492" s="366"/>
      <c r="P5492" s="366"/>
    </row>
    <row r="5493" spans="2:16" s="365" customFormat="1" hidden="1">
      <c r="B5493" s="366"/>
      <c r="C5493" s="366"/>
      <c r="D5493" s="366"/>
      <c r="E5493" s="366"/>
      <c r="F5493" s="366"/>
      <c r="G5493" s="366"/>
      <c r="H5493" s="366"/>
      <c r="I5493" s="366"/>
      <c r="J5493" s="366"/>
      <c r="K5493" s="366"/>
      <c r="L5493" s="366"/>
      <c r="M5493" s="366"/>
      <c r="N5493" s="366"/>
      <c r="O5493" s="366"/>
      <c r="P5493" s="366"/>
    </row>
    <row r="5494" spans="2:16" s="365" customFormat="1" hidden="1">
      <c r="B5494" s="366"/>
      <c r="C5494" s="366"/>
      <c r="D5494" s="366"/>
      <c r="E5494" s="366"/>
      <c r="F5494" s="366"/>
      <c r="G5494" s="366"/>
      <c r="H5494" s="366"/>
      <c r="I5494" s="366"/>
      <c r="J5494" s="366"/>
      <c r="K5494" s="366"/>
      <c r="L5494" s="366"/>
      <c r="M5494" s="366"/>
      <c r="N5494" s="366"/>
      <c r="O5494" s="366"/>
      <c r="P5494" s="366"/>
    </row>
    <row r="5495" spans="2:16" s="365" customFormat="1" hidden="1">
      <c r="B5495" s="366"/>
      <c r="C5495" s="366"/>
      <c r="D5495" s="366"/>
      <c r="E5495" s="366"/>
      <c r="F5495" s="366"/>
      <c r="G5495" s="366"/>
      <c r="H5495" s="366"/>
      <c r="I5495" s="366"/>
      <c r="J5495" s="366"/>
      <c r="K5495" s="366"/>
      <c r="L5495" s="366"/>
      <c r="M5495" s="366"/>
      <c r="N5495" s="366"/>
      <c r="O5495" s="366"/>
      <c r="P5495" s="366"/>
    </row>
    <row r="5496" spans="2:16" s="365" customFormat="1" hidden="1">
      <c r="B5496" s="366"/>
      <c r="C5496" s="366"/>
      <c r="D5496" s="366"/>
      <c r="E5496" s="366"/>
      <c r="F5496" s="366"/>
      <c r="G5496" s="366"/>
      <c r="H5496" s="366"/>
      <c r="I5496" s="366"/>
      <c r="J5496" s="366"/>
      <c r="K5496" s="366"/>
      <c r="L5496" s="366"/>
      <c r="M5496" s="366"/>
      <c r="N5496" s="366"/>
      <c r="O5496" s="366"/>
      <c r="P5496" s="366"/>
    </row>
    <row r="5497" spans="2:16" s="365" customFormat="1" hidden="1">
      <c r="B5497" s="366"/>
      <c r="C5497" s="366"/>
      <c r="D5497" s="366"/>
      <c r="E5497" s="366"/>
      <c r="F5497" s="366"/>
      <c r="G5497" s="366"/>
      <c r="H5497" s="366"/>
      <c r="I5497" s="366"/>
      <c r="J5497" s="366"/>
      <c r="K5497" s="366"/>
      <c r="L5497" s="366"/>
      <c r="M5497" s="366"/>
      <c r="N5497" s="366"/>
      <c r="O5497" s="366"/>
      <c r="P5497" s="366"/>
    </row>
  </sheetData>
  <mergeCells count="27">
    <mergeCell ref="C17:O19"/>
    <mergeCell ref="F21:J21"/>
    <mergeCell ref="K21:O21"/>
    <mergeCell ref="C22:C30"/>
    <mergeCell ref="D22:D24"/>
    <mergeCell ref="E22:E24"/>
    <mergeCell ref="D25:D29"/>
    <mergeCell ref="E25:E29"/>
    <mergeCell ref="F22:J30"/>
    <mergeCell ref="F31:J39"/>
    <mergeCell ref="C40:C48"/>
    <mergeCell ref="D40:D42"/>
    <mergeCell ref="E40:E42"/>
    <mergeCell ref="D43:D47"/>
    <mergeCell ref="E43:E47"/>
    <mergeCell ref="F40:J48"/>
    <mergeCell ref="C31:C39"/>
    <mergeCell ref="D31:D33"/>
    <mergeCell ref="E31:E33"/>
    <mergeCell ref="D34:D38"/>
    <mergeCell ref="E34:E38"/>
    <mergeCell ref="F49:J57"/>
    <mergeCell ref="C49:C57"/>
    <mergeCell ref="D49:D51"/>
    <mergeCell ref="E49:E51"/>
    <mergeCell ref="D52:D56"/>
    <mergeCell ref="E52:E56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700-000000000000}">
          <x14:formula1>
            <xm:f>'TABLAS - GRÁFICAS'!$H$3:$H$5</xm:f>
          </x14:formula1>
          <xm:sqref>K22 K31 K40 K49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3453D"/>
  </sheetPr>
  <dimension ref="A1:Q64"/>
  <sheetViews>
    <sheetView showGridLines="0" topLeftCell="A9" zoomScaleNormal="100" workbookViewId="0">
      <selection activeCell="F62" sqref="F62"/>
    </sheetView>
  </sheetViews>
  <sheetFormatPr baseColWidth="10" defaultColWidth="0" defaultRowHeight="13.8" zeroHeight="1"/>
  <cols>
    <col min="1" max="1" width="2.6640625" style="411" customWidth="1"/>
    <col min="2" max="2" width="3.88671875" style="411" customWidth="1"/>
    <col min="3" max="3" width="5.5546875" style="411" customWidth="1"/>
    <col min="4" max="4" width="10.88671875" style="411" customWidth="1"/>
    <col min="5" max="5" width="17" style="411" customWidth="1"/>
    <col min="6" max="6" width="13.33203125" style="411" customWidth="1"/>
    <col min="7" max="7" width="15.88671875" style="411" customWidth="1"/>
    <col min="8" max="8" width="18" style="411" customWidth="1"/>
    <col min="9" max="9" width="10.88671875" style="411" customWidth="1"/>
    <col min="10" max="10" width="13.109375" style="411" customWidth="1"/>
    <col min="11" max="11" width="12" style="411" customWidth="1"/>
    <col min="12" max="12" width="10.88671875" style="411" customWidth="1"/>
    <col min="13" max="13" width="24" style="411" customWidth="1"/>
    <col min="14" max="14" width="8.33203125" style="411" customWidth="1"/>
    <col min="15" max="15" width="3.88671875" style="411" customWidth="1"/>
    <col min="16" max="16" width="2.6640625" style="411" customWidth="1"/>
    <col min="17" max="17" width="10.88671875" style="411" customWidth="1"/>
    <col min="18" max="16384" width="10.88671875" style="411" hidden="1"/>
  </cols>
  <sheetData>
    <row r="1" spans="1:17" ht="51.6" customHeight="1">
      <c r="A1" s="556"/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56"/>
      <c r="Q1" s="556"/>
    </row>
    <row r="2" spans="1:17" ht="15" customHeight="1" thickBot="1">
      <c r="A2" s="556"/>
      <c r="B2" s="556"/>
      <c r="C2" s="556"/>
      <c r="D2" s="556"/>
      <c r="E2" s="556"/>
      <c r="F2" s="556"/>
      <c r="G2" s="556"/>
      <c r="H2" s="556"/>
      <c r="I2" s="556"/>
      <c r="J2" s="556"/>
      <c r="K2" s="556"/>
      <c r="L2" s="556"/>
      <c r="M2" s="556"/>
      <c r="N2" s="556"/>
      <c r="O2" s="556"/>
      <c r="P2" s="556"/>
      <c r="Q2" s="556"/>
    </row>
    <row r="3" spans="1:17">
      <c r="A3" s="556"/>
      <c r="B3" s="561"/>
      <c r="C3" s="562"/>
      <c r="D3" s="562"/>
      <c r="E3" s="562"/>
      <c r="F3" s="562"/>
      <c r="G3" s="562"/>
      <c r="H3" s="562"/>
      <c r="I3" s="562"/>
      <c r="J3" s="562"/>
      <c r="K3" s="562"/>
      <c r="L3" s="562"/>
      <c r="M3" s="562"/>
      <c r="N3" s="562"/>
      <c r="O3" s="562"/>
      <c r="P3" s="588"/>
      <c r="Q3" s="587"/>
    </row>
    <row r="4" spans="1:17">
      <c r="A4" s="556"/>
      <c r="B4" s="563"/>
      <c r="C4" s="564"/>
      <c r="D4" s="564"/>
      <c r="E4" s="564"/>
      <c r="F4" s="564"/>
      <c r="G4" s="564"/>
      <c r="H4" s="564"/>
      <c r="I4" s="564"/>
      <c r="J4" s="564"/>
      <c r="K4" s="564"/>
      <c r="L4" s="564"/>
      <c r="M4" s="564"/>
      <c r="N4" s="564"/>
      <c r="O4" s="565"/>
      <c r="P4" s="559"/>
      <c r="Q4" s="514"/>
    </row>
    <row r="5" spans="1:17">
      <c r="A5" s="556"/>
      <c r="B5" s="563"/>
      <c r="C5" s="564"/>
      <c r="D5" s="564"/>
      <c r="E5" s="564"/>
      <c r="F5" s="564"/>
      <c r="G5" s="564"/>
      <c r="H5" s="564"/>
      <c r="I5" s="564"/>
      <c r="J5" s="564"/>
      <c r="K5" s="564"/>
      <c r="L5" s="564"/>
      <c r="M5" s="564"/>
      <c r="N5" s="564"/>
      <c r="O5" s="565"/>
      <c r="P5" s="559"/>
      <c r="Q5" s="514"/>
    </row>
    <row r="6" spans="1:17">
      <c r="A6" s="556"/>
      <c r="B6" s="563"/>
      <c r="C6" s="564"/>
      <c r="D6" s="564"/>
      <c r="E6" s="564"/>
      <c r="F6" s="564"/>
      <c r="G6" s="564"/>
      <c r="H6" s="564"/>
      <c r="I6" s="564"/>
      <c r="J6" s="564"/>
      <c r="K6" s="564"/>
      <c r="L6" s="564"/>
      <c r="M6" s="564"/>
      <c r="N6" s="564"/>
      <c r="O6" s="565"/>
      <c r="P6" s="559"/>
      <c r="Q6" s="514"/>
    </row>
    <row r="7" spans="1:17" ht="14.4" thickBot="1">
      <c r="A7" s="556"/>
      <c r="B7" s="563"/>
      <c r="C7" s="564"/>
      <c r="D7" s="564"/>
      <c r="E7" s="564"/>
      <c r="F7" s="564"/>
      <c r="G7" s="564"/>
      <c r="H7" s="564"/>
      <c r="I7" s="564"/>
      <c r="J7" s="564"/>
      <c r="K7" s="564"/>
      <c r="L7" s="564"/>
      <c r="M7" s="564"/>
      <c r="N7" s="564"/>
      <c r="O7" s="565"/>
      <c r="P7" s="559"/>
      <c r="Q7" s="514"/>
    </row>
    <row r="8" spans="1:17" ht="23.4" customHeight="1" thickBot="1">
      <c r="A8" s="556"/>
      <c r="B8" s="1089" t="s">
        <v>646</v>
      </c>
      <c r="C8" s="1090"/>
      <c r="D8" s="1090"/>
      <c r="E8" s="1090"/>
      <c r="F8" s="1090"/>
      <c r="G8" s="1090"/>
      <c r="H8" s="1090"/>
      <c r="I8" s="1090"/>
      <c r="J8" s="1090"/>
      <c r="K8" s="1090"/>
      <c r="L8" s="1090"/>
      <c r="M8" s="1090"/>
      <c r="N8" s="1091"/>
      <c r="O8" s="565"/>
      <c r="P8" s="559"/>
      <c r="Q8" s="514"/>
    </row>
    <row r="9" spans="1:17" ht="14.4" thickBot="1">
      <c r="A9" s="556"/>
      <c r="B9" s="563"/>
      <c r="C9" s="564"/>
      <c r="D9" s="564"/>
      <c r="E9" s="564"/>
      <c r="F9" s="564"/>
      <c r="G9" s="564"/>
      <c r="H9" s="564"/>
      <c r="I9" s="564"/>
      <c r="J9" s="564"/>
      <c r="K9" s="564"/>
      <c r="L9" s="564"/>
      <c r="M9" s="564"/>
      <c r="N9" s="564"/>
      <c r="O9" s="565"/>
      <c r="P9" s="559"/>
      <c r="Q9" s="515"/>
    </row>
    <row r="10" spans="1:17" ht="14.4" customHeight="1">
      <c r="A10" s="556"/>
      <c r="B10" s="563"/>
      <c r="C10" s="1092" t="s">
        <v>647</v>
      </c>
      <c r="D10" s="1092"/>
      <c r="E10" s="1092"/>
      <c r="F10" s="1092"/>
      <c r="G10" s="1092"/>
      <c r="H10" s="1092"/>
      <c r="I10" s="564"/>
      <c r="J10" s="564"/>
      <c r="K10" s="564"/>
      <c r="L10" s="564"/>
      <c r="M10" s="564"/>
      <c r="N10" s="564"/>
      <c r="O10" s="565"/>
      <c r="P10" s="556"/>
      <c r="Q10" s="556"/>
    </row>
    <row r="11" spans="1:17" ht="14.4" customHeight="1">
      <c r="A11" s="556"/>
      <c r="B11" s="563"/>
      <c r="C11" s="1093" t="s">
        <v>648</v>
      </c>
      <c r="D11" s="1093"/>
      <c r="E11" s="1093"/>
      <c r="F11" s="1093"/>
      <c r="G11" s="1093"/>
      <c r="H11" s="1093"/>
      <c r="I11" s="564"/>
      <c r="J11" s="564"/>
      <c r="K11" s="564"/>
      <c r="L11" s="564"/>
      <c r="M11" s="564"/>
      <c r="N11" s="564"/>
      <c r="O11" s="565"/>
      <c r="P11" s="556"/>
      <c r="Q11" s="556"/>
    </row>
    <row r="12" spans="1:17" ht="15.9" customHeight="1">
      <c r="A12" s="556"/>
      <c r="B12" s="563"/>
      <c r="C12" s="566" t="s">
        <v>649</v>
      </c>
      <c r="D12" s="566"/>
      <c r="E12" s="566"/>
      <c r="F12" s="566"/>
      <c r="G12" s="566"/>
      <c r="H12" s="566"/>
      <c r="I12" s="564"/>
      <c r="J12" s="564"/>
      <c r="K12" s="564"/>
      <c r="L12" s="564"/>
      <c r="M12" s="564"/>
      <c r="N12" s="564"/>
      <c r="O12" s="565"/>
      <c r="P12" s="556"/>
      <c r="Q12" s="556"/>
    </row>
    <row r="13" spans="1:17" s="412" customFormat="1" ht="41.1" customHeight="1">
      <c r="A13" s="557"/>
      <c r="B13" s="567"/>
      <c r="C13" s="523" t="s">
        <v>650</v>
      </c>
      <c r="D13" s="1094" t="s">
        <v>56</v>
      </c>
      <c r="E13" s="1094"/>
      <c r="F13" s="523" t="s">
        <v>651</v>
      </c>
      <c r="G13" s="523" t="s">
        <v>684</v>
      </c>
      <c r="H13" s="523" t="s">
        <v>685</v>
      </c>
      <c r="I13" s="568"/>
      <c r="J13" s="568"/>
      <c r="K13" s="568"/>
      <c r="L13" s="523" t="s">
        <v>652</v>
      </c>
      <c r="M13" s="523" t="s">
        <v>653</v>
      </c>
      <c r="N13" s="568"/>
      <c r="O13" s="569"/>
      <c r="P13" s="557"/>
      <c r="Q13" s="557"/>
    </row>
    <row r="14" spans="1:17" s="412" customFormat="1" ht="17.100000000000001" customHeight="1">
      <c r="A14" s="557"/>
      <c r="B14" s="567"/>
      <c r="C14" s="570" t="s">
        <v>591</v>
      </c>
      <c r="D14" s="1088" t="s">
        <v>68</v>
      </c>
      <c r="E14" s="1088"/>
      <c r="F14" s="572">
        <v>0.28999999999999998</v>
      </c>
      <c r="G14" s="570">
        <v>1</v>
      </c>
      <c r="H14" s="570">
        <v>0</v>
      </c>
      <c r="I14" s="568"/>
      <c r="J14" s="568"/>
      <c r="K14" s="568"/>
      <c r="L14" s="573" t="s">
        <v>654</v>
      </c>
      <c r="M14" s="570" t="s">
        <v>498</v>
      </c>
      <c r="N14" s="568"/>
      <c r="O14" s="569"/>
      <c r="P14" s="557"/>
      <c r="Q14" s="557"/>
    </row>
    <row r="15" spans="1:17" s="412" customFormat="1" ht="15.9" customHeight="1">
      <c r="A15" s="557"/>
      <c r="B15" s="567"/>
      <c r="C15" s="570" t="s">
        <v>592</v>
      </c>
      <c r="D15" s="571" t="s">
        <v>607</v>
      </c>
      <c r="E15" s="571"/>
      <c r="F15" s="572">
        <v>1.37</v>
      </c>
      <c r="G15" s="570">
        <v>1</v>
      </c>
      <c r="H15" s="570">
        <v>0</v>
      </c>
      <c r="I15" s="568"/>
      <c r="J15" s="568"/>
      <c r="K15" s="568"/>
      <c r="L15" s="570" t="s">
        <v>655</v>
      </c>
      <c r="M15" s="570" t="s">
        <v>496</v>
      </c>
      <c r="N15" s="568"/>
      <c r="O15" s="569"/>
      <c r="P15" s="557"/>
      <c r="Q15" s="557"/>
    </row>
    <row r="16" spans="1:17" s="412" customFormat="1" ht="15.9" customHeight="1">
      <c r="A16" s="557"/>
      <c r="B16" s="567"/>
      <c r="C16" s="570" t="s">
        <v>593</v>
      </c>
      <c r="D16" s="1088" t="s">
        <v>66</v>
      </c>
      <c r="E16" s="1088"/>
      <c r="F16" s="572">
        <v>0.13</v>
      </c>
      <c r="G16" s="570">
        <v>1</v>
      </c>
      <c r="H16" s="570">
        <v>0</v>
      </c>
      <c r="I16" s="568"/>
      <c r="J16" s="568"/>
      <c r="K16" s="568"/>
      <c r="L16" s="570" t="s">
        <v>656</v>
      </c>
      <c r="M16" s="570" t="s">
        <v>506</v>
      </c>
      <c r="N16" s="568"/>
      <c r="O16" s="569"/>
      <c r="P16" s="557"/>
      <c r="Q16" s="557"/>
    </row>
    <row r="17" spans="1:17" s="412" customFormat="1" ht="15.9" customHeight="1">
      <c r="A17" s="557"/>
      <c r="B17" s="567"/>
      <c r="C17" s="570" t="s">
        <v>594</v>
      </c>
      <c r="D17" s="1088" t="s">
        <v>657</v>
      </c>
      <c r="E17" s="1088"/>
      <c r="F17" s="572">
        <v>5.31</v>
      </c>
      <c r="G17" s="570">
        <v>1</v>
      </c>
      <c r="H17" s="570">
        <v>0</v>
      </c>
      <c r="I17" s="568"/>
      <c r="J17" s="568"/>
      <c r="K17" s="568"/>
      <c r="L17" s="568"/>
      <c r="M17" s="568"/>
      <c r="N17" s="568"/>
      <c r="O17" s="569"/>
      <c r="P17" s="557"/>
      <c r="Q17" s="557"/>
    </row>
    <row r="18" spans="1:17" s="412" customFormat="1" ht="27.75" customHeight="1">
      <c r="A18" s="557"/>
      <c r="B18" s="567"/>
      <c r="C18" s="570" t="s">
        <v>595</v>
      </c>
      <c r="D18" s="1088" t="s">
        <v>62</v>
      </c>
      <c r="E18" s="1088"/>
      <c r="F18" s="572">
        <v>2.12</v>
      </c>
      <c r="G18" s="570">
        <v>1</v>
      </c>
      <c r="H18" s="570">
        <v>0</v>
      </c>
      <c r="I18" s="568"/>
      <c r="J18" s="568"/>
      <c r="K18" s="568"/>
      <c r="L18" s="568"/>
      <c r="M18" s="568"/>
      <c r="N18" s="568"/>
      <c r="O18" s="569"/>
      <c r="P18" s="557"/>
      <c r="Q18" s="557"/>
    </row>
    <row r="19" spans="1:17" s="412" customFormat="1" ht="26.25" customHeight="1">
      <c r="A19" s="557"/>
      <c r="B19" s="567"/>
      <c r="C19" s="570" t="s">
        <v>596</v>
      </c>
      <c r="D19" s="1088" t="s">
        <v>609</v>
      </c>
      <c r="E19" s="1088"/>
      <c r="F19" s="572">
        <v>0.5</v>
      </c>
      <c r="G19" s="570">
        <v>0</v>
      </c>
      <c r="H19" s="570">
        <v>1</v>
      </c>
      <c r="I19" s="568"/>
      <c r="J19" s="568"/>
      <c r="K19" s="568"/>
      <c r="L19" s="568"/>
      <c r="M19" s="568"/>
      <c r="N19" s="568"/>
      <c r="O19" s="569"/>
      <c r="P19" s="557"/>
      <c r="Q19" s="557"/>
    </row>
    <row r="20" spans="1:17" s="412" customFormat="1" ht="31.5" customHeight="1">
      <c r="A20" s="557"/>
      <c r="B20" s="567"/>
      <c r="C20" s="570" t="s">
        <v>597</v>
      </c>
      <c r="D20" s="1095" t="s">
        <v>658</v>
      </c>
      <c r="E20" s="1095"/>
      <c r="F20" s="572">
        <v>0.09</v>
      </c>
      <c r="G20" s="570">
        <v>1</v>
      </c>
      <c r="H20" s="570">
        <v>0</v>
      </c>
      <c r="I20" s="568"/>
      <c r="J20" s="568"/>
      <c r="K20" s="568"/>
      <c r="L20" s="568"/>
      <c r="M20" s="568"/>
      <c r="N20" s="568"/>
      <c r="O20" s="569"/>
      <c r="P20" s="557"/>
      <c r="Q20" s="557"/>
    </row>
    <row r="21" spans="1:17" s="412" customFormat="1" ht="31.5" customHeight="1">
      <c r="A21" s="557"/>
      <c r="B21" s="567"/>
      <c r="C21" s="570" t="s">
        <v>598</v>
      </c>
      <c r="D21" s="1095" t="s">
        <v>659</v>
      </c>
      <c r="E21" s="1095"/>
      <c r="F21" s="572">
        <v>0.02</v>
      </c>
      <c r="G21" s="570">
        <v>0</v>
      </c>
      <c r="H21" s="570">
        <v>1</v>
      </c>
      <c r="I21" s="568"/>
      <c r="J21" s="568"/>
      <c r="K21" s="568"/>
      <c r="L21" s="568"/>
      <c r="M21" s="568"/>
      <c r="N21" s="568"/>
      <c r="O21" s="569"/>
      <c r="P21" s="557"/>
      <c r="Q21" s="557"/>
    </row>
    <row r="22" spans="1:17" s="412" customFormat="1" ht="21.9" customHeight="1">
      <c r="A22" s="557"/>
      <c r="B22" s="567"/>
      <c r="C22" s="1096" t="s">
        <v>660</v>
      </c>
      <c r="D22" s="1097"/>
      <c r="E22" s="1097"/>
      <c r="F22" s="1098"/>
      <c r="G22" s="1096">
        <v>8</v>
      </c>
      <c r="H22" s="1098"/>
      <c r="I22" s="568"/>
      <c r="J22" s="568"/>
      <c r="K22" s="568"/>
      <c r="L22" s="568"/>
      <c r="M22" s="568"/>
      <c r="N22" s="568"/>
      <c r="O22" s="569"/>
      <c r="P22" s="557"/>
      <c r="Q22" s="557"/>
    </row>
    <row r="23" spans="1:17" ht="17.100000000000001" customHeight="1">
      <c r="A23" s="556"/>
      <c r="B23" s="563"/>
      <c r="C23" s="564"/>
      <c r="D23" s="564"/>
      <c r="E23" s="564"/>
      <c r="F23" s="564"/>
      <c r="G23" s="564"/>
      <c r="H23" s="564"/>
      <c r="I23" s="564"/>
      <c r="J23" s="564"/>
      <c r="K23" s="564"/>
      <c r="L23" s="564"/>
      <c r="M23" s="564"/>
      <c r="N23" s="564"/>
      <c r="O23" s="565"/>
      <c r="P23" s="556"/>
      <c r="Q23" s="556"/>
    </row>
    <row r="24" spans="1:17" ht="14.4" customHeight="1">
      <c r="A24" s="556"/>
      <c r="B24" s="563"/>
      <c r="C24" s="1092" t="s">
        <v>650</v>
      </c>
      <c r="D24" s="1099" t="s">
        <v>661</v>
      </c>
      <c r="E24" s="1100"/>
      <c r="F24" s="1100"/>
      <c r="G24" s="1101"/>
      <c r="H24" s="1092" t="s">
        <v>662</v>
      </c>
      <c r="I24" s="1092"/>
      <c r="J24" s="1092"/>
      <c r="K24" s="1092"/>
      <c r="L24" s="1092" t="s">
        <v>660</v>
      </c>
      <c r="M24" s="1092" t="s">
        <v>663</v>
      </c>
      <c r="N24" s="1092"/>
      <c r="O24" s="565"/>
      <c r="P24" s="556"/>
      <c r="Q24" s="556"/>
    </row>
    <row r="25" spans="1:17">
      <c r="A25" s="556"/>
      <c r="B25" s="563"/>
      <c r="C25" s="1092"/>
      <c r="D25" s="585" t="s">
        <v>591</v>
      </c>
      <c r="E25" s="585" t="s">
        <v>592</v>
      </c>
      <c r="F25" s="585" t="s">
        <v>593</v>
      </c>
      <c r="G25" s="585" t="s">
        <v>594</v>
      </c>
      <c r="H25" s="585" t="s">
        <v>595</v>
      </c>
      <c r="I25" s="585" t="s">
        <v>596</v>
      </c>
      <c r="J25" s="585" t="s">
        <v>597</v>
      </c>
      <c r="K25" s="585" t="s">
        <v>598</v>
      </c>
      <c r="L25" s="1092"/>
      <c r="M25" s="1092"/>
      <c r="N25" s="1092"/>
      <c r="O25" s="565"/>
      <c r="P25" s="556"/>
      <c r="Q25" s="556"/>
    </row>
    <row r="26" spans="1:17">
      <c r="A26" s="556"/>
      <c r="B26" s="563"/>
      <c r="C26" s="1092"/>
      <c r="D26" s="586">
        <v>0.28999999999999998</v>
      </c>
      <c r="E26" s="586">
        <v>1.37</v>
      </c>
      <c r="F26" s="586">
        <v>0.13</v>
      </c>
      <c r="G26" s="586">
        <v>5.31</v>
      </c>
      <c r="H26" s="586">
        <v>2.12</v>
      </c>
      <c r="I26" s="586">
        <v>0.5</v>
      </c>
      <c r="J26" s="586">
        <v>0.09</v>
      </c>
      <c r="K26" s="586">
        <v>0.02</v>
      </c>
      <c r="L26" s="1092"/>
      <c r="M26" s="1092"/>
      <c r="N26" s="1092"/>
      <c r="O26" s="565"/>
      <c r="P26" s="556"/>
      <c r="Q26" s="556"/>
    </row>
    <row r="27" spans="1:17" ht="18.75" customHeight="1">
      <c r="A27" s="556"/>
      <c r="B27" s="563"/>
      <c r="C27" s="574">
        <v>1</v>
      </c>
      <c r="D27" s="575">
        <f>IF([2]datos!D6&gt;=resumen!$F$14,1,0)</f>
        <v>0</v>
      </c>
      <c r="E27" s="575">
        <f>IF([2]datos!E6&gt;=$F$15,1,0)</f>
        <v>0</v>
      </c>
      <c r="F27" s="575">
        <f>IF([2]datos!F6&gt;=$F$16,1,0)</f>
        <v>0</v>
      </c>
      <c r="G27" s="575">
        <f>IF([2]datos!G6&gt;=$F$17,1,0)</f>
        <v>0</v>
      </c>
      <c r="H27" s="575">
        <f>IF([2]datos!H6&gt;=$F$18,1,0)</f>
        <v>0</v>
      </c>
      <c r="I27" s="575">
        <f>IF([2]datos!I6&gt;=$F$19,0,1)</f>
        <v>0</v>
      </c>
      <c r="J27" s="575">
        <f>IF([2]datos!J6&gt;=$F$20,1,0)</f>
        <v>0</v>
      </c>
      <c r="K27" s="575">
        <f>IF([2]datos!K6&gt;=$F$21,1,0)</f>
        <v>0</v>
      </c>
      <c r="L27" s="522">
        <f t="shared" ref="L27:L61" si="0">SUM(D27:K27)</f>
        <v>0</v>
      </c>
      <c r="M27" s="576" t="str">
        <f>IF(L27&lt;=3,"Baja Sostenibilidad",IF(L27&lt;=6,"Media Sostenibilidad","Alta Sostenibilidad"))</f>
        <v>Baja Sostenibilidad</v>
      </c>
      <c r="N27" s="576">
        <f>L27</f>
        <v>0</v>
      </c>
      <c r="O27" s="565"/>
      <c r="P27" s="556"/>
      <c r="Q27" s="556"/>
    </row>
    <row r="28" spans="1:17" ht="18.899999999999999" customHeight="1">
      <c r="A28" s="556"/>
      <c r="B28" s="563"/>
      <c r="C28" s="577">
        <v>2</v>
      </c>
      <c r="D28" s="576">
        <f>IF([2]datos!D7&gt;=resumen!$F$14,1,0)</f>
        <v>0</v>
      </c>
      <c r="E28" s="576">
        <f>IF([2]datos!E7&gt;=$F$15,1,0)</f>
        <v>0</v>
      </c>
      <c r="F28" s="576">
        <f>IF([2]datos!F7&gt;=$F$16,1,0)</f>
        <v>1</v>
      </c>
      <c r="G28" s="576">
        <f>IF([2]datos!G7&gt;=$F$17,1,0)</f>
        <v>0</v>
      </c>
      <c r="H28" s="576">
        <v>0</v>
      </c>
      <c r="I28" s="576">
        <f>IF([2]datos!I7&gt;=$F$19,0,1)</f>
        <v>0</v>
      </c>
      <c r="J28" s="576">
        <f>IF([2]datos!J7&gt;=$F$20,1,0)</f>
        <v>1</v>
      </c>
      <c r="K28" s="576">
        <f>IF([2]datos!K7&gt;=$F$21,1,0)</f>
        <v>1</v>
      </c>
      <c r="L28" s="522">
        <f t="shared" si="0"/>
        <v>3</v>
      </c>
      <c r="M28" s="576" t="str">
        <f t="shared" ref="M28:M61" si="1">IF(L28&lt;=3,"Baja Sostenibilidad",IF(L28&lt;=6,"Media Sostenibilidad","Alta Sostenibilidad"))</f>
        <v>Baja Sostenibilidad</v>
      </c>
      <c r="N28" s="576">
        <f>L28</f>
        <v>3</v>
      </c>
      <c r="O28" s="565"/>
      <c r="P28" s="556"/>
      <c r="Q28" s="556"/>
    </row>
    <row r="29" spans="1:17" ht="18.899999999999999" customHeight="1">
      <c r="A29" s="556"/>
      <c r="B29" s="563"/>
      <c r="C29" s="577">
        <v>3</v>
      </c>
      <c r="D29" s="576">
        <f>IF([2]datos!D8&gt;=resumen!$F$14,1,0)</f>
        <v>0</v>
      </c>
      <c r="E29" s="576">
        <f>IF([2]datos!E8&gt;=$F$15,1,0)</f>
        <v>0</v>
      </c>
      <c r="F29" s="576">
        <f>IF([2]datos!F8&gt;=$F$16,1,0)</f>
        <v>0</v>
      </c>
      <c r="G29" s="576">
        <f>IF([2]datos!G8&gt;=$F$17,1,0)</f>
        <v>0</v>
      </c>
      <c r="H29" s="576">
        <f>IF([2]datos!H8&gt;=$F$18,1,0)</f>
        <v>1</v>
      </c>
      <c r="I29" s="576">
        <v>0</v>
      </c>
      <c r="J29" s="576">
        <f>IF([2]datos!J8&gt;=$F$20,1,0)</f>
        <v>1</v>
      </c>
      <c r="K29" s="576">
        <f>IF([2]datos!K8&gt;=$F$21,1,0)</f>
        <v>1</v>
      </c>
      <c r="L29" s="522">
        <f t="shared" si="0"/>
        <v>3</v>
      </c>
      <c r="M29" s="576" t="str">
        <f t="shared" si="1"/>
        <v>Baja Sostenibilidad</v>
      </c>
      <c r="N29" s="576">
        <f t="shared" ref="N29:N61" si="2">L29</f>
        <v>3</v>
      </c>
      <c r="O29" s="565"/>
      <c r="P29" s="556"/>
      <c r="Q29" s="556"/>
    </row>
    <row r="30" spans="1:17" ht="18.899999999999999" customHeight="1">
      <c r="A30" s="556"/>
      <c r="B30" s="563"/>
      <c r="C30" s="577">
        <v>4</v>
      </c>
      <c r="D30" s="576">
        <f>IF([2]datos!D9&gt;=resumen!$F$14,1,0)</f>
        <v>0</v>
      </c>
      <c r="E30" s="576">
        <f>IF([2]datos!E9&gt;=$F$15,1,0)</f>
        <v>1</v>
      </c>
      <c r="F30" s="576">
        <f>IF([2]datos!F9&gt;=$F$16,1,0)</f>
        <v>0</v>
      </c>
      <c r="G30" s="576">
        <f>IF([2]datos!G9&gt;=$F$17,1,0)</f>
        <v>0</v>
      </c>
      <c r="H30" s="576">
        <f>IF([2]datos!H9&gt;=$F$18,1,0)</f>
        <v>1</v>
      </c>
      <c r="I30" s="576">
        <f>IF([2]datos!I9&gt;=$F$19,0,1)</f>
        <v>1</v>
      </c>
      <c r="J30" s="576">
        <f>IF([2]datos!J9&gt;=$F$20,1,0)</f>
        <v>1</v>
      </c>
      <c r="K30" s="576">
        <f>IF([2]datos!K9&gt;=$F$21,1,0)</f>
        <v>1</v>
      </c>
      <c r="L30" s="522">
        <f t="shared" si="0"/>
        <v>5</v>
      </c>
      <c r="M30" s="576" t="str">
        <f t="shared" si="1"/>
        <v>Media Sostenibilidad</v>
      </c>
      <c r="N30" s="576">
        <f t="shared" si="2"/>
        <v>5</v>
      </c>
      <c r="O30" s="565"/>
      <c r="P30" s="556"/>
      <c r="Q30" s="556"/>
    </row>
    <row r="31" spans="1:17" ht="18.899999999999999" customHeight="1">
      <c r="A31" s="556"/>
      <c r="B31" s="563"/>
      <c r="C31" s="577">
        <v>5</v>
      </c>
      <c r="D31" s="576">
        <f>IF([2]datos!D10&gt;=resumen!$F$14,1,0)</f>
        <v>0</v>
      </c>
      <c r="E31" s="576">
        <f>IF([2]datos!E10&gt;=$F$15,1,0)</f>
        <v>0</v>
      </c>
      <c r="F31" s="576">
        <f>IF([2]datos!F10&gt;=$F$16,1,0)</f>
        <v>0</v>
      </c>
      <c r="G31" s="576">
        <f>IF([2]datos!G10&gt;=$F$17,1,0)</f>
        <v>0</v>
      </c>
      <c r="H31" s="576">
        <f>IF([2]datos!H10&gt;=$F$18,1,0)</f>
        <v>0</v>
      </c>
      <c r="I31" s="576">
        <f>IF([2]datos!I10&gt;=$F$19,0,1)</f>
        <v>0</v>
      </c>
      <c r="J31" s="576">
        <f>IF([2]datos!J10&gt;=$F$20,1,0)</f>
        <v>0</v>
      </c>
      <c r="K31" s="576">
        <f>IF([2]datos!K10&gt;=$F$21,1,0)</f>
        <v>1</v>
      </c>
      <c r="L31" s="522">
        <f t="shared" si="0"/>
        <v>1</v>
      </c>
      <c r="M31" s="576" t="str">
        <f t="shared" si="1"/>
        <v>Baja Sostenibilidad</v>
      </c>
      <c r="N31" s="576">
        <f t="shared" si="2"/>
        <v>1</v>
      </c>
      <c r="O31" s="565"/>
      <c r="P31" s="556"/>
      <c r="Q31" s="556"/>
    </row>
    <row r="32" spans="1:17" ht="18.899999999999999" customHeight="1">
      <c r="A32" s="556"/>
      <c r="B32" s="563"/>
      <c r="C32" s="577">
        <v>6</v>
      </c>
      <c r="D32" s="576">
        <f>IF([2]datos!D11&gt;=resumen!$F$14,1,0)</f>
        <v>0</v>
      </c>
      <c r="E32" s="576">
        <f>IF([2]datos!E11&gt;=$F$15,1,0)</f>
        <v>1</v>
      </c>
      <c r="F32" s="576">
        <f>IF([2]datos!F11&gt;=$F$16,1,0)</f>
        <v>0</v>
      </c>
      <c r="G32" s="576">
        <f>IF([2]datos!G11&gt;=$F$17,1,0)</f>
        <v>0</v>
      </c>
      <c r="H32" s="576">
        <f>IF([2]datos!H11&gt;=$F$18,1,0)</f>
        <v>0</v>
      </c>
      <c r="I32" s="576">
        <f>IF([2]datos!I11&gt;=$F$19,0,1)</f>
        <v>0</v>
      </c>
      <c r="J32" s="576">
        <f>IF([2]datos!J11&gt;=$F$20,1,0)</f>
        <v>1</v>
      </c>
      <c r="K32" s="576">
        <f>IF([2]datos!K11&gt;=$F$21,1,0)</f>
        <v>0</v>
      </c>
      <c r="L32" s="522">
        <f t="shared" si="0"/>
        <v>2</v>
      </c>
      <c r="M32" s="576" t="str">
        <f t="shared" si="1"/>
        <v>Baja Sostenibilidad</v>
      </c>
      <c r="N32" s="576">
        <f t="shared" si="2"/>
        <v>2</v>
      </c>
      <c r="O32" s="565"/>
      <c r="P32" s="556"/>
      <c r="Q32" s="556"/>
    </row>
    <row r="33" spans="1:17" ht="18.899999999999999" customHeight="1">
      <c r="A33" s="556"/>
      <c r="B33" s="563"/>
      <c r="C33" s="577">
        <v>7</v>
      </c>
      <c r="D33" s="576">
        <f>IF([2]datos!D12&gt;=resumen!$F$14,1,0)</f>
        <v>0</v>
      </c>
      <c r="E33" s="576">
        <f>IF([2]datos!E12&gt;=$F$15,1,0)</f>
        <v>0</v>
      </c>
      <c r="F33" s="576">
        <f>IF([2]datos!F12&gt;=$F$16,1,0)</f>
        <v>0</v>
      </c>
      <c r="G33" s="576">
        <f>IF([2]datos!G12&gt;=$F$17,1,0)</f>
        <v>0</v>
      </c>
      <c r="H33" s="576">
        <f>IF([2]datos!H12&gt;=$F$18,1,0)</f>
        <v>0</v>
      </c>
      <c r="I33" s="576">
        <f>IF([2]datos!I12&gt;=$F$19,0,1)</f>
        <v>0</v>
      </c>
      <c r="J33" s="576">
        <f>IF([2]datos!J12&gt;=$F$20,1,0)</f>
        <v>0</v>
      </c>
      <c r="K33" s="576">
        <f>IF([2]datos!K12&gt;=$F$21,1,0)</f>
        <v>1</v>
      </c>
      <c r="L33" s="522">
        <f t="shared" si="0"/>
        <v>1</v>
      </c>
      <c r="M33" s="576" t="str">
        <f t="shared" si="1"/>
        <v>Baja Sostenibilidad</v>
      </c>
      <c r="N33" s="576">
        <f t="shared" si="2"/>
        <v>1</v>
      </c>
      <c r="O33" s="565"/>
      <c r="P33" s="556"/>
      <c r="Q33" s="556"/>
    </row>
    <row r="34" spans="1:17" ht="18.899999999999999" customHeight="1">
      <c r="A34" s="556"/>
      <c r="B34" s="563"/>
      <c r="C34" s="577">
        <v>8</v>
      </c>
      <c r="D34" s="576">
        <f>IF([2]datos!D13&gt;=resumen!$F$14,1,0)</f>
        <v>0</v>
      </c>
      <c r="E34" s="576">
        <f>IF([2]datos!E13&gt;=$F$15,1,0)</f>
        <v>0</v>
      </c>
      <c r="F34" s="576">
        <f>IF([2]datos!F13&gt;=$F$16,1,0)</f>
        <v>1</v>
      </c>
      <c r="G34" s="576">
        <f>IF([2]datos!G13&gt;=$F$17,1,0)</f>
        <v>0</v>
      </c>
      <c r="H34" s="576">
        <f>IF([2]datos!H13&gt;=$F$18,1,0)</f>
        <v>1</v>
      </c>
      <c r="I34" s="576">
        <f>IF([2]datos!I13&gt;=$F$19,0,1)</f>
        <v>1</v>
      </c>
      <c r="J34" s="576">
        <f>IF([2]datos!J13&gt;=$F$20,1,0)</f>
        <v>1</v>
      </c>
      <c r="K34" s="576">
        <f>IF([2]datos!K13&gt;=$F$21,1,0)</f>
        <v>0</v>
      </c>
      <c r="L34" s="522">
        <f t="shared" si="0"/>
        <v>4</v>
      </c>
      <c r="M34" s="576" t="str">
        <f t="shared" si="1"/>
        <v>Media Sostenibilidad</v>
      </c>
      <c r="N34" s="576">
        <f t="shared" si="2"/>
        <v>4</v>
      </c>
      <c r="O34" s="565"/>
      <c r="P34" s="556"/>
      <c r="Q34" s="556"/>
    </row>
    <row r="35" spans="1:17" ht="18.899999999999999" customHeight="1">
      <c r="A35" s="556"/>
      <c r="B35" s="563"/>
      <c r="C35" s="577">
        <v>9</v>
      </c>
      <c r="D35" s="576">
        <f>IF([2]datos!D14&gt;=resumen!$F$14,1,0)</f>
        <v>0</v>
      </c>
      <c r="E35" s="576">
        <f>IF([2]datos!E14&gt;=$F$15,1,0)</f>
        <v>0</v>
      </c>
      <c r="F35" s="576">
        <f>IF([2]datos!F14&gt;=$F$16,1,0)</f>
        <v>0</v>
      </c>
      <c r="G35" s="576">
        <f>IF([2]datos!G14&gt;=$F$17,1,0)</f>
        <v>0</v>
      </c>
      <c r="H35" s="576">
        <f>IF([2]datos!H14&gt;=$F$18,1,0)</f>
        <v>0</v>
      </c>
      <c r="I35" s="576">
        <f>IF([2]datos!I14&gt;=$F$19,0,1)</f>
        <v>0</v>
      </c>
      <c r="J35" s="576">
        <f>IF([2]datos!J14&gt;=$F$20,1,0)</f>
        <v>1</v>
      </c>
      <c r="K35" s="576">
        <f>IF([2]datos!K14&gt;=$F$21,1,0)</f>
        <v>0</v>
      </c>
      <c r="L35" s="522">
        <f t="shared" si="0"/>
        <v>1</v>
      </c>
      <c r="M35" s="576" t="str">
        <f t="shared" si="1"/>
        <v>Baja Sostenibilidad</v>
      </c>
      <c r="N35" s="576">
        <f t="shared" si="2"/>
        <v>1</v>
      </c>
      <c r="O35" s="565"/>
      <c r="P35" s="556"/>
      <c r="Q35" s="556"/>
    </row>
    <row r="36" spans="1:17" ht="18.899999999999999" customHeight="1">
      <c r="A36" s="556"/>
      <c r="B36" s="563"/>
      <c r="C36" s="577">
        <v>10</v>
      </c>
      <c r="D36" s="576">
        <f>IF([2]datos!D15&gt;=resumen!$F$14,1,0)</f>
        <v>0</v>
      </c>
      <c r="E36" s="576">
        <f>IF([2]datos!E15&gt;=$F$15,1,0)</f>
        <v>0</v>
      </c>
      <c r="F36" s="576">
        <f>IF([2]datos!F15&gt;=$F$16,1,0)</f>
        <v>1</v>
      </c>
      <c r="G36" s="576">
        <f>IF([2]datos!G15&gt;=$F$17,1,0)</f>
        <v>1</v>
      </c>
      <c r="H36" s="576">
        <f>IF([2]datos!H15&gt;=$F$18,1,0)</f>
        <v>1</v>
      </c>
      <c r="I36" s="576">
        <f>IF([2]datos!I15&gt;=$F$19,0,1)</f>
        <v>1</v>
      </c>
      <c r="J36" s="576">
        <f>IF([2]datos!J15&gt;=$F$20,1,0)</f>
        <v>0</v>
      </c>
      <c r="K36" s="576">
        <f>IF([2]datos!K15&gt;=$F$21,1,0)</f>
        <v>0</v>
      </c>
      <c r="L36" s="522">
        <f t="shared" si="0"/>
        <v>4</v>
      </c>
      <c r="M36" s="576" t="str">
        <f t="shared" si="1"/>
        <v>Media Sostenibilidad</v>
      </c>
      <c r="N36" s="576">
        <f t="shared" si="2"/>
        <v>4</v>
      </c>
      <c r="O36" s="565"/>
      <c r="P36" s="556"/>
      <c r="Q36" s="556"/>
    </row>
    <row r="37" spans="1:17" ht="18.899999999999999" customHeight="1">
      <c r="A37" s="556"/>
      <c r="B37" s="563"/>
      <c r="C37" s="577">
        <v>11</v>
      </c>
      <c r="D37" s="576">
        <f>IF([2]datos!D16&gt;=resumen!$F$14,1,0)</f>
        <v>0</v>
      </c>
      <c r="E37" s="576">
        <f>IF([2]datos!E16&gt;=$F$15,1,0)</f>
        <v>1</v>
      </c>
      <c r="F37" s="576">
        <f>IF([2]datos!F16&gt;=$F$16,1,0)</f>
        <v>1</v>
      </c>
      <c r="G37" s="576">
        <f>IF([2]datos!G16&gt;=$F$17,1,0)</f>
        <v>0</v>
      </c>
      <c r="H37" s="576">
        <f>IF([2]datos!H16&gt;=$F$18,1,0)</f>
        <v>0</v>
      </c>
      <c r="I37" s="576">
        <f>IF([2]datos!I16&gt;=$F$19,0,1)</f>
        <v>0</v>
      </c>
      <c r="J37" s="576">
        <f>IF([2]datos!J16&gt;=$F$20,1,0)</f>
        <v>1</v>
      </c>
      <c r="K37" s="576">
        <f>IF([2]datos!K16&gt;=$F$21,1,0)</f>
        <v>0</v>
      </c>
      <c r="L37" s="522">
        <f t="shared" si="0"/>
        <v>3</v>
      </c>
      <c r="M37" s="576" t="str">
        <f t="shared" si="1"/>
        <v>Baja Sostenibilidad</v>
      </c>
      <c r="N37" s="576">
        <f t="shared" si="2"/>
        <v>3</v>
      </c>
      <c r="O37" s="565"/>
      <c r="P37" s="556"/>
      <c r="Q37" s="556"/>
    </row>
    <row r="38" spans="1:17" ht="18.899999999999999" customHeight="1">
      <c r="A38" s="556"/>
      <c r="B38" s="563"/>
      <c r="C38" s="577">
        <v>12</v>
      </c>
      <c r="D38" s="576">
        <f>IF([2]datos!D17&gt;=resumen!$F$14,1,0)</f>
        <v>0</v>
      </c>
      <c r="E38" s="576">
        <f>IF([2]datos!E17&gt;=$F$15,1,0)</f>
        <v>0</v>
      </c>
      <c r="F38" s="576">
        <f>IF([2]datos!F17&gt;=$F$16,1,0)</f>
        <v>1</v>
      </c>
      <c r="G38" s="576">
        <f>IF([2]datos!G17&gt;=$F$17,1,0)</f>
        <v>0</v>
      </c>
      <c r="H38" s="576">
        <f>IF([2]datos!H17&gt;=$F$18,1,0)</f>
        <v>0</v>
      </c>
      <c r="I38" s="576">
        <f>IF([2]datos!I17&gt;=$F$19,0,1)</f>
        <v>0</v>
      </c>
      <c r="J38" s="576">
        <f>IF([2]datos!J17&gt;=$F$20,1,0)</f>
        <v>0</v>
      </c>
      <c r="K38" s="576">
        <f>IF([2]datos!K17&gt;=$F$21,1,0)</f>
        <v>0</v>
      </c>
      <c r="L38" s="522">
        <f t="shared" si="0"/>
        <v>1</v>
      </c>
      <c r="M38" s="576" t="str">
        <f t="shared" si="1"/>
        <v>Baja Sostenibilidad</v>
      </c>
      <c r="N38" s="576">
        <f t="shared" si="2"/>
        <v>1</v>
      </c>
      <c r="O38" s="565"/>
      <c r="P38" s="556"/>
      <c r="Q38" s="556"/>
    </row>
    <row r="39" spans="1:17" ht="18.899999999999999" customHeight="1">
      <c r="A39" s="556"/>
      <c r="B39" s="563"/>
      <c r="C39" s="577">
        <v>13</v>
      </c>
      <c r="D39" s="576">
        <f>IF([2]datos!D18&gt;=resumen!$F$14,1,0)</f>
        <v>0</v>
      </c>
      <c r="E39" s="576">
        <f>IF([2]datos!E18&gt;=$F$15,1,0)</f>
        <v>0</v>
      </c>
      <c r="F39" s="576">
        <f>IF([2]datos!F18&gt;=$F$16,1,0)</f>
        <v>0</v>
      </c>
      <c r="G39" s="576">
        <f>IF([2]datos!G18&gt;=$F$17,1,0)</f>
        <v>0</v>
      </c>
      <c r="H39" s="576">
        <f>IF([2]datos!H18&gt;=$F$18,1,0)</f>
        <v>0</v>
      </c>
      <c r="I39" s="576">
        <f>IF([2]datos!I18&gt;=$F$19,0,1)</f>
        <v>0</v>
      </c>
      <c r="J39" s="576">
        <f>IF([2]datos!J18&gt;=$F$20,1,0)</f>
        <v>0</v>
      </c>
      <c r="K39" s="576">
        <f>IF([2]datos!K18&gt;=$F$21,1,0)</f>
        <v>0</v>
      </c>
      <c r="L39" s="522">
        <f t="shared" si="0"/>
        <v>0</v>
      </c>
      <c r="M39" s="576" t="str">
        <f t="shared" si="1"/>
        <v>Baja Sostenibilidad</v>
      </c>
      <c r="N39" s="576">
        <f t="shared" si="2"/>
        <v>0</v>
      </c>
      <c r="O39" s="565"/>
      <c r="P39" s="556"/>
      <c r="Q39" s="556"/>
    </row>
    <row r="40" spans="1:17" ht="18.899999999999999" customHeight="1">
      <c r="A40" s="556"/>
      <c r="B40" s="563"/>
      <c r="C40" s="577">
        <v>14</v>
      </c>
      <c r="D40" s="576">
        <f>IF([2]datos!D19&gt;=resumen!$F$14,1,0)</f>
        <v>0</v>
      </c>
      <c r="E40" s="576">
        <f>IF([2]datos!E19&gt;=$F$15,1,0)</f>
        <v>1</v>
      </c>
      <c r="F40" s="576">
        <f>IF([2]datos!F19&gt;=$F$16,1,0)</f>
        <v>1</v>
      </c>
      <c r="G40" s="576">
        <f>IF([2]datos!G19&gt;=$F$17,1,0)</f>
        <v>0</v>
      </c>
      <c r="H40" s="576">
        <f>IF([2]datos!H19&gt;=$F$18,1,0)</f>
        <v>0</v>
      </c>
      <c r="I40" s="576">
        <f>IF([2]datos!I19&gt;=$F$19,0,1)</f>
        <v>0</v>
      </c>
      <c r="J40" s="576">
        <f>IF([2]datos!J19&gt;=$F$20,1,0)</f>
        <v>0</v>
      </c>
      <c r="K40" s="576">
        <f>IF([2]datos!K19&gt;=$F$21,1,0)</f>
        <v>1</v>
      </c>
      <c r="L40" s="522">
        <f t="shared" si="0"/>
        <v>3</v>
      </c>
      <c r="M40" s="576" t="str">
        <f t="shared" si="1"/>
        <v>Baja Sostenibilidad</v>
      </c>
      <c r="N40" s="576">
        <f t="shared" si="2"/>
        <v>3</v>
      </c>
      <c r="O40" s="565"/>
      <c r="P40" s="556"/>
      <c r="Q40" s="556"/>
    </row>
    <row r="41" spans="1:17" ht="18.899999999999999" customHeight="1">
      <c r="A41" s="556"/>
      <c r="B41" s="563"/>
      <c r="C41" s="577">
        <v>15</v>
      </c>
      <c r="D41" s="576">
        <f>IF([2]datos!D20&gt;=resumen!$F$14,1,0)</f>
        <v>0</v>
      </c>
      <c r="E41" s="576">
        <f>IF([2]datos!E20&gt;=$F$15,1,0)</f>
        <v>1</v>
      </c>
      <c r="F41" s="576">
        <f>IF([2]datos!F20&gt;=$F$16,1,0)</f>
        <v>0</v>
      </c>
      <c r="G41" s="576">
        <f>IF([2]datos!G20&gt;=$F$17,1,0)</f>
        <v>0</v>
      </c>
      <c r="H41" s="576">
        <f>IF([2]datos!H20&gt;=$F$18,1,0)</f>
        <v>1</v>
      </c>
      <c r="I41" s="576">
        <f>IF([2]datos!I20&gt;=$F$19,0,1)</f>
        <v>0</v>
      </c>
      <c r="J41" s="576">
        <f>IF([2]datos!J20&gt;=$F$20,1,0)</f>
        <v>1</v>
      </c>
      <c r="K41" s="576">
        <f>IF([2]datos!K20&gt;=$F$21,1,0)</f>
        <v>0</v>
      </c>
      <c r="L41" s="522">
        <f t="shared" si="0"/>
        <v>3</v>
      </c>
      <c r="M41" s="576" t="str">
        <f t="shared" si="1"/>
        <v>Baja Sostenibilidad</v>
      </c>
      <c r="N41" s="576">
        <f t="shared" si="2"/>
        <v>3</v>
      </c>
      <c r="O41" s="565"/>
      <c r="P41" s="556"/>
      <c r="Q41" s="556"/>
    </row>
    <row r="42" spans="1:17" ht="18.899999999999999" customHeight="1">
      <c r="A42" s="556"/>
      <c r="B42" s="563"/>
      <c r="C42" s="577">
        <v>16</v>
      </c>
      <c r="D42" s="576">
        <f>IF([2]datos!D21&gt;=resumen!$F$14,1,0)</f>
        <v>0</v>
      </c>
      <c r="E42" s="576">
        <f>IF([2]datos!E21&gt;=$F$15,1,0)</f>
        <v>1</v>
      </c>
      <c r="F42" s="576">
        <f>IF([2]datos!F21&gt;=$F$16,1,0)</f>
        <v>0</v>
      </c>
      <c r="G42" s="576">
        <f>IF([2]datos!G21&gt;=$F$17,1,0)</f>
        <v>0</v>
      </c>
      <c r="H42" s="576">
        <f>IF([2]datos!H21&gt;=$F$18,1,0)</f>
        <v>0</v>
      </c>
      <c r="I42" s="576">
        <f>IF([2]datos!I21&gt;=$F$19,0,1)</f>
        <v>1</v>
      </c>
      <c r="J42" s="576">
        <f>IF([2]datos!J21&gt;=$F$20,1,0)</f>
        <v>1</v>
      </c>
      <c r="K42" s="576">
        <f>IF([2]datos!K21&gt;=$F$21,1,0)</f>
        <v>0</v>
      </c>
      <c r="L42" s="522">
        <f t="shared" si="0"/>
        <v>3</v>
      </c>
      <c r="M42" s="576" t="str">
        <f t="shared" si="1"/>
        <v>Baja Sostenibilidad</v>
      </c>
      <c r="N42" s="576">
        <f t="shared" si="2"/>
        <v>3</v>
      </c>
      <c r="O42" s="565"/>
      <c r="P42" s="556"/>
      <c r="Q42" s="556"/>
    </row>
    <row r="43" spans="1:17" ht="18.899999999999999" customHeight="1">
      <c r="A43" s="556"/>
      <c r="B43" s="563"/>
      <c r="C43" s="577">
        <v>17</v>
      </c>
      <c r="D43" s="576">
        <f>IF([2]datos!D22&gt;=resumen!$F$14,1,0)</f>
        <v>0</v>
      </c>
      <c r="E43" s="576">
        <f>IF([2]datos!E22&gt;=$F$15,1,0)</f>
        <v>0</v>
      </c>
      <c r="F43" s="576">
        <f>IF([2]datos!F22&gt;=$F$16,1,0)</f>
        <v>0</v>
      </c>
      <c r="G43" s="576">
        <f>IF([2]datos!G22&gt;=$F$17,1,0)</f>
        <v>0</v>
      </c>
      <c r="H43" s="576">
        <f>IF([2]datos!H22&gt;=$F$18,1,0)</f>
        <v>1</v>
      </c>
      <c r="I43" s="576">
        <f>IF([2]datos!I22&gt;=$F$19,0,1)</f>
        <v>0</v>
      </c>
      <c r="J43" s="576">
        <f>IF([2]datos!J22&gt;=$F$20,1,0)</f>
        <v>1</v>
      </c>
      <c r="K43" s="576">
        <f>IF([2]datos!K22&gt;=$F$21,1,0)</f>
        <v>0</v>
      </c>
      <c r="L43" s="522">
        <f t="shared" si="0"/>
        <v>2</v>
      </c>
      <c r="M43" s="576" t="str">
        <f t="shared" si="1"/>
        <v>Baja Sostenibilidad</v>
      </c>
      <c r="N43" s="576">
        <f t="shared" si="2"/>
        <v>2</v>
      </c>
      <c r="O43" s="565"/>
      <c r="P43" s="556"/>
      <c r="Q43" s="556"/>
    </row>
    <row r="44" spans="1:17" ht="18.899999999999999" customHeight="1">
      <c r="A44" s="556"/>
      <c r="B44" s="563"/>
      <c r="C44" s="577">
        <v>18</v>
      </c>
      <c r="D44" s="576">
        <f>IF([2]datos!D23&gt;=resumen!$F$14,1,0)</f>
        <v>0</v>
      </c>
      <c r="E44" s="576">
        <f>IF([2]datos!E23&gt;=$F$15,1,0)</f>
        <v>1</v>
      </c>
      <c r="F44" s="576">
        <f>IF([2]datos!F23&gt;=$F$16,1,0)</f>
        <v>1</v>
      </c>
      <c r="G44" s="576">
        <f>IF([2]datos!G23&gt;=$F$17,1,0)</f>
        <v>0</v>
      </c>
      <c r="H44" s="576">
        <f>IF([2]datos!H23&gt;=$F$18,1,0)</f>
        <v>0</v>
      </c>
      <c r="I44" s="576">
        <f>IF([2]datos!I23&gt;=$F$19,0,1)</f>
        <v>0</v>
      </c>
      <c r="J44" s="576">
        <f>IF([2]datos!J23&gt;=$F$20,1,0)</f>
        <v>0</v>
      </c>
      <c r="K44" s="576">
        <f>IF([2]datos!K23&gt;=$F$21,1,0)</f>
        <v>0</v>
      </c>
      <c r="L44" s="522">
        <f t="shared" si="0"/>
        <v>2</v>
      </c>
      <c r="M44" s="576" t="str">
        <f t="shared" si="1"/>
        <v>Baja Sostenibilidad</v>
      </c>
      <c r="N44" s="576">
        <f t="shared" si="2"/>
        <v>2</v>
      </c>
      <c r="O44" s="565"/>
      <c r="P44" s="556"/>
      <c r="Q44" s="556"/>
    </row>
    <row r="45" spans="1:17" ht="18.899999999999999" customHeight="1">
      <c r="A45" s="556"/>
      <c r="B45" s="563"/>
      <c r="C45" s="577">
        <v>19</v>
      </c>
      <c r="D45" s="576">
        <f>IF([2]datos!D24&gt;=resumen!$F$14,1,0)</f>
        <v>0</v>
      </c>
      <c r="E45" s="576">
        <f>IF([2]datos!E24&gt;=$F$15,1,0)</f>
        <v>0</v>
      </c>
      <c r="F45" s="576">
        <f>IF([2]datos!F24&gt;=$F$16,1,0)</f>
        <v>0</v>
      </c>
      <c r="G45" s="576">
        <f>IF([2]datos!G24&gt;=$F$17,1,0)</f>
        <v>0</v>
      </c>
      <c r="H45" s="576">
        <f>IF([2]datos!H24&gt;=$F$18,1,0)</f>
        <v>0</v>
      </c>
      <c r="I45" s="576">
        <f>IF([2]datos!I24&gt;=$F$19,0,1)</f>
        <v>0</v>
      </c>
      <c r="J45" s="576">
        <f>IF([2]datos!J24&gt;=$F$20,1,0)</f>
        <v>0</v>
      </c>
      <c r="K45" s="576">
        <f>IF([2]datos!K24&gt;=$F$21,1,0)</f>
        <v>1</v>
      </c>
      <c r="L45" s="522">
        <f t="shared" si="0"/>
        <v>1</v>
      </c>
      <c r="M45" s="576" t="str">
        <f t="shared" si="1"/>
        <v>Baja Sostenibilidad</v>
      </c>
      <c r="N45" s="576">
        <f t="shared" si="2"/>
        <v>1</v>
      </c>
      <c r="O45" s="565"/>
      <c r="P45" s="556"/>
      <c r="Q45" s="556"/>
    </row>
    <row r="46" spans="1:17" ht="18.899999999999999" customHeight="1">
      <c r="A46" s="556"/>
      <c r="B46" s="563"/>
      <c r="C46" s="577">
        <v>20</v>
      </c>
      <c r="D46" s="576">
        <f>IF([2]datos!D25&gt;=resumen!$F$14,1,0)</f>
        <v>1</v>
      </c>
      <c r="E46" s="576">
        <f>IF([2]datos!E25&gt;=$F$15,1,0)</f>
        <v>0</v>
      </c>
      <c r="F46" s="576">
        <f>IF([2]datos!F25&gt;=$F$16,1,0)</f>
        <v>1</v>
      </c>
      <c r="G46" s="576">
        <f>IF([2]datos!G25&gt;=$F$17,1,0)</f>
        <v>0</v>
      </c>
      <c r="H46" s="576">
        <f>IF([2]datos!H25&gt;=$F$18,1,0)</f>
        <v>1</v>
      </c>
      <c r="I46" s="576">
        <f>IF([2]datos!I25&gt;=$F$19,0,1)</f>
        <v>1</v>
      </c>
      <c r="J46" s="576">
        <f>IF([2]datos!J25&gt;=$F$20,1,0)</f>
        <v>0</v>
      </c>
      <c r="K46" s="576">
        <f>IF([2]datos!K25&gt;=$F$21,1,0)</f>
        <v>0</v>
      </c>
      <c r="L46" s="522">
        <f t="shared" si="0"/>
        <v>4</v>
      </c>
      <c r="M46" s="576" t="str">
        <f t="shared" si="1"/>
        <v>Media Sostenibilidad</v>
      </c>
      <c r="N46" s="576">
        <f t="shared" si="2"/>
        <v>4</v>
      </c>
      <c r="O46" s="565"/>
      <c r="P46" s="556"/>
      <c r="Q46" s="556"/>
    </row>
    <row r="47" spans="1:17" ht="18.899999999999999" customHeight="1">
      <c r="A47" s="556"/>
      <c r="B47" s="563"/>
      <c r="C47" s="577">
        <v>21</v>
      </c>
      <c r="D47" s="576">
        <f>IF([2]datos!D26&gt;=resumen!$F$14,1,0)</f>
        <v>1</v>
      </c>
      <c r="E47" s="576">
        <f>IF([2]datos!E26&gt;=$F$15,1,0)</f>
        <v>1</v>
      </c>
      <c r="F47" s="576">
        <f>IF([2]datos!F26&gt;=$F$16,1,0)</f>
        <v>1</v>
      </c>
      <c r="G47" s="576">
        <f>IF([2]datos!G26&gt;=$F$17,1,0)</f>
        <v>0</v>
      </c>
      <c r="H47" s="576">
        <f>IF([2]datos!H26&gt;=$F$18,1,0)</f>
        <v>0</v>
      </c>
      <c r="I47" s="576">
        <f>IF([2]datos!I26&gt;=$F$19,0,1)</f>
        <v>1</v>
      </c>
      <c r="J47" s="576">
        <f>IF([2]datos!J26&gt;=$F$20,1,0)</f>
        <v>1</v>
      </c>
      <c r="K47" s="576">
        <f>IF([2]datos!K26&gt;=$F$21,1,0)</f>
        <v>0</v>
      </c>
      <c r="L47" s="522">
        <f t="shared" si="0"/>
        <v>5</v>
      </c>
      <c r="M47" s="576" t="str">
        <f t="shared" si="1"/>
        <v>Media Sostenibilidad</v>
      </c>
      <c r="N47" s="576">
        <f t="shared" si="2"/>
        <v>5</v>
      </c>
      <c r="O47" s="565"/>
      <c r="P47" s="556"/>
      <c r="Q47" s="556"/>
    </row>
    <row r="48" spans="1:17" ht="18.899999999999999" customHeight="1">
      <c r="A48" s="556"/>
      <c r="B48" s="563"/>
      <c r="C48" s="577">
        <v>22</v>
      </c>
      <c r="D48" s="576">
        <f>IF([2]datos!D27&gt;=resumen!$F$14,1,0)</f>
        <v>0</v>
      </c>
      <c r="E48" s="576">
        <f>IF([2]datos!E27&gt;=$F$15,1,0)</f>
        <v>0</v>
      </c>
      <c r="F48" s="576">
        <f>IF([2]datos!F27&gt;=$F$16,1,0)</f>
        <v>0</v>
      </c>
      <c r="G48" s="576">
        <f>IF([2]datos!G27&gt;=$F$17,1,0)</f>
        <v>0</v>
      </c>
      <c r="H48" s="576">
        <f>IF([2]datos!H27&gt;=$F$18,1,0)</f>
        <v>0</v>
      </c>
      <c r="I48" s="576">
        <f>IF([2]datos!I27&gt;=$F$19,0,1)</f>
        <v>0</v>
      </c>
      <c r="J48" s="576">
        <f>IF([2]datos!J27&gt;=$F$20,1,0)</f>
        <v>0</v>
      </c>
      <c r="K48" s="576">
        <f>IF([2]datos!K27&gt;=$F$21,1,0)</f>
        <v>0</v>
      </c>
      <c r="L48" s="522">
        <f t="shared" si="0"/>
        <v>0</v>
      </c>
      <c r="M48" s="576" t="str">
        <f t="shared" si="1"/>
        <v>Baja Sostenibilidad</v>
      </c>
      <c r="N48" s="576">
        <f t="shared" si="2"/>
        <v>0</v>
      </c>
      <c r="O48" s="565"/>
      <c r="P48" s="556"/>
      <c r="Q48" s="556"/>
    </row>
    <row r="49" spans="1:17" ht="18.899999999999999" customHeight="1">
      <c r="A49" s="556"/>
      <c r="B49" s="563"/>
      <c r="C49" s="577">
        <v>23</v>
      </c>
      <c r="D49" s="576">
        <f>IF([2]datos!D28&gt;=resumen!$F$14,1,0)</f>
        <v>1</v>
      </c>
      <c r="E49" s="576">
        <f>IF([2]datos!E28&gt;=$F$15,1,0)</f>
        <v>1</v>
      </c>
      <c r="F49" s="576">
        <f>IF([2]datos!F28&gt;=$F$16,1,0)</f>
        <v>1</v>
      </c>
      <c r="G49" s="576">
        <f>IF([2]datos!G28&gt;=$F$17,1,0)</f>
        <v>1</v>
      </c>
      <c r="H49" s="576">
        <f>IF([2]datos!H28&gt;=$F$18,1,0)</f>
        <v>0</v>
      </c>
      <c r="I49" s="576">
        <f>IF([2]datos!I28&gt;=$F$19,0,1)</f>
        <v>0</v>
      </c>
      <c r="J49" s="576">
        <f>IF([2]datos!J28&gt;=$F$20,1,0)</f>
        <v>0</v>
      </c>
      <c r="K49" s="576">
        <f>IF([2]datos!K28&gt;=$F$21,1,0)</f>
        <v>0</v>
      </c>
      <c r="L49" s="522">
        <f t="shared" si="0"/>
        <v>4</v>
      </c>
      <c r="M49" s="576" t="str">
        <f t="shared" si="1"/>
        <v>Media Sostenibilidad</v>
      </c>
      <c r="N49" s="576">
        <f t="shared" si="2"/>
        <v>4</v>
      </c>
      <c r="O49" s="565"/>
      <c r="P49" s="556"/>
      <c r="Q49" s="556"/>
    </row>
    <row r="50" spans="1:17" ht="18.899999999999999" customHeight="1">
      <c r="A50" s="556"/>
      <c r="B50" s="563"/>
      <c r="C50" s="577">
        <v>24</v>
      </c>
      <c r="D50" s="576">
        <f>IF([2]datos!D29&gt;=resumen!$F$14,1,0)</f>
        <v>1</v>
      </c>
      <c r="E50" s="576">
        <f>IF([2]datos!E29&gt;=$F$15,1,0)</f>
        <v>0</v>
      </c>
      <c r="F50" s="576">
        <f>IF([2]datos!F29&gt;=$F$16,1,0)</f>
        <v>1</v>
      </c>
      <c r="G50" s="576">
        <f>IF([2]datos!G29&gt;=$F$17,1,0)</f>
        <v>0</v>
      </c>
      <c r="H50" s="576">
        <f>IF([2]datos!H29&gt;=$F$18,1,0)</f>
        <v>0</v>
      </c>
      <c r="I50" s="576">
        <f>IF([2]datos!I29&gt;=$F$19,0,1)</f>
        <v>0</v>
      </c>
      <c r="J50" s="576">
        <f>IF([2]datos!J29&gt;=$F$20,1,0)</f>
        <v>0</v>
      </c>
      <c r="K50" s="576">
        <f>IF([2]datos!K29&gt;=$F$21,1,0)</f>
        <v>1</v>
      </c>
      <c r="L50" s="522">
        <f t="shared" si="0"/>
        <v>3</v>
      </c>
      <c r="M50" s="576" t="str">
        <f t="shared" si="1"/>
        <v>Baja Sostenibilidad</v>
      </c>
      <c r="N50" s="576">
        <f t="shared" si="2"/>
        <v>3</v>
      </c>
      <c r="O50" s="565"/>
      <c r="P50" s="556"/>
      <c r="Q50" s="556"/>
    </row>
    <row r="51" spans="1:17" ht="18.899999999999999" customHeight="1">
      <c r="A51" s="556"/>
      <c r="B51" s="563"/>
      <c r="C51" s="577">
        <v>25</v>
      </c>
      <c r="D51" s="576">
        <f>IF([2]datos!D30&gt;=resumen!$F$14,1,0)</f>
        <v>0</v>
      </c>
      <c r="E51" s="576">
        <f>IF([2]datos!E30&gt;=$F$15,1,0)</f>
        <v>0</v>
      </c>
      <c r="F51" s="576">
        <f>IF([2]datos!F30&gt;=$F$16,1,0)</f>
        <v>0</v>
      </c>
      <c r="G51" s="576">
        <f>IF([2]datos!G30&gt;=$F$17,1,0)</f>
        <v>0</v>
      </c>
      <c r="H51" s="576">
        <f>IF([2]datos!H30&gt;=$F$18,1,0)</f>
        <v>0</v>
      </c>
      <c r="I51" s="576">
        <f>IF([2]datos!I30&gt;=$F$19,0,1)</f>
        <v>0</v>
      </c>
      <c r="J51" s="576">
        <f>IF([2]datos!J30&gt;=$F$20,1,0)</f>
        <v>0</v>
      </c>
      <c r="K51" s="576">
        <f>IF([2]datos!K30&gt;=$F$21,1,0)</f>
        <v>0</v>
      </c>
      <c r="L51" s="522">
        <f t="shared" si="0"/>
        <v>0</v>
      </c>
      <c r="M51" s="576" t="str">
        <f t="shared" si="1"/>
        <v>Baja Sostenibilidad</v>
      </c>
      <c r="N51" s="576">
        <f t="shared" si="2"/>
        <v>0</v>
      </c>
      <c r="O51" s="565"/>
      <c r="P51" s="556"/>
      <c r="Q51" s="556"/>
    </row>
    <row r="52" spans="1:17" ht="18.899999999999999" customHeight="1">
      <c r="A52" s="556"/>
      <c r="B52" s="563"/>
      <c r="C52" s="577">
        <v>26</v>
      </c>
      <c r="D52" s="576">
        <f>IF([2]datos!D31&gt;=resumen!$F$14,1,0)</f>
        <v>0</v>
      </c>
      <c r="E52" s="576">
        <f>IF([2]datos!E31&gt;=$F$15,1,0)</f>
        <v>0</v>
      </c>
      <c r="F52" s="576">
        <f>IF([2]datos!F31&gt;=$F$16,1,0)</f>
        <v>0</v>
      </c>
      <c r="G52" s="576">
        <f>IF([2]datos!G31&gt;=$F$17,1,0)</f>
        <v>0</v>
      </c>
      <c r="H52" s="576">
        <f>IF([2]datos!H31&gt;=$F$18,1,0)</f>
        <v>0</v>
      </c>
      <c r="I52" s="576">
        <f>IF([2]datos!I31&gt;=$F$19,0,1)</f>
        <v>0</v>
      </c>
      <c r="J52" s="576">
        <f>IF([2]datos!J31&gt;=$F$20,1,0)</f>
        <v>0</v>
      </c>
      <c r="K52" s="576">
        <f>IF([2]datos!K31&gt;=$F$21,1,0)</f>
        <v>0</v>
      </c>
      <c r="L52" s="522">
        <f t="shared" si="0"/>
        <v>0</v>
      </c>
      <c r="M52" s="576" t="str">
        <f t="shared" si="1"/>
        <v>Baja Sostenibilidad</v>
      </c>
      <c r="N52" s="576">
        <f t="shared" si="2"/>
        <v>0</v>
      </c>
      <c r="O52" s="565"/>
      <c r="P52" s="556"/>
      <c r="Q52" s="556"/>
    </row>
    <row r="53" spans="1:17" ht="18.899999999999999" customHeight="1">
      <c r="A53" s="556"/>
      <c r="B53" s="563"/>
      <c r="C53" s="577">
        <v>27</v>
      </c>
      <c r="D53" s="576">
        <f>IF([2]datos!D32&gt;=resumen!$F$14,1,0)</f>
        <v>1</v>
      </c>
      <c r="E53" s="576">
        <f>IF([2]datos!E32&gt;=$F$15,1,0)</f>
        <v>0</v>
      </c>
      <c r="F53" s="576">
        <f>IF([2]datos!F32&gt;=$F$16,1,0)</f>
        <v>1</v>
      </c>
      <c r="G53" s="576">
        <f>IF([2]datos!G32&gt;=$F$17,1,0)</f>
        <v>0</v>
      </c>
      <c r="H53" s="576">
        <f>IF([2]datos!H32&gt;=$F$18,1,0)</f>
        <v>1</v>
      </c>
      <c r="I53" s="576">
        <f>IF([2]datos!I32&gt;=$F$19,0,1)</f>
        <v>0</v>
      </c>
      <c r="J53" s="576">
        <f>IF([2]datos!J32&gt;=$F$20,1,0)</f>
        <v>0</v>
      </c>
      <c r="K53" s="576">
        <f>IF([2]datos!K32&gt;=$F$21,1,0)</f>
        <v>0</v>
      </c>
      <c r="L53" s="522">
        <f t="shared" si="0"/>
        <v>3</v>
      </c>
      <c r="M53" s="576" t="str">
        <f t="shared" si="1"/>
        <v>Baja Sostenibilidad</v>
      </c>
      <c r="N53" s="576">
        <f t="shared" si="2"/>
        <v>3</v>
      </c>
      <c r="O53" s="565"/>
      <c r="P53" s="556"/>
      <c r="Q53" s="556"/>
    </row>
    <row r="54" spans="1:17" ht="18.899999999999999" customHeight="1">
      <c r="A54" s="556"/>
      <c r="B54" s="563"/>
      <c r="C54" s="577">
        <v>28</v>
      </c>
      <c r="D54" s="576">
        <f>IF([2]datos!D33&gt;=resumen!$F$14,1,0)</f>
        <v>1</v>
      </c>
      <c r="E54" s="576">
        <f>IF([2]datos!E33&gt;=$F$15,1,0)</f>
        <v>0</v>
      </c>
      <c r="F54" s="576">
        <f>IF([2]datos!F33&gt;=$F$16,1,0)</f>
        <v>1</v>
      </c>
      <c r="G54" s="576">
        <f>IF([2]datos!G33&gt;=$F$17,1,0)</f>
        <v>0</v>
      </c>
      <c r="H54" s="576">
        <f>IF([2]datos!H33&gt;=$F$18,1,0)</f>
        <v>1</v>
      </c>
      <c r="I54" s="576">
        <f>IF([2]datos!I33&gt;=$F$19,0,1)</f>
        <v>1</v>
      </c>
      <c r="J54" s="576">
        <f>IF([2]datos!J33&gt;=$F$20,1,0)</f>
        <v>0</v>
      </c>
      <c r="K54" s="576">
        <f>IF([2]datos!K33&gt;=$F$21,1,0)</f>
        <v>0</v>
      </c>
      <c r="L54" s="522">
        <f t="shared" si="0"/>
        <v>4</v>
      </c>
      <c r="M54" s="576" t="str">
        <f t="shared" si="1"/>
        <v>Media Sostenibilidad</v>
      </c>
      <c r="N54" s="576">
        <f t="shared" si="2"/>
        <v>4</v>
      </c>
      <c r="O54" s="565"/>
      <c r="P54" s="556"/>
      <c r="Q54" s="556"/>
    </row>
    <row r="55" spans="1:17" ht="18.899999999999999" customHeight="1">
      <c r="A55" s="556"/>
      <c r="B55" s="563"/>
      <c r="C55" s="577">
        <v>29</v>
      </c>
      <c r="D55" s="576">
        <f>IF([2]datos!D34&gt;=resumen!$F$14,1,0)</f>
        <v>1</v>
      </c>
      <c r="E55" s="576">
        <f>IF([2]datos!E34&gt;=$F$15,1,0)</f>
        <v>0</v>
      </c>
      <c r="F55" s="576">
        <f>IF([2]datos!F34&gt;=$F$16,1,0)</f>
        <v>1</v>
      </c>
      <c r="G55" s="576">
        <f>IF([2]datos!G34&gt;=$F$17,1,0)</f>
        <v>0</v>
      </c>
      <c r="H55" s="576">
        <f>IF([2]datos!H34&gt;=$F$18,1,0)</f>
        <v>0</v>
      </c>
      <c r="I55" s="576">
        <f>IF([2]datos!I34&gt;=$F$19,0,1)</f>
        <v>0</v>
      </c>
      <c r="J55" s="576">
        <f>IF([2]datos!J34&gt;=$F$20,1,0)</f>
        <v>0</v>
      </c>
      <c r="K55" s="576">
        <f>IF([2]datos!K34&gt;=$F$21,1,0)</f>
        <v>0</v>
      </c>
      <c r="L55" s="522">
        <f t="shared" si="0"/>
        <v>2</v>
      </c>
      <c r="M55" s="576" t="str">
        <f t="shared" si="1"/>
        <v>Baja Sostenibilidad</v>
      </c>
      <c r="N55" s="576">
        <f t="shared" si="2"/>
        <v>2</v>
      </c>
      <c r="O55" s="565"/>
      <c r="P55" s="556"/>
      <c r="Q55" s="556"/>
    </row>
    <row r="56" spans="1:17" ht="18.899999999999999" customHeight="1">
      <c r="A56" s="556"/>
      <c r="B56" s="563"/>
      <c r="C56" s="577">
        <v>30</v>
      </c>
      <c r="D56" s="576">
        <f>IF([2]datos!D35&gt;=resumen!$F$14,1,0)</f>
        <v>1</v>
      </c>
      <c r="E56" s="576">
        <f>IF([2]datos!E35&gt;=$F$15,1,0)</f>
        <v>1</v>
      </c>
      <c r="F56" s="576">
        <f>IF([2]datos!F35&gt;=$F$16,1,0)</f>
        <v>1</v>
      </c>
      <c r="G56" s="576">
        <f>IF([2]datos!G35&gt;=$F$17,1,0)</f>
        <v>1</v>
      </c>
      <c r="H56" s="576">
        <f>IF([2]datos!H35&gt;=$F$18,1,0)</f>
        <v>0</v>
      </c>
      <c r="I56" s="576">
        <f>IF([2]datos!I35&gt;=$F$19,0,1)</f>
        <v>1</v>
      </c>
      <c r="J56" s="576">
        <f>IF([2]datos!J35&gt;=$F$20,1,0)</f>
        <v>0</v>
      </c>
      <c r="K56" s="576">
        <f>IF([2]datos!K35&gt;=$F$21,1,0)</f>
        <v>1</v>
      </c>
      <c r="L56" s="522">
        <f t="shared" si="0"/>
        <v>6</v>
      </c>
      <c r="M56" s="576" t="str">
        <f t="shared" si="1"/>
        <v>Media Sostenibilidad</v>
      </c>
      <c r="N56" s="576">
        <f t="shared" si="2"/>
        <v>6</v>
      </c>
      <c r="O56" s="565"/>
      <c r="P56" s="556"/>
      <c r="Q56" s="556"/>
    </row>
    <row r="57" spans="1:17" ht="18.899999999999999" customHeight="1">
      <c r="A57" s="556"/>
      <c r="B57" s="563"/>
      <c r="C57" s="577">
        <v>31</v>
      </c>
      <c r="D57" s="576">
        <f>IF([2]datos!D36&gt;=resumen!$F$14,1,0)</f>
        <v>0</v>
      </c>
      <c r="E57" s="576">
        <f>IF([2]datos!E36&gt;=$F$15,1,0)</f>
        <v>1</v>
      </c>
      <c r="F57" s="576">
        <f>IF([2]datos!F36&gt;=$F$16,1,0)</f>
        <v>0</v>
      </c>
      <c r="G57" s="576">
        <f>IF([2]datos!G36&gt;=$F$17,1,0)</f>
        <v>1</v>
      </c>
      <c r="H57" s="576">
        <f>IF([2]datos!H36&gt;=$F$18,1,0)</f>
        <v>0</v>
      </c>
      <c r="I57" s="576">
        <f>IF([2]datos!I36&gt;=$F$19,0,1)</f>
        <v>0</v>
      </c>
      <c r="J57" s="576">
        <f>IF([2]datos!J36&gt;=$F$20,1,0)</f>
        <v>1</v>
      </c>
      <c r="K57" s="576">
        <f>IF([2]datos!K36&gt;=$F$21,1,0)</f>
        <v>0</v>
      </c>
      <c r="L57" s="522">
        <f t="shared" si="0"/>
        <v>3</v>
      </c>
      <c r="M57" s="576" t="str">
        <f t="shared" si="1"/>
        <v>Baja Sostenibilidad</v>
      </c>
      <c r="N57" s="576">
        <f t="shared" si="2"/>
        <v>3</v>
      </c>
      <c r="O57" s="565"/>
      <c r="P57" s="556"/>
      <c r="Q57" s="556"/>
    </row>
    <row r="58" spans="1:17" ht="18.899999999999999" customHeight="1">
      <c r="A58" s="556"/>
      <c r="B58" s="563"/>
      <c r="C58" s="577">
        <v>32</v>
      </c>
      <c r="D58" s="576">
        <f>IF([2]datos!D37&gt;=resumen!$F$14,1,0)</f>
        <v>1</v>
      </c>
      <c r="E58" s="576">
        <f>IF([2]datos!E37&gt;=$F$15,1,0)</f>
        <v>0</v>
      </c>
      <c r="F58" s="576">
        <f>IF([2]datos!F37&gt;=$F$16,1,0)</f>
        <v>1</v>
      </c>
      <c r="G58" s="576">
        <f>IF([2]datos!G37&gt;=$F$17,1,0)</f>
        <v>0</v>
      </c>
      <c r="H58" s="576">
        <f>IF([2]datos!H37&gt;=$F$18,1,0)</f>
        <v>0</v>
      </c>
      <c r="I58" s="576">
        <f>IF([2]datos!I37&gt;=$F$19,0,1)</f>
        <v>0</v>
      </c>
      <c r="J58" s="576">
        <f>IF([2]datos!J37&gt;=$F$20,1,0)</f>
        <v>0</v>
      </c>
      <c r="K58" s="576">
        <f>IF([2]datos!K37&gt;=$F$21,1,0)</f>
        <v>0</v>
      </c>
      <c r="L58" s="522">
        <f t="shared" si="0"/>
        <v>2</v>
      </c>
      <c r="M58" s="576" t="str">
        <f t="shared" si="1"/>
        <v>Baja Sostenibilidad</v>
      </c>
      <c r="N58" s="576">
        <f t="shared" si="2"/>
        <v>2</v>
      </c>
      <c r="O58" s="565"/>
      <c r="P58" s="556"/>
      <c r="Q58" s="556"/>
    </row>
    <row r="59" spans="1:17" ht="18.899999999999999" customHeight="1">
      <c r="A59" s="556"/>
      <c r="B59" s="563"/>
      <c r="C59" s="577">
        <v>33</v>
      </c>
      <c r="D59" s="576">
        <f>IF([2]datos!D38&gt;=resumen!$F$14,1,0)</f>
        <v>1</v>
      </c>
      <c r="E59" s="576">
        <f>IF([2]datos!E38&gt;=$F$15,1,0)</f>
        <v>0</v>
      </c>
      <c r="F59" s="576">
        <f>IF([2]datos!F38&gt;=$F$16,1,0)</f>
        <v>1</v>
      </c>
      <c r="G59" s="576">
        <f>IF([2]datos!G38&gt;=$F$17,1,0)</f>
        <v>1</v>
      </c>
      <c r="H59" s="576">
        <f>IF([2]datos!H38&gt;=$F$18,1,0)</f>
        <v>0</v>
      </c>
      <c r="I59" s="576">
        <f>IF([2]datos!I38&gt;=$F$19,0,1)</f>
        <v>0</v>
      </c>
      <c r="J59" s="576">
        <f>IF([2]datos!J38&gt;=$F$20,1,0)</f>
        <v>0</v>
      </c>
      <c r="K59" s="576">
        <f>IF([2]datos!K38&gt;=$F$21,1,0)</f>
        <v>0</v>
      </c>
      <c r="L59" s="522">
        <f t="shared" si="0"/>
        <v>3</v>
      </c>
      <c r="M59" s="576" t="str">
        <f t="shared" si="1"/>
        <v>Baja Sostenibilidad</v>
      </c>
      <c r="N59" s="576">
        <f t="shared" si="2"/>
        <v>3</v>
      </c>
      <c r="O59" s="565"/>
      <c r="P59" s="556"/>
      <c r="Q59" s="556"/>
    </row>
    <row r="60" spans="1:17" ht="18.899999999999999" customHeight="1">
      <c r="A60" s="556"/>
      <c r="B60" s="563"/>
      <c r="C60" s="577">
        <v>34</v>
      </c>
      <c r="D60" s="576">
        <f>IF([2]datos!D39&gt;=resumen!$F$14,1,0)</f>
        <v>0</v>
      </c>
      <c r="E60" s="576">
        <f>IF([2]datos!E39&gt;=$F$15,1,0)</f>
        <v>0</v>
      </c>
      <c r="F60" s="576">
        <f>IF([2]datos!F39&gt;=$F$16,1,0)</f>
        <v>0</v>
      </c>
      <c r="G60" s="576">
        <f>IF([2]datos!G39&gt;=$F$17,1,0)</f>
        <v>0</v>
      </c>
      <c r="H60" s="576">
        <f>IF([2]datos!H39&gt;=$F$18,1,0)</f>
        <v>0</v>
      </c>
      <c r="I60" s="576">
        <f>IF([2]datos!I39&gt;=$F$19,0,1)</f>
        <v>0</v>
      </c>
      <c r="J60" s="576">
        <f>IF([2]datos!J39&gt;=$F$20,1,0)</f>
        <v>0</v>
      </c>
      <c r="K60" s="576">
        <f>IF([2]datos!K39&gt;=$F$21,1,0)</f>
        <v>0</v>
      </c>
      <c r="L60" s="522">
        <f t="shared" si="0"/>
        <v>0</v>
      </c>
      <c r="M60" s="576" t="str">
        <f t="shared" si="1"/>
        <v>Baja Sostenibilidad</v>
      </c>
      <c r="N60" s="576">
        <f t="shared" si="2"/>
        <v>0</v>
      </c>
      <c r="O60" s="565"/>
      <c r="P60" s="556"/>
      <c r="Q60" s="556"/>
    </row>
    <row r="61" spans="1:17" ht="18.899999999999999" customHeight="1">
      <c r="A61" s="556"/>
      <c r="B61" s="563"/>
      <c r="C61" s="578">
        <v>35</v>
      </c>
      <c r="D61" s="579">
        <f>IF([2]datos!D40&gt;=resumen!$F$14,1,0)</f>
        <v>1</v>
      </c>
      <c r="E61" s="579">
        <v>1</v>
      </c>
      <c r="F61" s="579">
        <v>1</v>
      </c>
      <c r="G61" s="579">
        <v>1</v>
      </c>
      <c r="H61" s="579">
        <v>1</v>
      </c>
      <c r="I61" s="579">
        <v>0</v>
      </c>
      <c r="J61" s="579">
        <v>0</v>
      </c>
      <c r="K61" s="579">
        <v>0</v>
      </c>
      <c r="L61" s="522">
        <f t="shared" si="0"/>
        <v>5</v>
      </c>
      <c r="M61" s="576" t="str">
        <f t="shared" si="1"/>
        <v>Media Sostenibilidad</v>
      </c>
      <c r="N61" s="576">
        <f t="shared" si="2"/>
        <v>5</v>
      </c>
      <c r="O61" s="565"/>
      <c r="P61" s="556"/>
      <c r="Q61" s="556"/>
    </row>
    <row r="62" spans="1:17" s="413" customFormat="1" ht="18.899999999999999" customHeight="1">
      <c r="A62" s="558"/>
      <c r="B62" s="580"/>
      <c r="C62" s="522"/>
      <c r="D62" s="522">
        <f>SUM(D27:D61)</f>
        <v>11</v>
      </c>
      <c r="E62" s="522">
        <f t="shared" ref="E62:K62" si="3">SUM(E27:E61)</f>
        <v>12</v>
      </c>
      <c r="F62" s="522">
        <f t="shared" si="3"/>
        <v>18</v>
      </c>
      <c r="G62" s="522">
        <f t="shared" si="3"/>
        <v>6</v>
      </c>
      <c r="H62" s="522">
        <f t="shared" si="3"/>
        <v>10</v>
      </c>
      <c r="I62" s="522">
        <f t="shared" si="3"/>
        <v>8</v>
      </c>
      <c r="J62" s="522">
        <f t="shared" si="3"/>
        <v>12</v>
      </c>
      <c r="K62" s="522">
        <f t="shared" si="3"/>
        <v>9</v>
      </c>
      <c r="L62" s="522"/>
      <c r="M62" s="576"/>
      <c r="N62" s="522"/>
      <c r="O62" s="581"/>
      <c r="P62" s="558"/>
      <c r="Q62" s="558"/>
    </row>
    <row r="63" spans="1:17" ht="14.4" thickBot="1">
      <c r="A63" s="556"/>
      <c r="B63" s="582"/>
      <c r="C63" s="583"/>
      <c r="D63" s="583"/>
      <c r="E63" s="583"/>
      <c r="F63" s="583"/>
      <c r="G63" s="583"/>
      <c r="H63" s="583"/>
      <c r="I63" s="583"/>
      <c r="J63" s="583"/>
      <c r="K63" s="583"/>
      <c r="L63" s="583"/>
      <c r="M63" s="583"/>
      <c r="N63" s="583"/>
      <c r="O63" s="584"/>
      <c r="P63" s="556"/>
      <c r="Q63" s="556"/>
    </row>
    <row r="64" spans="1:17" ht="15" customHeight="1">
      <c r="A64" s="556"/>
      <c r="B64" s="556"/>
      <c r="C64" s="556"/>
      <c r="D64" s="556"/>
      <c r="E64" s="556"/>
      <c r="F64" s="556"/>
      <c r="G64" s="556"/>
      <c r="H64" s="556"/>
      <c r="I64" s="556"/>
      <c r="J64" s="556"/>
      <c r="K64" s="556"/>
      <c r="L64" s="556"/>
      <c r="M64" s="556"/>
      <c r="N64" s="556"/>
      <c r="O64" s="556"/>
      <c r="P64" s="556"/>
      <c r="Q64" s="556"/>
    </row>
  </sheetData>
  <mergeCells count="18">
    <mergeCell ref="M24:N26"/>
    <mergeCell ref="D17:E17"/>
    <mergeCell ref="D18:E18"/>
    <mergeCell ref="D19:E19"/>
    <mergeCell ref="D20:E20"/>
    <mergeCell ref="D21:E21"/>
    <mergeCell ref="C22:F22"/>
    <mergeCell ref="G22:H22"/>
    <mergeCell ref="C24:C26"/>
    <mergeCell ref="D24:G24"/>
    <mergeCell ref="H24:K24"/>
    <mergeCell ref="L24:L26"/>
    <mergeCell ref="D16:E16"/>
    <mergeCell ref="B8:N8"/>
    <mergeCell ref="C10:H10"/>
    <mergeCell ref="C11:H11"/>
    <mergeCell ref="D13:E13"/>
    <mergeCell ref="D14:E14"/>
  </mergeCells>
  <conditionalFormatting sqref="M27:M1048576 M18:M24 M12:M16">
    <cfRule type="containsText" dxfId="15" priority="4" operator="containsText" text="Alta">
      <formula>NOT(ISERROR(SEARCH("Alta",M12)))</formula>
    </cfRule>
    <cfRule type="containsText" dxfId="14" priority="5" operator="containsText" text="Media">
      <formula>NOT(ISERROR(SEARCH("Media",M12)))</formula>
    </cfRule>
    <cfRule type="containsText" dxfId="13" priority="6" operator="containsText" text="Baja">
      <formula>NOT(ISERROR(SEARCH("Baja",M12)))</formula>
    </cfRule>
  </conditionalFormatting>
  <conditionalFormatting sqref="M27:M61">
    <cfRule type="containsText" dxfId="12" priority="3" operator="containsText" text="Baja">
      <formula>NOT(ISERROR(SEARCH("Baja",M27)))</formula>
    </cfRule>
  </conditionalFormatting>
  <conditionalFormatting sqref="M27:M61">
    <cfRule type="iconSet" priority="2">
      <iconSet iconSet="3Symbols">
        <cfvo type="percent" val="0"/>
        <cfvo type="percent" val="33"/>
        <cfvo type="percent" val="67"/>
      </iconSet>
    </cfRule>
  </conditionalFormatting>
  <conditionalFormatting sqref="N27:N61">
    <cfRule type="iconSet" priority="1">
      <iconSet iconSet="3Symbols" showValue="0">
        <cfvo type="percent" val="0"/>
        <cfvo type="num" val="4"/>
        <cfvo type="num" val="7"/>
      </iconSet>
    </cfRule>
  </conditionalFormatting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>
    <tabColor rgb="FF8FD053"/>
  </sheetPr>
  <dimension ref="A1:Y906"/>
  <sheetViews>
    <sheetView showGridLines="0" topLeftCell="A15" zoomScale="80" zoomScaleNormal="80" workbookViewId="0">
      <selection activeCell="C8" sqref="C8:C9"/>
    </sheetView>
  </sheetViews>
  <sheetFormatPr baseColWidth="10" defaultColWidth="0" defaultRowHeight="15" customHeight="1" zeroHeight="1"/>
  <cols>
    <col min="1" max="1" width="2.6640625" style="253" customWidth="1"/>
    <col min="2" max="2" width="9.44140625" style="253" customWidth="1"/>
    <col min="3" max="3" width="97.88671875" style="253" customWidth="1"/>
    <col min="4" max="4" width="9.44140625" style="253" customWidth="1"/>
    <col min="5" max="5" width="7.5546875" style="253" customWidth="1"/>
    <col min="6" max="6" width="7.44140625" style="253" customWidth="1"/>
    <col min="7" max="7" width="10.109375" style="253" customWidth="1"/>
    <col min="8" max="8" width="2.6640625" style="253" customWidth="1"/>
    <col min="9" max="9" width="8.33203125" style="253" customWidth="1"/>
    <col min="10" max="25" width="10.6640625" style="253" hidden="1" customWidth="1"/>
    <col min="26" max="16384" width="14.44140625" style="253" hidden="1"/>
  </cols>
  <sheetData>
    <row r="1" spans="1:9" ht="51.6" customHeight="1">
      <c r="A1" s="592"/>
      <c r="B1" s="598"/>
      <c r="C1" s="598"/>
      <c r="D1" s="598"/>
      <c r="E1" s="598"/>
      <c r="F1" s="598"/>
      <c r="G1" s="598"/>
      <c r="H1" s="592"/>
      <c r="I1" s="592"/>
    </row>
    <row r="2" spans="1:9" ht="15" customHeight="1" thickBot="1">
      <c r="A2" s="592"/>
      <c r="B2" s="592"/>
      <c r="C2" s="592"/>
      <c r="D2" s="592"/>
      <c r="E2" s="592"/>
      <c r="F2" s="592"/>
      <c r="G2" s="592"/>
      <c r="H2" s="592"/>
      <c r="I2" s="592"/>
    </row>
    <row r="3" spans="1:9" ht="69" customHeight="1" thickTop="1">
      <c r="A3" s="592"/>
      <c r="B3" s="595"/>
      <c r="C3" s="596"/>
      <c r="D3" s="596"/>
      <c r="E3" s="596"/>
      <c r="F3" s="596"/>
      <c r="G3" s="597"/>
      <c r="H3" s="592"/>
      <c r="I3" s="599"/>
    </row>
    <row r="4" spans="1:9" ht="27" customHeight="1" thickBot="1">
      <c r="A4" s="592"/>
      <c r="B4" s="1108" t="s">
        <v>471</v>
      </c>
      <c r="C4" s="1109"/>
      <c r="D4" s="1109"/>
      <c r="E4" s="1109"/>
      <c r="F4" s="1109"/>
      <c r="G4" s="1110"/>
      <c r="H4" s="592"/>
      <c r="I4" s="600"/>
    </row>
    <row r="5" spans="1:9" ht="27" customHeight="1" thickBot="1">
      <c r="A5" s="592"/>
      <c r="B5" s="1111" t="s">
        <v>544</v>
      </c>
      <c r="C5" s="1112"/>
      <c r="D5" s="1112"/>
      <c r="E5" s="1112"/>
      <c r="F5" s="1112"/>
      <c r="G5" s="1113"/>
      <c r="H5" s="592"/>
      <c r="I5" s="593"/>
    </row>
    <row r="6" spans="1:9" ht="27" customHeight="1" thickBot="1">
      <c r="A6" s="592"/>
      <c r="B6" s="1117" t="s">
        <v>470</v>
      </c>
      <c r="C6" s="1118"/>
      <c r="D6" s="1118"/>
      <c r="E6" s="1118"/>
      <c r="F6" s="1118"/>
      <c r="G6" s="1119"/>
      <c r="H6" s="592"/>
      <c r="I6" s="593"/>
    </row>
    <row r="7" spans="1:9" ht="27" customHeight="1" thickBot="1">
      <c r="A7" s="592"/>
      <c r="B7" s="1114" t="s">
        <v>469</v>
      </c>
      <c r="C7" s="1115"/>
      <c r="D7" s="1115"/>
      <c r="E7" s="1115"/>
      <c r="F7" s="1115"/>
      <c r="G7" s="1116"/>
      <c r="H7" s="592"/>
      <c r="I7" s="593"/>
    </row>
    <row r="8" spans="1:9" ht="27" customHeight="1" thickBot="1">
      <c r="A8" s="592"/>
      <c r="B8" s="1103" t="s">
        <v>468</v>
      </c>
      <c r="C8" s="1103" t="s">
        <v>467</v>
      </c>
      <c r="D8" s="601" t="s">
        <v>466</v>
      </c>
      <c r="E8" s="1103" t="s">
        <v>465</v>
      </c>
      <c r="F8" s="1103" t="s">
        <v>464</v>
      </c>
      <c r="G8" s="1103" t="s">
        <v>463</v>
      </c>
      <c r="H8" s="592"/>
      <c r="I8" s="593"/>
    </row>
    <row r="9" spans="1:9" ht="27" customHeight="1" thickBot="1">
      <c r="A9" s="592"/>
      <c r="B9" s="1103"/>
      <c r="C9" s="1103"/>
      <c r="D9" s="601">
        <f>SUM(D10:D24)</f>
        <v>15</v>
      </c>
      <c r="E9" s="1103"/>
      <c r="F9" s="1103"/>
      <c r="G9" s="1103"/>
      <c r="H9" s="592"/>
      <c r="I9" s="593"/>
    </row>
    <row r="10" spans="1:9" s="262" customFormat="1" ht="30" customHeight="1" thickBot="1">
      <c r="A10" s="593"/>
      <c r="B10" s="602" t="s">
        <v>462</v>
      </c>
      <c r="C10" s="603" t="s">
        <v>697</v>
      </c>
      <c r="D10" s="602">
        <v>1</v>
      </c>
      <c r="E10" s="602"/>
      <c r="F10" s="602"/>
      <c r="G10" s="602">
        <f t="shared" ref="G10:G24" si="0">IF(E10="x",1,0)</f>
        <v>0</v>
      </c>
      <c r="H10" s="593"/>
      <c r="I10" s="593"/>
    </row>
    <row r="11" spans="1:9" s="262" customFormat="1" ht="30" customHeight="1" thickBot="1">
      <c r="A11" s="593"/>
      <c r="B11" s="602" t="s">
        <v>461</v>
      </c>
      <c r="C11" s="603" t="s">
        <v>698</v>
      </c>
      <c r="D11" s="602">
        <v>1</v>
      </c>
      <c r="E11" s="602" t="s">
        <v>449</v>
      </c>
      <c r="F11" s="602"/>
      <c r="G11" s="602">
        <f t="shared" si="0"/>
        <v>1</v>
      </c>
      <c r="H11" s="593"/>
      <c r="I11" s="593"/>
    </row>
    <row r="12" spans="1:9" s="262" customFormat="1" ht="30" customHeight="1" thickBot="1">
      <c r="A12" s="593"/>
      <c r="B12" s="602" t="s">
        <v>460</v>
      </c>
      <c r="C12" s="603" t="s">
        <v>699</v>
      </c>
      <c r="D12" s="602">
        <v>1</v>
      </c>
      <c r="E12" s="602"/>
      <c r="F12" s="602"/>
      <c r="G12" s="602">
        <f t="shared" si="0"/>
        <v>0</v>
      </c>
      <c r="H12" s="593"/>
      <c r="I12" s="593"/>
    </row>
    <row r="13" spans="1:9" s="262" customFormat="1" ht="30" customHeight="1" thickBot="1">
      <c r="A13" s="593"/>
      <c r="B13" s="602" t="s">
        <v>459</v>
      </c>
      <c r="C13" s="603" t="s">
        <v>700</v>
      </c>
      <c r="D13" s="602">
        <v>1</v>
      </c>
      <c r="E13" s="602"/>
      <c r="F13" s="602"/>
      <c r="G13" s="602">
        <f t="shared" si="0"/>
        <v>0</v>
      </c>
      <c r="H13" s="593"/>
      <c r="I13" s="593"/>
    </row>
    <row r="14" spans="1:9" s="262" customFormat="1" ht="30" customHeight="1" thickBot="1">
      <c r="A14" s="593"/>
      <c r="B14" s="602" t="s">
        <v>458</v>
      </c>
      <c r="C14" s="603" t="s">
        <v>702</v>
      </c>
      <c r="D14" s="602">
        <v>1</v>
      </c>
      <c r="E14" s="602" t="s">
        <v>449</v>
      </c>
      <c r="F14" s="602"/>
      <c r="G14" s="602">
        <f t="shared" si="0"/>
        <v>1</v>
      </c>
      <c r="H14" s="593"/>
      <c r="I14" s="593"/>
    </row>
    <row r="15" spans="1:9" s="262" customFormat="1" ht="30" customHeight="1" thickBot="1">
      <c r="A15" s="593"/>
      <c r="B15" s="602" t="s">
        <v>457</v>
      </c>
      <c r="C15" s="603" t="s">
        <v>701</v>
      </c>
      <c r="D15" s="602">
        <v>1</v>
      </c>
      <c r="E15" s="602"/>
      <c r="F15" s="602"/>
      <c r="G15" s="602">
        <f t="shared" si="0"/>
        <v>0</v>
      </c>
      <c r="H15" s="593"/>
      <c r="I15" s="593"/>
    </row>
    <row r="16" spans="1:9" s="262" customFormat="1" ht="30" customHeight="1" thickBot="1">
      <c r="A16" s="593"/>
      <c r="B16" s="602" t="s">
        <v>456</v>
      </c>
      <c r="C16" s="603" t="s">
        <v>703</v>
      </c>
      <c r="D16" s="602">
        <v>1</v>
      </c>
      <c r="E16" s="602"/>
      <c r="F16" s="602"/>
      <c r="G16" s="602">
        <f t="shared" si="0"/>
        <v>0</v>
      </c>
      <c r="H16" s="593"/>
      <c r="I16" s="593"/>
    </row>
    <row r="17" spans="1:9" s="262" customFormat="1" ht="30" customHeight="1" thickBot="1">
      <c r="A17" s="593"/>
      <c r="B17" s="602" t="s">
        <v>455</v>
      </c>
      <c r="C17" s="603" t="s">
        <v>704</v>
      </c>
      <c r="D17" s="602">
        <v>1</v>
      </c>
      <c r="E17" s="602" t="s">
        <v>449</v>
      </c>
      <c r="F17" s="602"/>
      <c r="G17" s="602">
        <f t="shared" si="0"/>
        <v>1</v>
      </c>
      <c r="H17" s="593"/>
      <c r="I17" s="592"/>
    </row>
    <row r="18" spans="1:9" s="262" customFormat="1" ht="30" customHeight="1" thickBot="1">
      <c r="A18" s="593"/>
      <c r="B18" s="602" t="s">
        <v>454</v>
      </c>
      <c r="C18" s="603" t="s">
        <v>705</v>
      </c>
      <c r="D18" s="602">
        <v>1</v>
      </c>
      <c r="E18" s="602" t="s">
        <v>449</v>
      </c>
      <c r="F18" s="602"/>
      <c r="G18" s="602">
        <f t="shared" si="0"/>
        <v>1</v>
      </c>
      <c r="H18" s="593"/>
      <c r="I18" s="592"/>
    </row>
    <row r="19" spans="1:9" s="262" customFormat="1" ht="30" customHeight="1" thickBot="1">
      <c r="A19" s="593"/>
      <c r="B19" s="602" t="s">
        <v>453</v>
      </c>
      <c r="C19" s="603" t="s">
        <v>706</v>
      </c>
      <c r="D19" s="602">
        <v>1</v>
      </c>
      <c r="E19" s="602"/>
      <c r="F19" s="602"/>
      <c r="G19" s="602">
        <f t="shared" si="0"/>
        <v>0</v>
      </c>
      <c r="H19" s="593"/>
      <c r="I19" s="592"/>
    </row>
    <row r="20" spans="1:9" s="262" customFormat="1" ht="30" customHeight="1" thickBot="1">
      <c r="A20" s="593"/>
      <c r="B20" s="602" t="s">
        <v>452</v>
      </c>
      <c r="C20" s="603" t="s">
        <v>707</v>
      </c>
      <c r="D20" s="602">
        <v>1</v>
      </c>
      <c r="E20" s="602"/>
      <c r="F20" s="602"/>
      <c r="G20" s="602">
        <f t="shared" si="0"/>
        <v>0</v>
      </c>
      <c r="H20" s="593"/>
      <c r="I20" s="592"/>
    </row>
    <row r="21" spans="1:9" s="262" customFormat="1" ht="30" customHeight="1" thickBot="1">
      <c r="A21" s="593"/>
      <c r="B21" s="602" t="s">
        <v>451</v>
      </c>
      <c r="C21" s="603" t="s">
        <v>708</v>
      </c>
      <c r="D21" s="602">
        <v>1</v>
      </c>
      <c r="E21" s="602" t="s">
        <v>449</v>
      </c>
      <c r="F21" s="602"/>
      <c r="G21" s="602">
        <f t="shared" si="0"/>
        <v>1</v>
      </c>
      <c r="H21" s="593"/>
      <c r="I21" s="592"/>
    </row>
    <row r="22" spans="1:9" s="262" customFormat="1" ht="30" customHeight="1" thickBot="1">
      <c r="A22" s="593"/>
      <c r="B22" s="602" t="s">
        <v>450</v>
      </c>
      <c r="C22" s="603" t="s">
        <v>709</v>
      </c>
      <c r="D22" s="602">
        <v>1</v>
      </c>
      <c r="E22" s="602" t="s">
        <v>449</v>
      </c>
      <c r="F22" s="602"/>
      <c r="G22" s="602">
        <f t="shared" si="0"/>
        <v>1</v>
      </c>
      <c r="H22" s="593"/>
      <c r="I22" s="592"/>
    </row>
    <row r="23" spans="1:9" s="262" customFormat="1" ht="30" customHeight="1" thickBot="1">
      <c r="A23" s="593"/>
      <c r="B23" s="602" t="s">
        <v>448</v>
      </c>
      <c r="C23" s="603" t="s">
        <v>710</v>
      </c>
      <c r="D23" s="602">
        <v>1</v>
      </c>
      <c r="E23" s="602" t="s">
        <v>449</v>
      </c>
      <c r="F23" s="602"/>
      <c r="G23" s="602">
        <f t="shared" si="0"/>
        <v>1</v>
      </c>
      <c r="H23" s="593"/>
      <c r="I23" s="592"/>
    </row>
    <row r="24" spans="1:9" s="262" customFormat="1" ht="30" customHeight="1" thickBot="1">
      <c r="A24" s="593"/>
      <c r="B24" s="602" t="s">
        <v>447</v>
      </c>
      <c r="C24" s="603" t="s">
        <v>711</v>
      </c>
      <c r="D24" s="602">
        <v>1</v>
      </c>
      <c r="E24" s="602"/>
      <c r="F24" s="602"/>
      <c r="G24" s="602">
        <f t="shared" si="0"/>
        <v>0</v>
      </c>
      <c r="H24" s="593"/>
      <c r="I24" s="592"/>
    </row>
    <row r="25" spans="1:9" ht="27" customHeight="1" thickBot="1">
      <c r="A25" s="592"/>
      <c r="B25" s="1102" t="s">
        <v>446</v>
      </c>
      <c r="C25" s="1102"/>
      <c r="D25" s="1104" t="s">
        <v>445</v>
      </c>
      <c r="E25" s="1105"/>
      <c r="F25" s="1105"/>
      <c r="G25" s="604">
        <f>COUNTIF(G10:G24,"1")</f>
        <v>7</v>
      </c>
      <c r="H25" s="592"/>
      <c r="I25" s="592"/>
    </row>
    <row r="26" spans="1:9" ht="27" customHeight="1" thickBot="1">
      <c r="A26" s="592"/>
      <c r="B26" s="1102" t="s">
        <v>444</v>
      </c>
      <c r="C26" s="1102"/>
      <c r="D26" s="1104" t="s">
        <v>443</v>
      </c>
      <c r="E26" s="1105"/>
      <c r="F26" s="1105"/>
      <c r="G26" s="604">
        <f>SUM(D10:D24)</f>
        <v>15</v>
      </c>
      <c r="H26" s="592"/>
      <c r="I26" s="592"/>
    </row>
    <row r="27" spans="1:9" ht="27" customHeight="1" thickBot="1">
      <c r="A27" s="592"/>
      <c r="B27" s="1102" t="s">
        <v>442</v>
      </c>
      <c r="C27" s="1102"/>
      <c r="D27" s="1104" t="s">
        <v>441</v>
      </c>
      <c r="E27" s="1105"/>
      <c r="F27" s="1105"/>
      <c r="G27" s="701">
        <f>G25/G26</f>
        <v>0.46666666666666667</v>
      </c>
      <c r="H27" s="592"/>
      <c r="I27" s="592"/>
    </row>
    <row r="28" spans="1:9" ht="27" customHeight="1" thickBot="1">
      <c r="A28" s="592"/>
      <c r="B28" s="1102" t="s">
        <v>440</v>
      </c>
      <c r="C28" s="1102"/>
      <c r="D28" s="1106" t="s">
        <v>439</v>
      </c>
      <c r="E28" s="1107"/>
      <c r="F28" s="1107"/>
      <c r="G28" s="605">
        <f>100%-G27</f>
        <v>0.53333333333333333</v>
      </c>
      <c r="H28" s="592"/>
      <c r="I28" s="592"/>
    </row>
    <row r="29" spans="1:9" ht="15.75" customHeight="1">
      <c r="A29" s="592"/>
      <c r="B29" s="592"/>
      <c r="C29" s="592"/>
      <c r="D29" s="594"/>
      <c r="E29" s="594"/>
      <c r="F29" s="594"/>
      <c r="G29" s="594"/>
      <c r="H29" s="592"/>
      <c r="I29" s="592"/>
    </row>
    <row r="30" spans="1:9" ht="15.75" hidden="1" customHeight="1">
      <c r="D30" s="255"/>
      <c r="E30" s="255"/>
      <c r="F30" s="255"/>
      <c r="G30" s="255"/>
    </row>
    <row r="31" spans="1:9" ht="15.75" hidden="1" customHeight="1">
      <c r="D31" s="255"/>
      <c r="E31" s="255"/>
      <c r="F31" s="255"/>
      <c r="G31" s="255"/>
    </row>
    <row r="32" spans="1:9" ht="15.75" hidden="1" customHeight="1">
      <c r="D32" s="255"/>
      <c r="E32" s="255"/>
      <c r="F32" s="255"/>
      <c r="G32" s="255"/>
    </row>
    <row r="33" spans="4:7" ht="15.75" hidden="1" customHeight="1">
      <c r="D33" s="255"/>
      <c r="E33" s="255"/>
      <c r="F33" s="255"/>
      <c r="G33" s="255"/>
    </row>
    <row r="34" spans="4:7" ht="15.75" hidden="1" customHeight="1">
      <c r="D34" s="255"/>
      <c r="E34" s="255"/>
      <c r="F34" s="255"/>
      <c r="G34" s="255"/>
    </row>
    <row r="35" spans="4:7" ht="15.75" hidden="1" customHeight="1">
      <c r="D35" s="255"/>
      <c r="E35" s="255"/>
      <c r="F35" s="255"/>
      <c r="G35" s="255"/>
    </row>
    <row r="36" spans="4:7" ht="15.75" hidden="1" customHeight="1">
      <c r="D36" s="255"/>
      <c r="E36" s="255"/>
      <c r="F36" s="255"/>
      <c r="G36" s="255"/>
    </row>
    <row r="37" spans="4:7" ht="15.75" hidden="1" customHeight="1">
      <c r="D37" s="255"/>
      <c r="E37" s="255"/>
      <c r="F37" s="255"/>
      <c r="G37" s="255"/>
    </row>
    <row r="38" spans="4:7" ht="15.75" hidden="1" customHeight="1">
      <c r="D38" s="255"/>
      <c r="E38" s="255"/>
      <c r="F38" s="255"/>
      <c r="G38" s="255"/>
    </row>
    <row r="39" spans="4:7" ht="15.75" hidden="1" customHeight="1">
      <c r="D39" s="255"/>
      <c r="E39" s="255"/>
      <c r="F39" s="255"/>
      <c r="G39" s="255"/>
    </row>
    <row r="40" spans="4:7" ht="15.75" hidden="1" customHeight="1">
      <c r="D40" s="255"/>
      <c r="E40" s="255"/>
      <c r="F40" s="255"/>
      <c r="G40" s="255"/>
    </row>
    <row r="41" spans="4:7" ht="15.75" hidden="1" customHeight="1">
      <c r="D41" s="255"/>
      <c r="E41" s="255"/>
      <c r="F41" s="255"/>
      <c r="G41" s="255"/>
    </row>
    <row r="42" spans="4:7" ht="15.75" hidden="1" customHeight="1">
      <c r="D42" s="255"/>
      <c r="E42" s="255"/>
      <c r="F42" s="255"/>
      <c r="G42" s="255"/>
    </row>
    <row r="43" spans="4:7" ht="15.75" hidden="1" customHeight="1">
      <c r="D43" s="255"/>
      <c r="E43" s="255"/>
      <c r="F43" s="255"/>
      <c r="G43" s="255"/>
    </row>
    <row r="44" spans="4:7" ht="15.75" hidden="1" customHeight="1">
      <c r="D44" s="255"/>
      <c r="E44" s="255"/>
      <c r="F44" s="255"/>
      <c r="G44" s="255"/>
    </row>
    <row r="45" spans="4:7" ht="15.75" hidden="1" customHeight="1">
      <c r="D45" s="255"/>
      <c r="E45" s="255"/>
      <c r="F45" s="255"/>
      <c r="G45" s="255"/>
    </row>
    <row r="46" spans="4:7" ht="15.75" hidden="1" customHeight="1">
      <c r="D46" s="255"/>
      <c r="E46" s="255"/>
      <c r="F46" s="255"/>
      <c r="G46" s="255"/>
    </row>
    <row r="47" spans="4:7" ht="15.75" hidden="1" customHeight="1">
      <c r="D47" s="255"/>
      <c r="E47" s="255"/>
      <c r="F47" s="255"/>
      <c r="G47" s="255"/>
    </row>
    <row r="48" spans="4:7" ht="15.75" hidden="1" customHeight="1">
      <c r="D48" s="255"/>
      <c r="E48" s="255"/>
      <c r="F48" s="255"/>
      <c r="G48" s="255"/>
    </row>
    <row r="49" spans="4:7" ht="15.75" hidden="1" customHeight="1">
      <c r="D49" s="255"/>
      <c r="E49" s="255"/>
      <c r="F49" s="255"/>
      <c r="G49" s="255"/>
    </row>
    <row r="50" spans="4:7" ht="15.75" hidden="1" customHeight="1">
      <c r="D50" s="255"/>
      <c r="E50" s="255"/>
      <c r="F50" s="255"/>
      <c r="G50" s="255"/>
    </row>
    <row r="51" spans="4:7" ht="15.75" hidden="1" customHeight="1">
      <c r="D51" s="255"/>
      <c r="E51" s="255"/>
      <c r="F51" s="255"/>
      <c r="G51" s="255"/>
    </row>
    <row r="52" spans="4:7" ht="15.75" hidden="1" customHeight="1">
      <c r="D52" s="255"/>
      <c r="E52" s="255"/>
      <c r="F52" s="255"/>
      <c r="G52" s="255"/>
    </row>
    <row r="53" spans="4:7" ht="15.75" hidden="1" customHeight="1">
      <c r="D53" s="255"/>
      <c r="E53" s="255"/>
      <c r="F53" s="255"/>
      <c r="G53" s="255"/>
    </row>
    <row r="54" spans="4:7" ht="15.75" hidden="1" customHeight="1">
      <c r="D54" s="255"/>
      <c r="E54" s="255"/>
      <c r="F54" s="255"/>
      <c r="G54" s="255"/>
    </row>
    <row r="55" spans="4:7" ht="15.75" hidden="1" customHeight="1">
      <c r="D55" s="255"/>
      <c r="E55" s="255"/>
      <c r="F55" s="255"/>
      <c r="G55" s="255"/>
    </row>
    <row r="56" spans="4:7" ht="15.75" hidden="1" customHeight="1">
      <c r="D56" s="255"/>
      <c r="E56" s="255"/>
      <c r="F56" s="255"/>
      <c r="G56" s="255"/>
    </row>
    <row r="57" spans="4:7" ht="15.75" hidden="1" customHeight="1">
      <c r="D57" s="255"/>
      <c r="E57" s="255"/>
      <c r="F57" s="255"/>
      <c r="G57" s="255"/>
    </row>
    <row r="58" spans="4:7" ht="15.75" hidden="1" customHeight="1">
      <c r="D58" s="255"/>
      <c r="E58" s="255"/>
      <c r="F58" s="255"/>
      <c r="G58" s="255"/>
    </row>
    <row r="59" spans="4:7" ht="15.75" hidden="1" customHeight="1">
      <c r="D59" s="255"/>
      <c r="E59" s="255"/>
      <c r="F59" s="255"/>
      <c r="G59" s="255"/>
    </row>
    <row r="60" spans="4:7" ht="15.75" hidden="1" customHeight="1">
      <c r="D60" s="255"/>
      <c r="E60" s="255"/>
      <c r="F60" s="255"/>
      <c r="G60" s="255"/>
    </row>
    <row r="61" spans="4:7" ht="15.75" hidden="1" customHeight="1">
      <c r="D61" s="255"/>
      <c r="E61" s="255"/>
      <c r="F61" s="255"/>
      <c r="G61" s="255"/>
    </row>
    <row r="62" spans="4:7" ht="15.75" hidden="1" customHeight="1">
      <c r="D62" s="255"/>
      <c r="E62" s="255"/>
      <c r="F62" s="255"/>
      <c r="G62" s="255"/>
    </row>
    <row r="63" spans="4:7" ht="15.75" hidden="1" customHeight="1">
      <c r="D63" s="255"/>
      <c r="E63" s="255"/>
      <c r="F63" s="255"/>
      <c r="G63" s="255"/>
    </row>
    <row r="64" spans="4:7" ht="15.75" hidden="1" customHeight="1">
      <c r="D64" s="255"/>
      <c r="E64" s="255"/>
      <c r="F64" s="255"/>
      <c r="G64" s="255"/>
    </row>
    <row r="65" spans="4:7" ht="15.75" hidden="1" customHeight="1">
      <c r="D65" s="255"/>
      <c r="E65" s="255"/>
      <c r="F65" s="255"/>
      <c r="G65" s="255"/>
    </row>
    <row r="66" spans="4:7" ht="15.75" hidden="1" customHeight="1">
      <c r="D66" s="255"/>
      <c r="E66" s="255"/>
      <c r="F66" s="255"/>
      <c r="G66" s="255"/>
    </row>
    <row r="67" spans="4:7" ht="15.75" hidden="1" customHeight="1">
      <c r="D67" s="255"/>
      <c r="E67" s="255"/>
      <c r="F67" s="255"/>
      <c r="G67" s="255"/>
    </row>
    <row r="68" spans="4:7" ht="15.75" hidden="1" customHeight="1">
      <c r="D68" s="255"/>
      <c r="E68" s="255"/>
      <c r="F68" s="255"/>
      <c r="G68" s="255"/>
    </row>
    <row r="69" spans="4:7" ht="15.75" hidden="1" customHeight="1">
      <c r="D69" s="255"/>
      <c r="E69" s="255"/>
      <c r="F69" s="255"/>
      <c r="G69" s="255"/>
    </row>
    <row r="70" spans="4:7" ht="15.75" hidden="1" customHeight="1">
      <c r="D70" s="255"/>
      <c r="E70" s="255"/>
      <c r="F70" s="255"/>
      <c r="G70" s="255"/>
    </row>
    <row r="71" spans="4:7" ht="15.75" hidden="1" customHeight="1">
      <c r="D71" s="255"/>
      <c r="E71" s="255"/>
      <c r="F71" s="255"/>
      <c r="G71" s="255"/>
    </row>
    <row r="72" spans="4:7" ht="15.75" hidden="1" customHeight="1">
      <c r="D72" s="255"/>
      <c r="E72" s="255"/>
      <c r="F72" s="255"/>
      <c r="G72" s="255"/>
    </row>
    <row r="73" spans="4:7" ht="15.75" hidden="1" customHeight="1">
      <c r="D73" s="255"/>
      <c r="E73" s="255"/>
      <c r="F73" s="255"/>
      <c r="G73" s="255"/>
    </row>
    <row r="74" spans="4:7" ht="15.75" hidden="1" customHeight="1">
      <c r="D74" s="255"/>
      <c r="E74" s="255"/>
      <c r="F74" s="255"/>
      <c r="G74" s="255"/>
    </row>
    <row r="75" spans="4:7" ht="15.75" hidden="1" customHeight="1">
      <c r="D75" s="255"/>
      <c r="E75" s="255"/>
      <c r="F75" s="255"/>
      <c r="G75" s="255"/>
    </row>
    <row r="76" spans="4:7" ht="15.75" hidden="1" customHeight="1">
      <c r="D76" s="255"/>
      <c r="E76" s="255"/>
      <c r="F76" s="255"/>
      <c r="G76" s="255"/>
    </row>
    <row r="77" spans="4:7" ht="15.75" hidden="1" customHeight="1">
      <c r="D77" s="255"/>
      <c r="E77" s="255"/>
      <c r="F77" s="255"/>
      <c r="G77" s="255"/>
    </row>
    <row r="78" spans="4:7" ht="15.75" hidden="1" customHeight="1">
      <c r="D78" s="255"/>
      <c r="E78" s="255"/>
      <c r="F78" s="255"/>
      <c r="G78" s="255"/>
    </row>
    <row r="79" spans="4:7" ht="15.75" hidden="1" customHeight="1">
      <c r="D79" s="255"/>
      <c r="E79" s="255"/>
      <c r="F79" s="255"/>
      <c r="G79" s="255"/>
    </row>
    <row r="80" spans="4:7" ht="15.75" hidden="1" customHeight="1">
      <c r="D80" s="255"/>
      <c r="E80" s="255"/>
      <c r="F80" s="255"/>
      <c r="G80" s="255"/>
    </row>
    <row r="81" spans="4:7" ht="15.75" hidden="1" customHeight="1">
      <c r="D81" s="255"/>
      <c r="E81" s="255"/>
      <c r="F81" s="255"/>
      <c r="G81" s="255"/>
    </row>
    <row r="82" spans="4:7" ht="15.75" hidden="1" customHeight="1">
      <c r="D82" s="255"/>
      <c r="E82" s="255"/>
      <c r="F82" s="255"/>
      <c r="G82" s="255"/>
    </row>
    <row r="83" spans="4:7" ht="15.75" hidden="1" customHeight="1">
      <c r="D83" s="255"/>
      <c r="E83" s="255"/>
      <c r="F83" s="255"/>
      <c r="G83" s="255"/>
    </row>
    <row r="84" spans="4:7" ht="15.75" hidden="1" customHeight="1">
      <c r="D84" s="255"/>
      <c r="E84" s="255"/>
      <c r="F84" s="255"/>
      <c r="G84" s="255"/>
    </row>
    <row r="85" spans="4:7" ht="15.75" hidden="1" customHeight="1">
      <c r="D85" s="255"/>
      <c r="E85" s="255"/>
      <c r="F85" s="255"/>
      <c r="G85" s="255"/>
    </row>
    <row r="86" spans="4:7" ht="15.75" hidden="1" customHeight="1">
      <c r="D86" s="255"/>
      <c r="E86" s="255"/>
      <c r="F86" s="255"/>
      <c r="G86" s="255"/>
    </row>
    <row r="87" spans="4:7" ht="15.75" hidden="1" customHeight="1">
      <c r="D87" s="255"/>
      <c r="E87" s="255"/>
      <c r="F87" s="255"/>
      <c r="G87" s="255"/>
    </row>
    <row r="88" spans="4:7" ht="15.75" hidden="1" customHeight="1">
      <c r="D88" s="255"/>
      <c r="E88" s="255"/>
      <c r="F88" s="255"/>
      <c r="G88" s="255"/>
    </row>
    <row r="89" spans="4:7" ht="15.75" hidden="1" customHeight="1">
      <c r="D89" s="255"/>
      <c r="E89" s="255"/>
      <c r="F89" s="255"/>
      <c r="G89" s="255"/>
    </row>
    <row r="90" spans="4:7" ht="15.75" hidden="1" customHeight="1">
      <c r="D90" s="255"/>
      <c r="E90" s="255"/>
      <c r="F90" s="255"/>
      <c r="G90" s="255"/>
    </row>
    <row r="91" spans="4:7" ht="15.75" hidden="1" customHeight="1">
      <c r="D91" s="255"/>
      <c r="E91" s="255"/>
      <c r="F91" s="255"/>
      <c r="G91" s="255"/>
    </row>
    <row r="92" spans="4:7" ht="15.75" hidden="1" customHeight="1">
      <c r="D92" s="255"/>
      <c r="E92" s="255"/>
      <c r="F92" s="255"/>
      <c r="G92" s="255"/>
    </row>
    <row r="93" spans="4:7" ht="15.75" hidden="1" customHeight="1">
      <c r="D93" s="255"/>
      <c r="E93" s="255"/>
      <c r="F93" s="255"/>
      <c r="G93" s="255"/>
    </row>
    <row r="94" spans="4:7" ht="15.75" hidden="1" customHeight="1">
      <c r="D94" s="255"/>
      <c r="E94" s="255"/>
      <c r="F94" s="255"/>
      <c r="G94" s="255"/>
    </row>
    <row r="95" spans="4:7" ht="15.75" hidden="1" customHeight="1">
      <c r="D95" s="255"/>
      <c r="E95" s="255"/>
      <c r="F95" s="255"/>
      <c r="G95" s="255"/>
    </row>
    <row r="96" spans="4:7" ht="15.75" hidden="1" customHeight="1">
      <c r="D96" s="255"/>
      <c r="E96" s="255"/>
      <c r="F96" s="255"/>
      <c r="G96" s="255"/>
    </row>
    <row r="97" spans="4:7" ht="15.75" hidden="1" customHeight="1">
      <c r="D97" s="255"/>
      <c r="E97" s="255"/>
      <c r="F97" s="255"/>
      <c r="G97" s="255"/>
    </row>
    <row r="98" spans="4:7" ht="15.75" hidden="1" customHeight="1">
      <c r="D98" s="255"/>
      <c r="E98" s="255"/>
      <c r="F98" s="255"/>
      <c r="G98" s="255"/>
    </row>
    <row r="99" spans="4:7" ht="15.75" hidden="1" customHeight="1">
      <c r="D99" s="255"/>
      <c r="E99" s="255"/>
      <c r="F99" s="255"/>
      <c r="G99" s="255"/>
    </row>
    <row r="100" spans="4:7" ht="15.75" hidden="1" customHeight="1">
      <c r="D100" s="255"/>
      <c r="E100" s="255"/>
      <c r="F100" s="255"/>
      <c r="G100" s="255"/>
    </row>
    <row r="101" spans="4:7" ht="15.75" hidden="1" customHeight="1">
      <c r="D101" s="255"/>
      <c r="E101" s="255"/>
      <c r="F101" s="255"/>
      <c r="G101" s="255"/>
    </row>
    <row r="102" spans="4:7" ht="15.75" hidden="1" customHeight="1">
      <c r="D102" s="255"/>
      <c r="E102" s="255"/>
      <c r="F102" s="255"/>
      <c r="G102" s="255"/>
    </row>
    <row r="103" spans="4:7" ht="15.75" hidden="1" customHeight="1">
      <c r="D103" s="255"/>
      <c r="E103" s="255"/>
      <c r="F103" s="255"/>
      <c r="G103" s="255"/>
    </row>
    <row r="104" spans="4:7" ht="15.75" hidden="1" customHeight="1">
      <c r="D104" s="255"/>
      <c r="E104" s="255"/>
      <c r="F104" s="255"/>
      <c r="G104" s="255"/>
    </row>
    <row r="105" spans="4:7" ht="15.75" hidden="1" customHeight="1">
      <c r="D105" s="255"/>
      <c r="E105" s="255"/>
      <c r="F105" s="255"/>
      <c r="G105" s="255"/>
    </row>
    <row r="106" spans="4:7" ht="15.75" hidden="1" customHeight="1">
      <c r="D106" s="255"/>
      <c r="E106" s="255"/>
      <c r="F106" s="255"/>
      <c r="G106" s="255"/>
    </row>
    <row r="107" spans="4:7" ht="15.75" hidden="1" customHeight="1">
      <c r="D107" s="255"/>
      <c r="E107" s="255"/>
      <c r="F107" s="255"/>
      <c r="G107" s="255"/>
    </row>
    <row r="108" spans="4:7" ht="15.75" hidden="1" customHeight="1">
      <c r="D108" s="255"/>
      <c r="E108" s="255"/>
      <c r="F108" s="255"/>
      <c r="G108" s="255"/>
    </row>
    <row r="109" spans="4:7" ht="15.75" hidden="1" customHeight="1">
      <c r="D109" s="255"/>
      <c r="E109" s="255"/>
      <c r="F109" s="255"/>
      <c r="G109" s="255"/>
    </row>
    <row r="110" spans="4:7" ht="15.75" hidden="1" customHeight="1">
      <c r="D110" s="255"/>
      <c r="E110" s="255"/>
      <c r="F110" s="255"/>
      <c r="G110" s="255"/>
    </row>
    <row r="111" spans="4:7" ht="15.75" hidden="1" customHeight="1">
      <c r="D111" s="255"/>
      <c r="E111" s="255"/>
      <c r="F111" s="255"/>
      <c r="G111" s="255"/>
    </row>
    <row r="112" spans="4:7" ht="15.75" hidden="1" customHeight="1">
      <c r="D112" s="255"/>
      <c r="E112" s="255"/>
      <c r="F112" s="255"/>
      <c r="G112" s="255"/>
    </row>
    <row r="113" spans="4:7" ht="15.75" hidden="1" customHeight="1">
      <c r="D113" s="255"/>
      <c r="E113" s="255"/>
      <c r="F113" s="255"/>
      <c r="G113" s="255"/>
    </row>
    <row r="114" spans="4:7" ht="15.75" hidden="1" customHeight="1">
      <c r="D114" s="255"/>
      <c r="E114" s="255"/>
      <c r="F114" s="255"/>
      <c r="G114" s="255"/>
    </row>
    <row r="115" spans="4:7" ht="15.75" hidden="1" customHeight="1">
      <c r="D115" s="255"/>
      <c r="E115" s="255"/>
      <c r="F115" s="255"/>
      <c r="G115" s="255"/>
    </row>
    <row r="116" spans="4:7" ht="15.75" hidden="1" customHeight="1">
      <c r="D116" s="255"/>
      <c r="E116" s="255"/>
      <c r="F116" s="255"/>
      <c r="G116" s="255"/>
    </row>
    <row r="117" spans="4:7" ht="15.75" hidden="1" customHeight="1">
      <c r="D117" s="255"/>
      <c r="E117" s="255"/>
      <c r="F117" s="255"/>
      <c r="G117" s="255"/>
    </row>
    <row r="118" spans="4:7" ht="15.75" hidden="1" customHeight="1">
      <c r="D118" s="255"/>
      <c r="E118" s="255"/>
      <c r="F118" s="255"/>
      <c r="G118" s="255"/>
    </row>
    <row r="119" spans="4:7" ht="15.75" hidden="1" customHeight="1">
      <c r="D119" s="255"/>
      <c r="E119" s="255"/>
      <c r="F119" s="255"/>
      <c r="G119" s="255"/>
    </row>
    <row r="120" spans="4:7" ht="15.75" hidden="1" customHeight="1">
      <c r="D120" s="255"/>
      <c r="E120" s="255"/>
      <c r="F120" s="255"/>
      <c r="G120" s="255"/>
    </row>
    <row r="121" spans="4:7" ht="15.75" hidden="1" customHeight="1">
      <c r="D121" s="255"/>
      <c r="E121" s="255"/>
      <c r="F121" s="255"/>
      <c r="G121" s="255"/>
    </row>
    <row r="122" spans="4:7" ht="15.75" hidden="1" customHeight="1">
      <c r="D122" s="255"/>
      <c r="E122" s="255"/>
      <c r="F122" s="255"/>
      <c r="G122" s="255"/>
    </row>
    <row r="123" spans="4:7" ht="15.75" hidden="1" customHeight="1">
      <c r="D123" s="255"/>
      <c r="E123" s="255"/>
      <c r="F123" s="255"/>
      <c r="G123" s="255"/>
    </row>
    <row r="124" spans="4:7" ht="15.75" hidden="1" customHeight="1">
      <c r="D124" s="255"/>
      <c r="E124" s="255"/>
      <c r="F124" s="255"/>
      <c r="G124" s="255"/>
    </row>
    <row r="125" spans="4:7" ht="15.75" hidden="1" customHeight="1">
      <c r="D125" s="255"/>
      <c r="E125" s="255"/>
      <c r="F125" s="255"/>
      <c r="G125" s="255"/>
    </row>
    <row r="126" spans="4:7" ht="15.75" hidden="1" customHeight="1">
      <c r="D126" s="255"/>
      <c r="E126" s="255"/>
      <c r="F126" s="255"/>
      <c r="G126" s="255"/>
    </row>
    <row r="127" spans="4:7" ht="15.75" hidden="1" customHeight="1">
      <c r="D127" s="255"/>
      <c r="E127" s="255"/>
      <c r="F127" s="255"/>
      <c r="G127" s="255"/>
    </row>
    <row r="128" spans="4:7" ht="15.75" hidden="1" customHeight="1">
      <c r="D128" s="255"/>
      <c r="E128" s="255"/>
      <c r="F128" s="255"/>
      <c r="G128" s="255"/>
    </row>
    <row r="129" spans="4:7" ht="15.75" hidden="1" customHeight="1">
      <c r="D129" s="255"/>
      <c r="E129" s="255"/>
      <c r="F129" s="255"/>
      <c r="G129" s="255"/>
    </row>
    <row r="130" spans="4:7" ht="15.75" hidden="1" customHeight="1">
      <c r="D130" s="255"/>
      <c r="E130" s="255"/>
      <c r="F130" s="255"/>
      <c r="G130" s="255"/>
    </row>
    <row r="131" spans="4:7" ht="15.75" hidden="1" customHeight="1">
      <c r="D131" s="255"/>
      <c r="E131" s="255"/>
      <c r="F131" s="255"/>
      <c r="G131" s="255"/>
    </row>
    <row r="132" spans="4:7" ht="15.75" hidden="1" customHeight="1">
      <c r="D132" s="255"/>
      <c r="E132" s="255"/>
      <c r="F132" s="255"/>
      <c r="G132" s="255"/>
    </row>
    <row r="133" spans="4:7" ht="15.75" hidden="1" customHeight="1">
      <c r="D133" s="255"/>
      <c r="E133" s="255"/>
      <c r="F133" s="255"/>
      <c r="G133" s="255"/>
    </row>
    <row r="134" spans="4:7" ht="15.75" hidden="1" customHeight="1">
      <c r="D134" s="255"/>
      <c r="E134" s="255"/>
      <c r="F134" s="255"/>
      <c r="G134" s="255"/>
    </row>
    <row r="135" spans="4:7" ht="15.75" hidden="1" customHeight="1">
      <c r="D135" s="255"/>
      <c r="E135" s="255"/>
      <c r="F135" s="255"/>
      <c r="G135" s="255"/>
    </row>
    <row r="136" spans="4:7" ht="15.75" hidden="1" customHeight="1">
      <c r="D136" s="255"/>
      <c r="E136" s="255"/>
      <c r="F136" s="255"/>
      <c r="G136" s="255"/>
    </row>
    <row r="137" spans="4:7" ht="15.75" hidden="1" customHeight="1">
      <c r="D137" s="255"/>
      <c r="E137" s="255"/>
      <c r="F137" s="255"/>
      <c r="G137" s="255"/>
    </row>
    <row r="138" spans="4:7" ht="15.75" hidden="1" customHeight="1">
      <c r="D138" s="255"/>
      <c r="E138" s="255"/>
      <c r="F138" s="255"/>
      <c r="G138" s="255"/>
    </row>
    <row r="139" spans="4:7" ht="15.75" hidden="1" customHeight="1">
      <c r="D139" s="255"/>
      <c r="E139" s="255"/>
      <c r="F139" s="255"/>
      <c r="G139" s="255"/>
    </row>
    <row r="140" spans="4:7" ht="15.75" hidden="1" customHeight="1">
      <c r="D140" s="255"/>
      <c r="E140" s="255"/>
      <c r="F140" s="255"/>
      <c r="G140" s="255"/>
    </row>
    <row r="141" spans="4:7" ht="15.75" hidden="1" customHeight="1">
      <c r="D141" s="255"/>
      <c r="E141" s="255"/>
      <c r="F141" s="255"/>
      <c r="G141" s="255"/>
    </row>
    <row r="142" spans="4:7" ht="15.75" hidden="1" customHeight="1">
      <c r="D142" s="255"/>
      <c r="E142" s="255"/>
      <c r="F142" s="255"/>
      <c r="G142" s="255"/>
    </row>
    <row r="143" spans="4:7" ht="15.75" hidden="1" customHeight="1">
      <c r="D143" s="255"/>
      <c r="E143" s="255"/>
      <c r="F143" s="255"/>
      <c r="G143" s="255"/>
    </row>
    <row r="144" spans="4:7" ht="15.75" hidden="1" customHeight="1">
      <c r="D144" s="255"/>
      <c r="E144" s="255"/>
      <c r="F144" s="255"/>
      <c r="G144" s="255"/>
    </row>
    <row r="145" spans="4:7" ht="15.75" hidden="1" customHeight="1">
      <c r="D145" s="255"/>
      <c r="E145" s="255"/>
      <c r="F145" s="255"/>
      <c r="G145" s="255"/>
    </row>
    <row r="146" spans="4:7" ht="15.75" hidden="1" customHeight="1">
      <c r="D146" s="255"/>
      <c r="E146" s="255"/>
      <c r="F146" s="255"/>
      <c r="G146" s="255"/>
    </row>
    <row r="147" spans="4:7" ht="15.75" hidden="1" customHeight="1">
      <c r="D147" s="255"/>
      <c r="E147" s="255"/>
      <c r="F147" s="255"/>
      <c r="G147" s="255"/>
    </row>
    <row r="148" spans="4:7" ht="15.75" hidden="1" customHeight="1">
      <c r="D148" s="255"/>
      <c r="E148" s="255"/>
      <c r="F148" s="255"/>
      <c r="G148" s="255"/>
    </row>
    <row r="149" spans="4:7" ht="15.75" hidden="1" customHeight="1">
      <c r="D149" s="255"/>
      <c r="E149" s="255"/>
      <c r="F149" s="255"/>
      <c r="G149" s="255"/>
    </row>
    <row r="150" spans="4:7" ht="15.75" hidden="1" customHeight="1">
      <c r="D150" s="255"/>
      <c r="E150" s="255"/>
      <c r="F150" s="255"/>
      <c r="G150" s="255"/>
    </row>
    <row r="151" spans="4:7" ht="15.75" hidden="1" customHeight="1">
      <c r="D151" s="255"/>
      <c r="E151" s="255"/>
      <c r="F151" s="255"/>
      <c r="G151" s="255"/>
    </row>
    <row r="152" spans="4:7" ht="15.75" hidden="1" customHeight="1">
      <c r="D152" s="255"/>
      <c r="E152" s="255"/>
      <c r="F152" s="255"/>
      <c r="G152" s="255"/>
    </row>
    <row r="153" spans="4:7" ht="15.75" hidden="1" customHeight="1">
      <c r="D153" s="255"/>
      <c r="E153" s="255"/>
      <c r="F153" s="255"/>
      <c r="G153" s="255"/>
    </row>
    <row r="154" spans="4:7" ht="15.75" hidden="1" customHeight="1">
      <c r="D154" s="255"/>
      <c r="E154" s="255"/>
      <c r="F154" s="255"/>
      <c r="G154" s="255"/>
    </row>
    <row r="155" spans="4:7" ht="15.75" hidden="1" customHeight="1">
      <c r="D155" s="255"/>
      <c r="E155" s="255"/>
      <c r="F155" s="255"/>
      <c r="G155" s="255"/>
    </row>
    <row r="156" spans="4:7" ht="15.75" hidden="1" customHeight="1">
      <c r="D156" s="255"/>
      <c r="E156" s="255"/>
      <c r="F156" s="255"/>
      <c r="G156" s="255"/>
    </row>
    <row r="157" spans="4:7" ht="15.75" hidden="1" customHeight="1">
      <c r="D157" s="255"/>
      <c r="E157" s="255"/>
      <c r="F157" s="255"/>
      <c r="G157" s="255"/>
    </row>
    <row r="158" spans="4:7" ht="15.75" hidden="1" customHeight="1">
      <c r="D158" s="255"/>
      <c r="E158" s="255"/>
      <c r="F158" s="255"/>
      <c r="G158" s="255"/>
    </row>
    <row r="159" spans="4:7" ht="15.75" hidden="1" customHeight="1">
      <c r="D159" s="255"/>
      <c r="E159" s="255"/>
      <c r="F159" s="255"/>
      <c r="G159" s="255"/>
    </row>
    <row r="160" spans="4:7" ht="15.75" hidden="1" customHeight="1">
      <c r="D160" s="255"/>
      <c r="E160" s="255"/>
      <c r="F160" s="255"/>
      <c r="G160" s="255"/>
    </row>
    <row r="161" spans="4:7" ht="15.75" hidden="1" customHeight="1">
      <c r="D161" s="255"/>
      <c r="E161" s="255"/>
      <c r="F161" s="255"/>
      <c r="G161" s="255"/>
    </row>
    <row r="162" spans="4:7" ht="15.75" hidden="1" customHeight="1">
      <c r="D162" s="255"/>
      <c r="E162" s="255"/>
      <c r="F162" s="255"/>
      <c r="G162" s="255"/>
    </row>
    <row r="163" spans="4:7" ht="15.75" hidden="1" customHeight="1">
      <c r="D163" s="255"/>
      <c r="E163" s="255"/>
      <c r="F163" s="255"/>
      <c r="G163" s="255"/>
    </row>
    <row r="164" spans="4:7" ht="15.75" hidden="1" customHeight="1">
      <c r="D164" s="255"/>
      <c r="E164" s="255"/>
      <c r="F164" s="255"/>
      <c r="G164" s="255"/>
    </row>
    <row r="165" spans="4:7" ht="15.75" hidden="1" customHeight="1">
      <c r="D165" s="255"/>
      <c r="E165" s="255"/>
      <c r="F165" s="255"/>
      <c r="G165" s="255"/>
    </row>
    <row r="166" spans="4:7" ht="15.75" hidden="1" customHeight="1">
      <c r="D166" s="255"/>
      <c r="E166" s="255"/>
      <c r="F166" s="255"/>
      <c r="G166" s="255"/>
    </row>
    <row r="167" spans="4:7" ht="15.75" hidden="1" customHeight="1">
      <c r="D167" s="255"/>
      <c r="E167" s="255"/>
      <c r="F167" s="255"/>
      <c r="G167" s="255"/>
    </row>
    <row r="168" spans="4:7" ht="15.75" hidden="1" customHeight="1">
      <c r="D168" s="255"/>
      <c r="E168" s="255"/>
      <c r="F168" s="255"/>
      <c r="G168" s="255"/>
    </row>
    <row r="169" spans="4:7" ht="15.75" hidden="1" customHeight="1">
      <c r="D169" s="255"/>
      <c r="E169" s="255"/>
      <c r="F169" s="255"/>
      <c r="G169" s="255"/>
    </row>
    <row r="170" spans="4:7" ht="15.75" hidden="1" customHeight="1">
      <c r="D170" s="255"/>
      <c r="E170" s="255"/>
      <c r="F170" s="255"/>
      <c r="G170" s="255"/>
    </row>
    <row r="171" spans="4:7" ht="15.75" hidden="1" customHeight="1">
      <c r="D171" s="255"/>
      <c r="E171" s="255"/>
      <c r="F171" s="255"/>
      <c r="G171" s="255"/>
    </row>
    <row r="172" spans="4:7" ht="15.75" hidden="1" customHeight="1">
      <c r="D172" s="255"/>
      <c r="E172" s="255"/>
      <c r="F172" s="255"/>
      <c r="G172" s="255"/>
    </row>
    <row r="173" spans="4:7" ht="15.75" hidden="1" customHeight="1">
      <c r="D173" s="255"/>
      <c r="E173" s="255"/>
      <c r="F173" s="255"/>
      <c r="G173" s="255"/>
    </row>
    <row r="174" spans="4:7" ht="15.75" hidden="1" customHeight="1">
      <c r="D174" s="255"/>
      <c r="E174" s="255"/>
      <c r="F174" s="255"/>
      <c r="G174" s="255"/>
    </row>
    <row r="175" spans="4:7" ht="15.75" hidden="1" customHeight="1">
      <c r="D175" s="255"/>
      <c r="E175" s="255"/>
      <c r="F175" s="255"/>
      <c r="G175" s="255"/>
    </row>
    <row r="176" spans="4:7" ht="15.75" hidden="1" customHeight="1">
      <c r="D176" s="255"/>
      <c r="E176" s="255"/>
      <c r="F176" s="255"/>
      <c r="G176" s="255"/>
    </row>
    <row r="177" spans="4:7" ht="15.75" hidden="1" customHeight="1">
      <c r="D177" s="255"/>
      <c r="E177" s="255"/>
      <c r="F177" s="255"/>
      <c r="G177" s="255"/>
    </row>
    <row r="178" spans="4:7" ht="15.75" hidden="1" customHeight="1">
      <c r="D178" s="255"/>
      <c r="E178" s="255"/>
      <c r="F178" s="255"/>
      <c r="G178" s="255"/>
    </row>
    <row r="179" spans="4:7" ht="15.75" hidden="1" customHeight="1">
      <c r="D179" s="255"/>
      <c r="E179" s="255"/>
      <c r="F179" s="255"/>
      <c r="G179" s="255"/>
    </row>
    <row r="180" spans="4:7" ht="15.75" hidden="1" customHeight="1">
      <c r="D180" s="255"/>
      <c r="E180" s="255"/>
      <c r="F180" s="255"/>
      <c r="G180" s="255"/>
    </row>
    <row r="181" spans="4:7" ht="15.75" hidden="1" customHeight="1">
      <c r="D181" s="255"/>
      <c r="E181" s="255"/>
      <c r="F181" s="255"/>
      <c r="G181" s="255"/>
    </row>
    <row r="182" spans="4:7" ht="15.75" hidden="1" customHeight="1">
      <c r="D182" s="255"/>
      <c r="E182" s="255"/>
      <c r="F182" s="255"/>
      <c r="G182" s="255"/>
    </row>
    <row r="183" spans="4:7" ht="15.75" hidden="1" customHeight="1">
      <c r="D183" s="255"/>
      <c r="E183" s="255"/>
      <c r="F183" s="255"/>
      <c r="G183" s="255"/>
    </row>
    <row r="184" spans="4:7" ht="15.75" hidden="1" customHeight="1">
      <c r="D184" s="255"/>
      <c r="E184" s="255"/>
      <c r="F184" s="255"/>
      <c r="G184" s="255"/>
    </row>
    <row r="185" spans="4:7" ht="15.75" hidden="1" customHeight="1">
      <c r="D185" s="255"/>
      <c r="E185" s="255"/>
      <c r="F185" s="255"/>
      <c r="G185" s="255"/>
    </row>
    <row r="186" spans="4:7" ht="15.75" hidden="1" customHeight="1">
      <c r="D186" s="255"/>
      <c r="E186" s="255"/>
      <c r="F186" s="255"/>
      <c r="G186" s="255"/>
    </row>
    <row r="187" spans="4:7" ht="15.75" hidden="1" customHeight="1">
      <c r="D187" s="255"/>
      <c r="E187" s="255"/>
      <c r="F187" s="255"/>
      <c r="G187" s="255"/>
    </row>
    <row r="188" spans="4:7" ht="15.75" hidden="1" customHeight="1">
      <c r="D188" s="255"/>
      <c r="E188" s="255"/>
      <c r="F188" s="255"/>
      <c r="G188" s="255"/>
    </row>
    <row r="189" spans="4:7" ht="15.75" hidden="1" customHeight="1">
      <c r="D189" s="255"/>
      <c r="E189" s="255"/>
      <c r="F189" s="255"/>
      <c r="G189" s="255"/>
    </row>
    <row r="190" spans="4:7" ht="15.75" hidden="1" customHeight="1">
      <c r="D190" s="255"/>
      <c r="E190" s="255"/>
      <c r="F190" s="255"/>
      <c r="G190" s="255"/>
    </row>
    <row r="191" spans="4:7" ht="15.75" hidden="1" customHeight="1">
      <c r="D191" s="255"/>
      <c r="E191" s="255"/>
      <c r="F191" s="255"/>
      <c r="G191" s="255"/>
    </row>
    <row r="192" spans="4:7" ht="15.75" hidden="1" customHeight="1">
      <c r="D192" s="255"/>
      <c r="E192" s="255"/>
      <c r="F192" s="255"/>
      <c r="G192" s="255"/>
    </row>
    <row r="193" spans="4:7" ht="15.75" hidden="1" customHeight="1">
      <c r="D193" s="255"/>
      <c r="E193" s="255"/>
      <c r="F193" s="255"/>
      <c r="G193" s="255"/>
    </row>
    <row r="194" spans="4:7" ht="15.75" hidden="1" customHeight="1">
      <c r="D194" s="255"/>
      <c r="E194" s="255"/>
      <c r="F194" s="255"/>
      <c r="G194" s="255"/>
    </row>
    <row r="195" spans="4:7" ht="15.75" hidden="1" customHeight="1">
      <c r="D195" s="255"/>
      <c r="E195" s="255"/>
      <c r="F195" s="255"/>
      <c r="G195" s="255"/>
    </row>
    <row r="196" spans="4:7" ht="15.75" hidden="1" customHeight="1">
      <c r="D196" s="255"/>
      <c r="E196" s="255"/>
      <c r="F196" s="255"/>
      <c r="G196" s="255"/>
    </row>
    <row r="197" spans="4:7" ht="15.75" hidden="1" customHeight="1">
      <c r="D197" s="255"/>
      <c r="E197" s="255"/>
      <c r="F197" s="255"/>
      <c r="G197" s="255"/>
    </row>
    <row r="198" spans="4:7" ht="15.75" hidden="1" customHeight="1">
      <c r="D198" s="255"/>
      <c r="E198" s="255"/>
      <c r="F198" s="255"/>
      <c r="G198" s="255"/>
    </row>
    <row r="199" spans="4:7" ht="15.75" hidden="1" customHeight="1">
      <c r="D199" s="255"/>
      <c r="E199" s="255"/>
      <c r="F199" s="255"/>
      <c r="G199" s="255"/>
    </row>
    <row r="200" spans="4:7" ht="15.75" hidden="1" customHeight="1">
      <c r="D200" s="255"/>
      <c r="E200" s="255"/>
      <c r="F200" s="255"/>
      <c r="G200" s="255"/>
    </row>
    <row r="201" spans="4:7" ht="15.75" hidden="1" customHeight="1">
      <c r="D201" s="255"/>
      <c r="E201" s="255"/>
      <c r="F201" s="255"/>
      <c r="G201" s="255"/>
    </row>
    <row r="202" spans="4:7" ht="15.75" hidden="1" customHeight="1">
      <c r="D202" s="255"/>
      <c r="E202" s="255"/>
      <c r="F202" s="255"/>
      <c r="G202" s="255"/>
    </row>
    <row r="203" spans="4:7" ht="15.75" hidden="1" customHeight="1">
      <c r="D203" s="255"/>
      <c r="E203" s="255"/>
      <c r="F203" s="255"/>
      <c r="G203" s="255"/>
    </row>
    <row r="204" spans="4:7" ht="15.75" hidden="1" customHeight="1">
      <c r="D204" s="255"/>
      <c r="E204" s="255"/>
      <c r="F204" s="255"/>
      <c r="G204" s="255"/>
    </row>
    <row r="205" spans="4:7" ht="15.75" hidden="1" customHeight="1">
      <c r="D205" s="255"/>
      <c r="E205" s="255"/>
      <c r="F205" s="255"/>
      <c r="G205" s="255"/>
    </row>
    <row r="206" spans="4:7" ht="15.75" hidden="1" customHeight="1">
      <c r="D206" s="255"/>
      <c r="E206" s="255"/>
      <c r="F206" s="255"/>
      <c r="G206" s="255"/>
    </row>
    <row r="207" spans="4:7" ht="15.75" hidden="1" customHeight="1">
      <c r="D207" s="255"/>
      <c r="E207" s="255"/>
      <c r="F207" s="255"/>
      <c r="G207" s="255"/>
    </row>
    <row r="208" spans="4:7" ht="15.75" hidden="1" customHeight="1">
      <c r="D208" s="255"/>
      <c r="E208" s="255"/>
      <c r="F208" s="255"/>
      <c r="G208" s="255"/>
    </row>
    <row r="209" spans="4:7" ht="15.75" hidden="1" customHeight="1">
      <c r="D209" s="255"/>
      <c r="E209" s="255"/>
      <c r="F209" s="255"/>
      <c r="G209" s="255"/>
    </row>
    <row r="210" spans="4:7" ht="15.75" hidden="1" customHeight="1">
      <c r="D210" s="255"/>
      <c r="E210" s="255"/>
      <c r="F210" s="255"/>
      <c r="G210" s="255"/>
    </row>
    <row r="211" spans="4:7" ht="15.75" hidden="1" customHeight="1">
      <c r="D211" s="255"/>
      <c r="E211" s="255"/>
      <c r="F211" s="255"/>
      <c r="G211" s="255"/>
    </row>
    <row r="212" spans="4:7" ht="15.75" hidden="1" customHeight="1">
      <c r="D212" s="255"/>
      <c r="E212" s="255"/>
      <c r="F212" s="255"/>
      <c r="G212" s="255"/>
    </row>
    <row r="213" spans="4:7" ht="15.75" hidden="1" customHeight="1">
      <c r="D213" s="255"/>
      <c r="E213" s="255"/>
      <c r="F213" s="255"/>
      <c r="G213" s="255"/>
    </row>
    <row r="214" spans="4:7" ht="15.75" hidden="1" customHeight="1">
      <c r="D214" s="255"/>
      <c r="E214" s="255"/>
      <c r="F214" s="255"/>
      <c r="G214" s="255"/>
    </row>
    <row r="215" spans="4:7" ht="15.75" hidden="1" customHeight="1">
      <c r="D215" s="255"/>
      <c r="E215" s="255"/>
      <c r="F215" s="255"/>
      <c r="G215" s="255"/>
    </row>
    <row r="216" spans="4:7" ht="15.75" hidden="1" customHeight="1">
      <c r="D216" s="255"/>
      <c r="E216" s="255"/>
      <c r="F216" s="255"/>
      <c r="G216" s="255"/>
    </row>
    <row r="217" spans="4:7" ht="15.75" hidden="1" customHeight="1">
      <c r="D217" s="255"/>
      <c r="E217" s="255"/>
      <c r="F217" s="255"/>
      <c r="G217" s="255"/>
    </row>
    <row r="218" spans="4:7" ht="15.75" hidden="1" customHeight="1">
      <c r="D218" s="255"/>
      <c r="E218" s="255"/>
      <c r="F218" s="255"/>
      <c r="G218" s="255"/>
    </row>
    <row r="219" spans="4:7" ht="15.75" hidden="1" customHeight="1">
      <c r="D219" s="255"/>
      <c r="E219" s="255"/>
      <c r="F219" s="255"/>
      <c r="G219" s="255"/>
    </row>
    <row r="220" spans="4:7" ht="15.75" hidden="1" customHeight="1">
      <c r="D220" s="255"/>
      <c r="E220" s="255"/>
      <c r="F220" s="255"/>
      <c r="G220" s="255"/>
    </row>
    <row r="221" spans="4:7" ht="15.75" hidden="1" customHeight="1">
      <c r="D221" s="255"/>
      <c r="E221" s="255"/>
      <c r="F221" s="255"/>
      <c r="G221" s="255"/>
    </row>
    <row r="222" spans="4:7" ht="15.75" hidden="1" customHeight="1">
      <c r="D222" s="255"/>
      <c r="E222" s="255"/>
      <c r="F222" s="255"/>
      <c r="G222" s="255"/>
    </row>
    <row r="223" spans="4:7" ht="15.75" hidden="1" customHeight="1">
      <c r="D223" s="255"/>
      <c r="E223" s="255"/>
      <c r="F223" s="255"/>
      <c r="G223" s="255"/>
    </row>
    <row r="224" spans="4:7" ht="15.75" hidden="1" customHeight="1">
      <c r="D224" s="255"/>
      <c r="E224" s="255"/>
      <c r="F224" s="255"/>
      <c r="G224" s="255"/>
    </row>
    <row r="225" spans="4:7" ht="15.75" hidden="1" customHeight="1">
      <c r="D225" s="255"/>
      <c r="E225" s="255"/>
      <c r="F225" s="255"/>
      <c r="G225" s="255"/>
    </row>
    <row r="226" spans="4:7" ht="15.75" hidden="1" customHeight="1">
      <c r="D226" s="255"/>
      <c r="E226" s="255"/>
      <c r="F226" s="255"/>
      <c r="G226" s="255"/>
    </row>
    <row r="227" spans="4:7" ht="15.75" hidden="1" customHeight="1">
      <c r="D227" s="255"/>
      <c r="E227" s="255"/>
      <c r="F227" s="255"/>
      <c r="G227" s="255"/>
    </row>
    <row r="228" spans="4:7" ht="15.75" hidden="1" customHeight="1">
      <c r="D228" s="255"/>
      <c r="E228" s="255"/>
      <c r="F228" s="255"/>
      <c r="G228" s="255"/>
    </row>
    <row r="229" spans="4:7" ht="15.75" hidden="1" customHeight="1">
      <c r="D229" s="255"/>
      <c r="E229" s="255"/>
      <c r="F229" s="255"/>
      <c r="G229" s="255"/>
    </row>
    <row r="230" spans="4:7" ht="15.75" hidden="1" customHeight="1">
      <c r="D230" s="255"/>
      <c r="E230" s="255"/>
      <c r="F230" s="255"/>
      <c r="G230" s="255"/>
    </row>
    <row r="231" spans="4:7" ht="15.75" hidden="1" customHeight="1">
      <c r="D231" s="255"/>
      <c r="E231" s="255"/>
      <c r="F231" s="255"/>
      <c r="G231" s="255"/>
    </row>
    <row r="232" spans="4:7" ht="15.75" hidden="1" customHeight="1">
      <c r="D232" s="255"/>
      <c r="E232" s="255"/>
      <c r="F232" s="255"/>
      <c r="G232" s="255"/>
    </row>
    <row r="233" spans="4:7" ht="15.75" hidden="1" customHeight="1">
      <c r="D233" s="255"/>
      <c r="E233" s="255"/>
      <c r="F233" s="255"/>
      <c r="G233" s="255"/>
    </row>
    <row r="234" spans="4:7" ht="15.75" hidden="1" customHeight="1">
      <c r="D234" s="255"/>
      <c r="E234" s="255"/>
      <c r="F234" s="255"/>
      <c r="G234" s="255"/>
    </row>
    <row r="235" spans="4:7" ht="15.75" hidden="1" customHeight="1">
      <c r="D235" s="255"/>
      <c r="E235" s="255"/>
      <c r="F235" s="255"/>
      <c r="G235" s="255"/>
    </row>
    <row r="236" spans="4:7" ht="15.75" hidden="1" customHeight="1">
      <c r="D236" s="255"/>
      <c r="E236" s="255"/>
      <c r="F236" s="255"/>
      <c r="G236" s="255"/>
    </row>
    <row r="237" spans="4:7" ht="15.75" hidden="1" customHeight="1">
      <c r="D237" s="255"/>
      <c r="E237" s="255"/>
      <c r="F237" s="255"/>
      <c r="G237" s="255"/>
    </row>
    <row r="238" spans="4:7" ht="15.75" hidden="1" customHeight="1">
      <c r="D238" s="255"/>
      <c r="E238" s="255"/>
      <c r="F238" s="255"/>
      <c r="G238" s="255"/>
    </row>
    <row r="239" spans="4:7" ht="15.75" hidden="1" customHeight="1">
      <c r="D239" s="255"/>
      <c r="E239" s="255"/>
      <c r="F239" s="255"/>
      <c r="G239" s="255"/>
    </row>
    <row r="240" spans="4:7" ht="15.75" hidden="1" customHeight="1">
      <c r="D240" s="255"/>
      <c r="E240" s="255"/>
      <c r="F240" s="255"/>
      <c r="G240" s="255"/>
    </row>
    <row r="241" spans="4:7" ht="15.75" hidden="1" customHeight="1">
      <c r="D241" s="255"/>
      <c r="E241" s="255"/>
      <c r="F241" s="255"/>
      <c r="G241" s="255"/>
    </row>
    <row r="242" spans="4:7" ht="15.75" hidden="1" customHeight="1">
      <c r="D242" s="255"/>
      <c r="E242" s="255"/>
      <c r="F242" s="255"/>
      <c r="G242" s="255"/>
    </row>
    <row r="243" spans="4:7" ht="15.75" hidden="1" customHeight="1">
      <c r="D243" s="255"/>
      <c r="E243" s="255"/>
      <c r="F243" s="255"/>
      <c r="G243" s="255"/>
    </row>
    <row r="244" spans="4:7" ht="15.75" hidden="1" customHeight="1">
      <c r="D244" s="255"/>
      <c r="E244" s="255"/>
      <c r="F244" s="255"/>
      <c r="G244" s="255"/>
    </row>
    <row r="245" spans="4:7" ht="15.75" hidden="1" customHeight="1">
      <c r="D245" s="255"/>
      <c r="E245" s="255"/>
      <c r="F245" s="255"/>
      <c r="G245" s="255"/>
    </row>
    <row r="246" spans="4:7" ht="15.75" hidden="1" customHeight="1">
      <c r="D246" s="255"/>
      <c r="E246" s="255"/>
      <c r="F246" s="255"/>
      <c r="G246" s="255"/>
    </row>
    <row r="247" spans="4:7" ht="15.75" hidden="1" customHeight="1">
      <c r="D247" s="255"/>
      <c r="E247" s="255"/>
      <c r="F247" s="255"/>
      <c r="G247" s="255"/>
    </row>
    <row r="248" spans="4:7" ht="15.75" hidden="1" customHeight="1">
      <c r="D248" s="255"/>
      <c r="E248" s="255"/>
      <c r="F248" s="255"/>
      <c r="G248" s="255"/>
    </row>
    <row r="249" spans="4:7" ht="15.75" hidden="1" customHeight="1">
      <c r="D249" s="255"/>
      <c r="E249" s="255"/>
      <c r="F249" s="255"/>
      <c r="G249" s="255"/>
    </row>
    <row r="250" spans="4:7" ht="15.75" hidden="1" customHeight="1">
      <c r="D250" s="255"/>
      <c r="E250" s="255"/>
      <c r="F250" s="255"/>
      <c r="G250" s="255"/>
    </row>
    <row r="251" spans="4:7" ht="15.75" hidden="1" customHeight="1">
      <c r="D251" s="255"/>
      <c r="E251" s="255"/>
      <c r="F251" s="255"/>
      <c r="G251" s="255"/>
    </row>
    <row r="252" spans="4:7" ht="15.75" hidden="1" customHeight="1">
      <c r="D252" s="255"/>
      <c r="E252" s="255"/>
      <c r="F252" s="255"/>
      <c r="G252" s="255"/>
    </row>
    <row r="253" spans="4:7" ht="15.75" hidden="1" customHeight="1">
      <c r="D253" s="255"/>
      <c r="E253" s="255"/>
      <c r="F253" s="255"/>
      <c r="G253" s="255"/>
    </row>
    <row r="254" spans="4:7" ht="15.75" hidden="1" customHeight="1">
      <c r="D254" s="255"/>
      <c r="E254" s="255"/>
      <c r="F254" s="255"/>
      <c r="G254" s="255"/>
    </row>
    <row r="255" spans="4:7" ht="15.75" hidden="1" customHeight="1">
      <c r="D255" s="255"/>
      <c r="E255" s="255"/>
      <c r="F255" s="255"/>
      <c r="G255" s="255"/>
    </row>
    <row r="256" spans="4:7" ht="15.75" hidden="1" customHeight="1">
      <c r="D256" s="255"/>
      <c r="E256" s="255"/>
      <c r="F256" s="255"/>
      <c r="G256" s="255"/>
    </row>
    <row r="257" spans="4:7" ht="15.75" hidden="1" customHeight="1">
      <c r="D257" s="255"/>
      <c r="E257" s="255"/>
      <c r="F257" s="255"/>
      <c r="G257" s="255"/>
    </row>
    <row r="258" spans="4:7" ht="15.75" hidden="1" customHeight="1">
      <c r="D258" s="255"/>
      <c r="E258" s="255"/>
      <c r="F258" s="255"/>
      <c r="G258" s="255"/>
    </row>
    <row r="259" spans="4:7" ht="15.75" hidden="1" customHeight="1">
      <c r="D259" s="255"/>
      <c r="E259" s="255"/>
      <c r="F259" s="255"/>
      <c r="G259" s="255"/>
    </row>
    <row r="260" spans="4:7" ht="15.75" hidden="1" customHeight="1">
      <c r="D260" s="255"/>
      <c r="E260" s="255"/>
      <c r="F260" s="255"/>
      <c r="G260" s="255"/>
    </row>
    <row r="261" spans="4:7" ht="15.75" hidden="1" customHeight="1">
      <c r="D261" s="255"/>
      <c r="E261" s="255"/>
      <c r="F261" s="255"/>
      <c r="G261" s="255"/>
    </row>
    <row r="262" spans="4:7" ht="15.75" hidden="1" customHeight="1">
      <c r="D262" s="255"/>
      <c r="E262" s="255"/>
      <c r="F262" s="255"/>
      <c r="G262" s="255"/>
    </row>
    <row r="263" spans="4:7" ht="15.75" hidden="1" customHeight="1">
      <c r="D263" s="255"/>
      <c r="E263" s="255"/>
      <c r="F263" s="255"/>
      <c r="G263" s="255"/>
    </row>
    <row r="264" spans="4:7" ht="15.75" hidden="1" customHeight="1">
      <c r="D264" s="255"/>
      <c r="E264" s="255"/>
      <c r="F264" s="255"/>
      <c r="G264" s="255"/>
    </row>
    <row r="265" spans="4:7" ht="15.75" hidden="1" customHeight="1">
      <c r="D265" s="255"/>
      <c r="E265" s="255"/>
      <c r="F265" s="255"/>
      <c r="G265" s="255"/>
    </row>
    <row r="266" spans="4:7" ht="15.75" hidden="1" customHeight="1">
      <c r="D266" s="255"/>
      <c r="E266" s="255"/>
      <c r="F266" s="255"/>
      <c r="G266" s="255"/>
    </row>
    <row r="267" spans="4:7" ht="15.75" hidden="1" customHeight="1">
      <c r="D267" s="255"/>
      <c r="E267" s="255"/>
      <c r="F267" s="255"/>
      <c r="G267" s="255"/>
    </row>
    <row r="268" spans="4:7" ht="15.75" hidden="1" customHeight="1">
      <c r="D268" s="255"/>
      <c r="E268" s="255"/>
      <c r="F268" s="255"/>
      <c r="G268" s="255"/>
    </row>
    <row r="269" spans="4:7" ht="15.75" hidden="1" customHeight="1">
      <c r="D269" s="255"/>
      <c r="E269" s="255"/>
      <c r="F269" s="255"/>
      <c r="G269" s="255"/>
    </row>
    <row r="270" spans="4:7" ht="15.75" hidden="1" customHeight="1">
      <c r="D270" s="255"/>
      <c r="E270" s="255"/>
      <c r="F270" s="255"/>
      <c r="G270" s="255"/>
    </row>
    <row r="271" spans="4:7" ht="15.75" hidden="1" customHeight="1">
      <c r="D271" s="255"/>
      <c r="E271" s="255"/>
      <c r="F271" s="255"/>
      <c r="G271" s="255"/>
    </row>
    <row r="272" spans="4:7" ht="15.75" hidden="1" customHeight="1">
      <c r="D272" s="255"/>
      <c r="E272" s="255"/>
      <c r="F272" s="255"/>
      <c r="G272" s="255"/>
    </row>
    <row r="273" spans="4:7" ht="15.75" hidden="1" customHeight="1">
      <c r="D273" s="255"/>
      <c r="E273" s="255"/>
      <c r="F273" s="255"/>
      <c r="G273" s="255"/>
    </row>
    <row r="274" spans="4:7" ht="15.75" hidden="1" customHeight="1">
      <c r="D274" s="255"/>
      <c r="E274" s="255"/>
      <c r="F274" s="255"/>
      <c r="G274" s="255"/>
    </row>
    <row r="275" spans="4:7" ht="15.75" hidden="1" customHeight="1">
      <c r="D275" s="255"/>
      <c r="E275" s="255"/>
      <c r="F275" s="255"/>
      <c r="G275" s="255"/>
    </row>
    <row r="276" spans="4:7" ht="15.75" hidden="1" customHeight="1">
      <c r="D276" s="255"/>
      <c r="E276" s="255"/>
      <c r="F276" s="255"/>
      <c r="G276" s="255"/>
    </row>
    <row r="277" spans="4:7" ht="15.75" hidden="1" customHeight="1">
      <c r="D277" s="255"/>
      <c r="E277" s="255"/>
      <c r="F277" s="255"/>
      <c r="G277" s="255"/>
    </row>
    <row r="278" spans="4:7" ht="15.75" hidden="1" customHeight="1">
      <c r="D278" s="255"/>
      <c r="E278" s="255"/>
      <c r="F278" s="255"/>
      <c r="G278" s="255"/>
    </row>
    <row r="279" spans="4:7" ht="15.75" hidden="1" customHeight="1">
      <c r="D279" s="255"/>
      <c r="E279" s="255"/>
      <c r="F279" s="255"/>
      <c r="G279" s="255"/>
    </row>
    <row r="280" spans="4:7" ht="15.75" hidden="1" customHeight="1">
      <c r="D280" s="255"/>
      <c r="E280" s="255"/>
      <c r="F280" s="255"/>
      <c r="G280" s="255"/>
    </row>
    <row r="281" spans="4:7" ht="15.75" hidden="1" customHeight="1">
      <c r="D281" s="255"/>
      <c r="E281" s="255"/>
      <c r="F281" s="255"/>
      <c r="G281" s="255"/>
    </row>
    <row r="282" spans="4:7" ht="15.75" hidden="1" customHeight="1">
      <c r="D282" s="255"/>
      <c r="E282" s="255"/>
      <c r="F282" s="255"/>
      <c r="G282" s="255"/>
    </row>
    <row r="283" spans="4:7" ht="15.75" hidden="1" customHeight="1">
      <c r="D283" s="255"/>
      <c r="E283" s="255"/>
      <c r="F283" s="255"/>
      <c r="G283" s="255"/>
    </row>
    <row r="284" spans="4:7" ht="15.75" hidden="1" customHeight="1">
      <c r="D284" s="255"/>
      <c r="E284" s="255"/>
      <c r="F284" s="255"/>
      <c r="G284" s="255"/>
    </row>
    <row r="285" spans="4:7" ht="15.75" hidden="1" customHeight="1">
      <c r="D285" s="255"/>
      <c r="E285" s="255"/>
      <c r="F285" s="255"/>
      <c r="G285" s="255"/>
    </row>
    <row r="286" spans="4:7" ht="15.75" hidden="1" customHeight="1">
      <c r="D286" s="255"/>
      <c r="E286" s="255"/>
      <c r="F286" s="255"/>
      <c r="G286" s="255"/>
    </row>
    <row r="287" spans="4:7" ht="15.75" hidden="1" customHeight="1">
      <c r="D287" s="255"/>
      <c r="E287" s="255"/>
      <c r="F287" s="255"/>
      <c r="G287" s="255"/>
    </row>
    <row r="288" spans="4:7" ht="15.75" hidden="1" customHeight="1">
      <c r="D288" s="255"/>
      <c r="E288" s="255"/>
      <c r="F288" s="255"/>
      <c r="G288" s="255"/>
    </row>
    <row r="289" spans="4:7" ht="15.75" hidden="1" customHeight="1">
      <c r="D289" s="255"/>
      <c r="E289" s="255"/>
      <c r="F289" s="255"/>
      <c r="G289" s="255"/>
    </row>
    <row r="290" spans="4:7" ht="15.75" hidden="1" customHeight="1">
      <c r="D290" s="255"/>
      <c r="E290" s="255"/>
      <c r="F290" s="255"/>
      <c r="G290" s="255"/>
    </row>
    <row r="291" spans="4:7" ht="15.75" hidden="1" customHeight="1">
      <c r="D291" s="255"/>
      <c r="E291" s="255"/>
      <c r="F291" s="255"/>
      <c r="G291" s="255"/>
    </row>
    <row r="292" spans="4:7" ht="15.75" hidden="1" customHeight="1">
      <c r="D292" s="255"/>
      <c r="E292" s="255"/>
      <c r="F292" s="255"/>
      <c r="G292" s="255"/>
    </row>
    <row r="293" spans="4:7" ht="15.75" hidden="1" customHeight="1">
      <c r="D293" s="255"/>
      <c r="E293" s="255"/>
      <c r="F293" s="255"/>
      <c r="G293" s="255"/>
    </row>
    <row r="294" spans="4:7" ht="15.75" hidden="1" customHeight="1">
      <c r="D294" s="255"/>
      <c r="E294" s="255"/>
      <c r="F294" s="255"/>
      <c r="G294" s="255"/>
    </row>
    <row r="295" spans="4:7" ht="15.75" hidden="1" customHeight="1">
      <c r="D295" s="255"/>
      <c r="E295" s="255"/>
      <c r="F295" s="255"/>
      <c r="G295" s="255"/>
    </row>
    <row r="296" spans="4:7" ht="15.75" hidden="1" customHeight="1">
      <c r="D296" s="255"/>
      <c r="E296" s="255"/>
      <c r="F296" s="255"/>
      <c r="G296" s="255"/>
    </row>
    <row r="297" spans="4:7" ht="15.75" hidden="1" customHeight="1">
      <c r="D297" s="255"/>
      <c r="E297" s="255"/>
      <c r="F297" s="255"/>
      <c r="G297" s="255"/>
    </row>
    <row r="298" spans="4:7" ht="15.75" hidden="1" customHeight="1">
      <c r="D298" s="255"/>
      <c r="E298" s="255"/>
      <c r="F298" s="255"/>
      <c r="G298" s="255"/>
    </row>
    <row r="299" spans="4:7" ht="15.75" hidden="1" customHeight="1">
      <c r="D299" s="255"/>
      <c r="E299" s="255"/>
      <c r="F299" s="255"/>
      <c r="G299" s="255"/>
    </row>
    <row r="300" spans="4:7" ht="15.75" hidden="1" customHeight="1">
      <c r="D300" s="255"/>
      <c r="E300" s="255"/>
      <c r="F300" s="255"/>
      <c r="G300" s="255"/>
    </row>
    <row r="301" spans="4:7" ht="15.75" hidden="1" customHeight="1">
      <c r="D301" s="255"/>
      <c r="E301" s="255"/>
      <c r="F301" s="255"/>
      <c r="G301" s="255"/>
    </row>
    <row r="302" spans="4:7" ht="15.75" hidden="1" customHeight="1">
      <c r="D302" s="255"/>
      <c r="E302" s="255"/>
      <c r="F302" s="255"/>
      <c r="G302" s="255"/>
    </row>
    <row r="303" spans="4:7" ht="15.75" hidden="1" customHeight="1">
      <c r="D303" s="255"/>
      <c r="E303" s="255"/>
      <c r="F303" s="255"/>
      <c r="G303" s="255"/>
    </row>
    <row r="304" spans="4:7" ht="15.75" hidden="1" customHeight="1">
      <c r="D304" s="255"/>
      <c r="E304" s="255"/>
      <c r="F304" s="255"/>
      <c r="G304" s="255"/>
    </row>
    <row r="305" spans="4:7" ht="15.75" hidden="1" customHeight="1">
      <c r="D305" s="255"/>
      <c r="E305" s="255"/>
      <c r="F305" s="255"/>
      <c r="G305" s="255"/>
    </row>
    <row r="306" spans="4:7" ht="15.75" hidden="1" customHeight="1">
      <c r="D306" s="255"/>
      <c r="E306" s="255"/>
      <c r="F306" s="255"/>
      <c r="G306" s="255"/>
    </row>
    <row r="307" spans="4:7" ht="15.75" hidden="1" customHeight="1">
      <c r="D307" s="255"/>
      <c r="E307" s="255"/>
      <c r="F307" s="255"/>
      <c r="G307" s="255"/>
    </row>
    <row r="308" spans="4:7" ht="15.75" hidden="1" customHeight="1">
      <c r="D308" s="255"/>
      <c r="E308" s="255"/>
      <c r="F308" s="255"/>
      <c r="G308" s="255"/>
    </row>
    <row r="309" spans="4:7" ht="15.75" hidden="1" customHeight="1">
      <c r="D309" s="255"/>
      <c r="E309" s="255"/>
      <c r="F309" s="255"/>
      <c r="G309" s="255"/>
    </row>
    <row r="310" spans="4:7" ht="15.75" hidden="1" customHeight="1">
      <c r="D310" s="255"/>
      <c r="E310" s="255"/>
      <c r="F310" s="255"/>
      <c r="G310" s="255"/>
    </row>
    <row r="311" spans="4:7" ht="15.75" hidden="1" customHeight="1">
      <c r="D311" s="255"/>
      <c r="E311" s="255"/>
      <c r="F311" s="255"/>
      <c r="G311" s="255"/>
    </row>
    <row r="312" spans="4:7" ht="15.75" hidden="1" customHeight="1">
      <c r="D312" s="255"/>
      <c r="E312" s="255"/>
      <c r="F312" s="255"/>
      <c r="G312" s="255"/>
    </row>
    <row r="313" spans="4:7" ht="15.75" hidden="1" customHeight="1">
      <c r="D313" s="255"/>
      <c r="E313" s="255"/>
      <c r="F313" s="255"/>
      <c r="G313" s="255"/>
    </row>
    <row r="314" spans="4:7" ht="15.75" hidden="1" customHeight="1">
      <c r="D314" s="255"/>
      <c r="E314" s="255"/>
      <c r="F314" s="255"/>
      <c r="G314" s="255"/>
    </row>
    <row r="315" spans="4:7" ht="15.75" hidden="1" customHeight="1">
      <c r="D315" s="255"/>
      <c r="E315" s="255"/>
      <c r="F315" s="255"/>
      <c r="G315" s="255"/>
    </row>
    <row r="316" spans="4:7" ht="15.75" hidden="1" customHeight="1">
      <c r="D316" s="255"/>
      <c r="E316" s="255"/>
      <c r="F316" s="255"/>
      <c r="G316" s="255"/>
    </row>
    <row r="317" spans="4:7" ht="15.75" hidden="1" customHeight="1">
      <c r="D317" s="255"/>
      <c r="E317" s="255"/>
      <c r="F317" s="255"/>
      <c r="G317" s="255"/>
    </row>
    <row r="318" spans="4:7" ht="15.75" hidden="1" customHeight="1">
      <c r="D318" s="255"/>
      <c r="E318" s="255"/>
      <c r="F318" s="255"/>
      <c r="G318" s="255"/>
    </row>
    <row r="319" spans="4:7" ht="15.75" hidden="1" customHeight="1">
      <c r="D319" s="255"/>
      <c r="E319" s="255"/>
      <c r="F319" s="255"/>
      <c r="G319" s="255"/>
    </row>
    <row r="320" spans="4:7" ht="15.75" hidden="1" customHeight="1">
      <c r="D320" s="255"/>
      <c r="E320" s="255"/>
      <c r="F320" s="255"/>
      <c r="G320" s="255"/>
    </row>
    <row r="321" spans="4:7" ht="15.75" hidden="1" customHeight="1">
      <c r="D321" s="255"/>
      <c r="E321" s="255"/>
      <c r="F321" s="255"/>
      <c r="G321" s="255"/>
    </row>
    <row r="322" spans="4:7" ht="15.75" hidden="1" customHeight="1">
      <c r="D322" s="255"/>
      <c r="E322" s="255"/>
      <c r="F322" s="255"/>
      <c r="G322" s="255"/>
    </row>
    <row r="323" spans="4:7" ht="15.75" hidden="1" customHeight="1">
      <c r="D323" s="255"/>
      <c r="E323" s="255"/>
      <c r="F323" s="255"/>
      <c r="G323" s="255"/>
    </row>
    <row r="324" spans="4:7" ht="15.75" hidden="1" customHeight="1">
      <c r="D324" s="255"/>
      <c r="E324" s="255"/>
      <c r="F324" s="255"/>
      <c r="G324" s="255"/>
    </row>
    <row r="325" spans="4:7" ht="15.75" hidden="1" customHeight="1">
      <c r="D325" s="255"/>
      <c r="E325" s="255"/>
      <c r="F325" s="255"/>
      <c r="G325" s="255"/>
    </row>
    <row r="326" spans="4:7" ht="15.75" hidden="1" customHeight="1">
      <c r="D326" s="255"/>
      <c r="E326" s="255"/>
      <c r="F326" s="255"/>
      <c r="G326" s="255"/>
    </row>
    <row r="327" spans="4:7" ht="15.75" hidden="1" customHeight="1">
      <c r="D327" s="255"/>
      <c r="E327" s="255"/>
      <c r="F327" s="255"/>
      <c r="G327" s="255"/>
    </row>
    <row r="328" spans="4:7" ht="15.75" hidden="1" customHeight="1">
      <c r="D328" s="255"/>
      <c r="E328" s="255"/>
      <c r="F328" s="255"/>
      <c r="G328" s="255"/>
    </row>
    <row r="329" spans="4:7" ht="15.75" hidden="1" customHeight="1">
      <c r="D329" s="255"/>
      <c r="E329" s="255"/>
      <c r="F329" s="255"/>
      <c r="G329" s="255"/>
    </row>
    <row r="330" spans="4:7" ht="15.75" hidden="1" customHeight="1">
      <c r="D330" s="255"/>
      <c r="E330" s="255"/>
      <c r="F330" s="255"/>
      <c r="G330" s="255"/>
    </row>
    <row r="331" spans="4:7" ht="15.75" hidden="1" customHeight="1">
      <c r="D331" s="255"/>
      <c r="E331" s="255"/>
      <c r="F331" s="255"/>
      <c r="G331" s="255"/>
    </row>
    <row r="332" spans="4:7" ht="15.75" hidden="1" customHeight="1">
      <c r="D332" s="255"/>
      <c r="E332" s="255"/>
      <c r="F332" s="255"/>
      <c r="G332" s="255"/>
    </row>
    <row r="333" spans="4:7" ht="15.75" hidden="1" customHeight="1">
      <c r="D333" s="255"/>
      <c r="E333" s="255"/>
      <c r="F333" s="255"/>
      <c r="G333" s="255"/>
    </row>
    <row r="334" spans="4:7" ht="15.75" hidden="1" customHeight="1">
      <c r="D334" s="255"/>
      <c r="E334" s="255"/>
      <c r="F334" s="255"/>
      <c r="G334" s="255"/>
    </row>
    <row r="335" spans="4:7" ht="15.75" hidden="1" customHeight="1">
      <c r="D335" s="255"/>
      <c r="E335" s="255"/>
      <c r="F335" s="255"/>
      <c r="G335" s="255"/>
    </row>
    <row r="336" spans="4:7" ht="15.75" hidden="1" customHeight="1">
      <c r="D336" s="255"/>
      <c r="E336" s="255"/>
      <c r="F336" s="255"/>
      <c r="G336" s="255"/>
    </row>
    <row r="337" spans="4:7" ht="15.75" hidden="1" customHeight="1">
      <c r="D337" s="255"/>
      <c r="E337" s="255"/>
      <c r="F337" s="255"/>
      <c r="G337" s="255"/>
    </row>
    <row r="338" spans="4:7" ht="15.75" hidden="1" customHeight="1">
      <c r="D338" s="255"/>
      <c r="E338" s="255"/>
      <c r="F338" s="255"/>
      <c r="G338" s="255"/>
    </row>
    <row r="339" spans="4:7" ht="15.75" hidden="1" customHeight="1">
      <c r="D339" s="255"/>
      <c r="E339" s="255"/>
      <c r="F339" s="255"/>
      <c r="G339" s="255"/>
    </row>
    <row r="340" spans="4:7" ht="15.75" hidden="1" customHeight="1">
      <c r="D340" s="255"/>
      <c r="E340" s="255"/>
      <c r="F340" s="255"/>
      <c r="G340" s="255"/>
    </row>
    <row r="341" spans="4:7" ht="15.75" hidden="1" customHeight="1">
      <c r="D341" s="255"/>
      <c r="E341" s="255"/>
      <c r="F341" s="255"/>
      <c r="G341" s="255"/>
    </row>
    <row r="342" spans="4:7" ht="15.75" hidden="1" customHeight="1">
      <c r="D342" s="255"/>
      <c r="E342" s="255"/>
      <c r="F342" s="255"/>
      <c r="G342" s="255"/>
    </row>
    <row r="343" spans="4:7" ht="15.75" hidden="1" customHeight="1">
      <c r="D343" s="255"/>
      <c r="E343" s="255"/>
      <c r="F343" s="255"/>
      <c r="G343" s="255"/>
    </row>
    <row r="344" spans="4:7" ht="15.75" hidden="1" customHeight="1">
      <c r="D344" s="255"/>
      <c r="E344" s="255"/>
      <c r="F344" s="255"/>
      <c r="G344" s="255"/>
    </row>
    <row r="345" spans="4:7" ht="15.75" hidden="1" customHeight="1">
      <c r="D345" s="255"/>
      <c r="E345" s="255"/>
      <c r="F345" s="255"/>
      <c r="G345" s="255"/>
    </row>
    <row r="346" spans="4:7" ht="15.75" hidden="1" customHeight="1">
      <c r="D346" s="255"/>
      <c r="E346" s="255"/>
      <c r="F346" s="255"/>
      <c r="G346" s="255"/>
    </row>
    <row r="347" spans="4:7" ht="15.75" hidden="1" customHeight="1">
      <c r="D347" s="255"/>
      <c r="E347" s="255"/>
      <c r="F347" s="255"/>
      <c r="G347" s="255"/>
    </row>
    <row r="348" spans="4:7" ht="15.75" hidden="1" customHeight="1">
      <c r="D348" s="255"/>
      <c r="E348" s="255"/>
      <c r="F348" s="255"/>
      <c r="G348" s="255"/>
    </row>
    <row r="349" spans="4:7" ht="15.75" hidden="1" customHeight="1">
      <c r="D349" s="255"/>
      <c r="E349" s="255"/>
      <c r="F349" s="255"/>
      <c r="G349" s="255"/>
    </row>
    <row r="350" spans="4:7" ht="15.75" hidden="1" customHeight="1">
      <c r="D350" s="255"/>
      <c r="E350" s="255"/>
      <c r="F350" s="255"/>
      <c r="G350" s="255"/>
    </row>
    <row r="351" spans="4:7" ht="15.75" hidden="1" customHeight="1">
      <c r="D351" s="255"/>
      <c r="E351" s="255"/>
      <c r="F351" s="255"/>
      <c r="G351" s="255"/>
    </row>
    <row r="352" spans="4:7" ht="15.75" hidden="1" customHeight="1">
      <c r="D352" s="255"/>
      <c r="E352" s="255"/>
      <c r="F352" s="255"/>
      <c r="G352" s="255"/>
    </row>
    <row r="353" spans="4:7" ht="15.75" hidden="1" customHeight="1">
      <c r="D353" s="255"/>
      <c r="E353" s="255"/>
      <c r="F353" s="255"/>
      <c r="G353" s="255"/>
    </row>
    <row r="354" spans="4:7" ht="15.75" hidden="1" customHeight="1">
      <c r="D354" s="255"/>
      <c r="E354" s="255"/>
      <c r="F354" s="255"/>
      <c r="G354" s="255"/>
    </row>
    <row r="355" spans="4:7" ht="15.75" hidden="1" customHeight="1">
      <c r="D355" s="255"/>
      <c r="E355" s="255"/>
      <c r="F355" s="255"/>
      <c r="G355" s="255"/>
    </row>
    <row r="356" spans="4:7" ht="15.75" hidden="1" customHeight="1">
      <c r="D356" s="255"/>
      <c r="E356" s="255"/>
      <c r="F356" s="255"/>
      <c r="G356" s="255"/>
    </row>
    <row r="357" spans="4:7" ht="15.75" hidden="1" customHeight="1">
      <c r="D357" s="255"/>
      <c r="E357" s="255"/>
      <c r="F357" s="255"/>
      <c r="G357" s="255"/>
    </row>
    <row r="358" spans="4:7" ht="15.75" hidden="1" customHeight="1">
      <c r="D358" s="255"/>
      <c r="E358" s="255"/>
      <c r="F358" s="255"/>
      <c r="G358" s="255"/>
    </row>
    <row r="359" spans="4:7" ht="15.75" hidden="1" customHeight="1">
      <c r="D359" s="255"/>
      <c r="E359" s="255"/>
      <c r="F359" s="255"/>
      <c r="G359" s="255"/>
    </row>
    <row r="360" spans="4:7" ht="15.75" hidden="1" customHeight="1">
      <c r="D360" s="255"/>
      <c r="E360" s="255"/>
      <c r="F360" s="255"/>
      <c r="G360" s="255"/>
    </row>
    <row r="361" spans="4:7" ht="15.75" hidden="1" customHeight="1">
      <c r="D361" s="255"/>
      <c r="E361" s="255"/>
      <c r="F361" s="255"/>
      <c r="G361" s="255"/>
    </row>
    <row r="362" spans="4:7" ht="15.75" hidden="1" customHeight="1">
      <c r="D362" s="255"/>
      <c r="E362" s="255"/>
      <c r="F362" s="255"/>
      <c r="G362" s="255"/>
    </row>
    <row r="363" spans="4:7" ht="15.75" hidden="1" customHeight="1">
      <c r="D363" s="255"/>
      <c r="E363" s="255"/>
      <c r="F363" s="255"/>
      <c r="G363" s="255"/>
    </row>
    <row r="364" spans="4:7" ht="15.75" hidden="1" customHeight="1">
      <c r="D364" s="255"/>
      <c r="E364" s="255"/>
      <c r="F364" s="255"/>
      <c r="G364" s="255"/>
    </row>
    <row r="365" spans="4:7" ht="15.75" hidden="1" customHeight="1">
      <c r="D365" s="255"/>
      <c r="E365" s="255"/>
      <c r="F365" s="255"/>
      <c r="G365" s="255"/>
    </row>
    <row r="366" spans="4:7" ht="15.75" hidden="1" customHeight="1">
      <c r="D366" s="255"/>
      <c r="E366" s="255"/>
      <c r="F366" s="255"/>
      <c r="G366" s="255"/>
    </row>
    <row r="367" spans="4:7" ht="15.75" hidden="1" customHeight="1">
      <c r="D367" s="255"/>
      <c r="E367" s="255"/>
      <c r="F367" s="255"/>
      <c r="G367" s="255"/>
    </row>
    <row r="368" spans="4:7" ht="15.75" hidden="1" customHeight="1">
      <c r="D368" s="255"/>
      <c r="E368" s="255"/>
      <c r="F368" s="255"/>
      <c r="G368" s="255"/>
    </row>
    <row r="369" spans="4:7" ht="15.75" hidden="1" customHeight="1">
      <c r="D369" s="255"/>
      <c r="E369" s="255"/>
      <c r="F369" s="255"/>
      <c r="G369" s="255"/>
    </row>
    <row r="370" spans="4:7" ht="15.75" hidden="1" customHeight="1">
      <c r="D370" s="255"/>
      <c r="E370" s="255"/>
      <c r="F370" s="255"/>
      <c r="G370" s="255"/>
    </row>
    <row r="371" spans="4:7" ht="15.75" hidden="1" customHeight="1">
      <c r="D371" s="255"/>
      <c r="E371" s="255"/>
      <c r="F371" s="255"/>
      <c r="G371" s="255"/>
    </row>
    <row r="372" spans="4:7" ht="15.75" hidden="1" customHeight="1">
      <c r="D372" s="255"/>
      <c r="E372" s="255"/>
      <c r="F372" s="255"/>
      <c r="G372" s="255"/>
    </row>
    <row r="373" spans="4:7" ht="15.75" hidden="1" customHeight="1">
      <c r="D373" s="255"/>
      <c r="E373" s="255"/>
      <c r="F373" s="255"/>
      <c r="G373" s="255"/>
    </row>
    <row r="374" spans="4:7" ht="15.75" hidden="1" customHeight="1">
      <c r="D374" s="255"/>
      <c r="E374" s="255"/>
      <c r="F374" s="255"/>
      <c r="G374" s="255"/>
    </row>
    <row r="375" spans="4:7" ht="15.75" hidden="1" customHeight="1">
      <c r="D375" s="255"/>
      <c r="E375" s="255"/>
      <c r="F375" s="255"/>
      <c r="G375" s="255"/>
    </row>
    <row r="376" spans="4:7" ht="15.75" hidden="1" customHeight="1">
      <c r="D376" s="255"/>
      <c r="E376" s="255"/>
      <c r="F376" s="255"/>
      <c r="G376" s="255"/>
    </row>
    <row r="377" spans="4:7" ht="15.75" hidden="1" customHeight="1">
      <c r="D377" s="255"/>
      <c r="E377" s="255"/>
      <c r="F377" s="255"/>
      <c r="G377" s="255"/>
    </row>
    <row r="378" spans="4:7" ht="15.75" hidden="1" customHeight="1">
      <c r="D378" s="255"/>
      <c r="E378" s="255"/>
      <c r="F378" s="255"/>
      <c r="G378" s="255"/>
    </row>
    <row r="379" spans="4:7" ht="15.75" hidden="1" customHeight="1">
      <c r="D379" s="255"/>
      <c r="E379" s="255"/>
      <c r="F379" s="255"/>
      <c r="G379" s="255"/>
    </row>
    <row r="380" spans="4:7" ht="15.75" hidden="1" customHeight="1">
      <c r="D380" s="255"/>
      <c r="E380" s="255"/>
      <c r="F380" s="255"/>
      <c r="G380" s="255"/>
    </row>
    <row r="381" spans="4:7" ht="15.75" hidden="1" customHeight="1">
      <c r="D381" s="255"/>
      <c r="E381" s="255"/>
      <c r="F381" s="255"/>
      <c r="G381" s="255"/>
    </row>
    <row r="382" spans="4:7" ht="15.75" hidden="1" customHeight="1">
      <c r="D382" s="255"/>
      <c r="E382" s="255"/>
      <c r="F382" s="255"/>
      <c r="G382" s="255"/>
    </row>
    <row r="383" spans="4:7" ht="15.75" hidden="1" customHeight="1">
      <c r="D383" s="255"/>
      <c r="E383" s="255"/>
      <c r="F383" s="255"/>
      <c r="G383" s="255"/>
    </row>
    <row r="384" spans="4:7" ht="15.75" hidden="1" customHeight="1">
      <c r="D384" s="255"/>
      <c r="E384" s="255"/>
      <c r="F384" s="255"/>
      <c r="G384" s="255"/>
    </row>
    <row r="385" spans="4:7" ht="15.75" hidden="1" customHeight="1">
      <c r="D385" s="255"/>
      <c r="E385" s="255"/>
      <c r="F385" s="255"/>
      <c r="G385" s="255"/>
    </row>
    <row r="386" spans="4:7" ht="15.75" hidden="1" customHeight="1">
      <c r="D386" s="255"/>
      <c r="E386" s="255"/>
      <c r="F386" s="255"/>
      <c r="G386" s="255"/>
    </row>
    <row r="387" spans="4:7" ht="15.75" hidden="1" customHeight="1">
      <c r="D387" s="255"/>
      <c r="E387" s="255"/>
      <c r="F387" s="255"/>
      <c r="G387" s="255"/>
    </row>
    <row r="388" spans="4:7" ht="15.75" hidden="1" customHeight="1">
      <c r="D388" s="255"/>
      <c r="E388" s="255"/>
      <c r="F388" s="255"/>
      <c r="G388" s="255"/>
    </row>
    <row r="389" spans="4:7" ht="15.75" hidden="1" customHeight="1">
      <c r="D389" s="255"/>
      <c r="E389" s="255"/>
      <c r="F389" s="255"/>
      <c r="G389" s="255"/>
    </row>
    <row r="390" spans="4:7" ht="15.75" hidden="1" customHeight="1">
      <c r="D390" s="255"/>
      <c r="E390" s="255"/>
      <c r="F390" s="255"/>
      <c r="G390" s="255"/>
    </row>
    <row r="391" spans="4:7" ht="15.75" hidden="1" customHeight="1">
      <c r="D391" s="255"/>
      <c r="E391" s="255"/>
      <c r="F391" s="255"/>
      <c r="G391" s="255"/>
    </row>
    <row r="392" spans="4:7" ht="15.75" hidden="1" customHeight="1">
      <c r="D392" s="255"/>
      <c r="E392" s="255"/>
      <c r="F392" s="255"/>
      <c r="G392" s="255"/>
    </row>
    <row r="393" spans="4:7" ht="15.75" hidden="1" customHeight="1">
      <c r="D393" s="255"/>
      <c r="E393" s="255"/>
      <c r="F393" s="255"/>
      <c r="G393" s="255"/>
    </row>
    <row r="394" spans="4:7" ht="15.75" hidden="1" customHeight="1">
      <c r="D394" s="255"/>
      <c r="E394" s="255"/>
      <c r="F394" s="255"/>
      <c r="G394" s="255"/>
    </row>
    <row r="395" spans="4:7" ht="15.75" hidden="1" customHeight="1">
      <c r="D395" s="255"/>
      <c r="E395" s="255"/>
      <c r="F395" s="255"/>
      <c r="G395" s="255"/>
    </row>
    <row r="396" spans="4:7" ht="15.75" hidden="1" customHeight="1">
      <c r="D396" s="255"/>
      <c r="E396" s="255"/>
      <c r="F396" s="255"/>
      <c r="G396" s="255"/>
    </row>
    <row r="397" spans="4:7" ht="15.75" hidden="1" customHeight="1">
      <c r="D397" s="255"/>
      <c r="E397" s="255"/>
      <c r="F397" s="255"/>
      <c r="G397" s="255"/>
    </row>
    <row r="398" spans="4:7" ht="15.75" hidden="1" customHeight="1">
      <c r="D398" s="255"/>
      <c r="E398" s="255"/>
      <c r="F398" s="255"/>
      <c r="G398" s="255"/>
    </row>
    <row r="399" spans="4:7" ht="15.75" hidden="1" customHeight="1">
      <c r="D399" s="255"/>
      <c r="E399" s="255"/>
      <c r="F399" s="255"/>
      <c r="G399" s="255"/>
    </row>
    <row r="400" spans="4:7" ht="15.75" hidden="1" customHeight="1">
      <c r="D400" s="255"/>
      <c r="E400" s="255"/>
      <c r="F400" s="255"/>
      <c r="G400" s="255"/>
    </row>
    <row r="401" spans="4:7" ht="15.75" hidden="1" customHeight="1">
      <c r="D401" s="255"/>
      <c r="E401" s="255"/>
      <c r="F401" s="255"/>
      <c r="G401" s="255"/>
    </row>
    <row r="402" spans="4:7" ht="15.75" hidden="1" customHeight="1">
      <c r="D402" s="255"/>
      <c r="E402" s="255"/>
      <c r="F402" s="255"/>
      <c r="G402" s="255"/>
    </row>
    <row r="403" spans="4:7" ht="15.75" hidden="1" customHeight="1">
      <c r="D403" s="255"/>
      <c r="E403" s="255"/>
      <c r="F403" s="255"/>
      <c r="G403" s="255"/>
    </row>
    <row r="404" spans="4:7" ht="15.75" hidden="1" customHeight="1">
      <c r="D404" s="255"/>
      <c r="E404" s="255"/>
      <c r="F404" s="255"/>
      <c r="G404" s="255"/>
    </row>
    <row r="405" spans="4:7" ht="15.75" hidden="1" customHeight="1">
      <c r="D405" s="255"/>
      <c r="E405" s="255"/>
      <c r="F405" s="255"/>
      <c r="G405" s="255"/>
    </row>
    <row r="406" spans="4:7" ht="15.75" hidden="1" customHeight="1">
      <c r="D406" s="255"/>
      <c r="E406" s="255"/>
      <c r="F406" s="255"/>
      <c r="G406" s="255"/>
    </row>
    <row r="407" spans="4:7" ht="15.75" hidden="1" customHeight="1">
      <c r="D407" s="255"/>
      <c r="E407" s="255"/>
      <c r="F407" s="255"/>
      <c r="G407" s="255"/>
    </row>
    <row r="408" spans="4:7" ht="15.75" hidden="1" customHeight="1">
      <c r="D408" s="255"/>
      <c r="E408" s="255"/>
      <c r="F408" s="255"/>
      <c r="G408" s="255"/>
    </row>
    <row r="409" spans="4:7" ht="15.75" hidden="1" customHeight="1">
      <c r="D409" s="255"/>
      <c r="E409" s="255"/>
      <c r="F409" s="255"/>
      <c r="G409" s="255"/>
    </row>
    <row r="410" spans="4:7" ht="15.75" hidden="1" customHeight="1">
      <c r="D410" s="255"/>
      <c r="E410" s="255"/>
      <c r="F410" s="255"/>
      <c r="G410" s="255"/>
    </row>
    <row r="411" spans="4:7" ht="15.75" hidden="1" customHeight="1">
      <c r="D411" s="255"/>
      <c r="E411" s="255"/>
      <c r="F411" s="255"/>
      <c r="G411" s="255"/>
    </row>
    <row r="412" spans="4:7" ht="15.75" hidden="1" customHeight="1">
      <c r="D412" s="255"/>
      <c r="E412" s="255"/>
      <c r="F412" s="255"/>
      <c r="G412" s="255"/>
    </row>
    <row r="413" spans="4:7" ht="15.75" hidden="1" customHeight="1">
      <c r="D413" s="255"/>
      <c r="E413" s="255"/>
      <c r="F413" s="255"/>
      <c r="G413" s="255"/>
    </row>
    <row r="414" spans="4:7" ht="15.75" hidden="1" customHeight="1">
      <c r="D414" s="255"/>
      <c r="E414" s="255"/>
      <c r="F414" s="255"/>
      <c r="G414" s="255"/>
    </row>
    <row r="415" spans="4:7" ht="15.75" hidden="1" customHeight="1">
      <c r="D415" s="255"/>
      <c r="E415" s="255"/>
      <c r="F415" s="255"/>
      <c r="G415" s="255"/>
    </row>
    <row r="416" spans="4:7" ht="15.75" hidden="1" customHeight="1">
      <c r="D416" s="255"/>
      <c r="E416" s="255"/>
      <c r="F416" s="255"/>
      <c r="G416" s="255"/>
    </row>
    <row r="417" spans="4:7" ht="15.75" hidden="1" customHeight="1">
      <c r="D417" s="255"/>
      <c r="E417" s="255"/>
      <c r="F417" s="255"/>
      <c r="G417" s="255"/>
    </row>
    <row r="418" spans="4:7" ht="15.75" hidden="1" customHeight="1">
      <c r="D418" s="255"/>
      <c r="E418" s="255"/>
      <c r="F418" s="255"/>
      <c r="G418" s="255"/>
    </row>
    <row r="419" spans="4:7" ht="15.75" hidden="1" customHeight="1">
      <c r="D419" s="255"/>
      <c r="E419" s="255"/>
      <c r="F419" s="255"/>
      <c r="G419" s="255"/>
    </row>
    <row r="420" spans="4:7" ht="15.75" hidden="1" customHeight="1">
      <c r="D420" s="255"/>
      <c r="E420" s="255"/>
      <c r="F420" s="255"/>
      <c r="G420" s="255"/>
    </row>
    <row r="421" spans="4:7" ht="15.75" hidden="1" customHeight="1">
      <c r="D421" s="255"/>
      <c r="E421" s="255"/>
      <c r="F421" s="255"/>
      <c r="G421" s="255"/>
    </row>
    <row r="422" spans="4:7" ht="15.75" hidden="1" customHeight="1">
      <c r="D422" s="255"/>
      <c r="E422" s="255"/>
      <c r="F422" s="255"/>
      <c r="G422" s="255"/>
    </row>
    <row r="423" spans="4:7" ht="15.75" hidden="1" customHeight="1">
      <c r="D423" s="255"/>
      <c r="E423" s="255"/>
      <c r="F423" s="255"/>
      <c r="G423" s="255"/>
    </row>
    <row r="424" spans="4:7" ht="15.75" hidden="1" customHeight="1">
      <c r="D424" s="255"/>
      <c r="E424" s="255"/>
      <c r="F424" s="255"/>
      <c r="G424" s="255"/>
    </row>
    <row r="425" spans="4:7" ht="15.75" hidden="1" customHeight="1">
      <c r="D425" s="255"/>
      <c r="E425" s="255"/>
      <c r="F425" s="255"/>
      <c r="G425" s="255"/>
    </row>
    <row r="426" spans="4:7" ht="15.75" hidden="1" customHeight="1">
      <c r="D426" s="255"/>
      <c r="E426" s="255"/>
      <c r="F426" s="255"/>
      <c r="G426" s="255"/>
    </row>
    <row r="427" spans="4:7" ht="15.75" hidden="1" customHeight="1">
      <c r="D427" s="255"/>
      <c r="E427" s="255"/>
      <c r="F427" s="255"/>
      <c r="G427" s="255"/>
    </row>
    <row r="428" spans="4:7" ht="15.75" hidden="1" customHeight="1">
      <c r="D428" s="255"/>
      <c r="E428" s="255"/>
      <c r="F428" s="255"/>
      <c r="G428" s="255"/>
    </row>
    <row r="429" spans="4:7" ht="15.75" hidden="1" customHeight="1">
      <c r="D429" s="255"/>
      <c r="E429" s="255"/>
      <c r="F429" s="255"/>
      <c r="G429" s="255"/>
    </row>
    <row r="430" spans="4:7" ht="15.75" hidden="1" customHeight="1">
      <c r="D430" s="255"/>
      <c r="E430" s="255"/>
      <c r="F430" s="255"/>
      <c r="G430" s="255"/>
    </row>
    <row r="431" spans="4:7" ht="15.75" hidden="1" customHeight="1">
      <c r="D431" s="255"/>
      <c r="E431" s="255"/>
      <c r="F431" s="255"/>
      <c r="G431" s="255"/>
    </row>
    <row r="432" spans="4:7" ht="15.75" hidden="1" customHeight="1">
      <c r="D432" s="255"/>
      <c r="E432" s="255"/>
      <c r="F432" s="255"/>
      <c r="G432" s="255"/>
    </row>
    <row r="433" spans="4:7" ht="15.75" hidden="1" customHeight="1">
      <c r="D433" s="255"/>
      <c r="E433" s="255"/>
      <c r="F433" s="255"/>
      <c r="G433" s="255"/>
    </row>
    <row r="434" spans="4:7" ht="15.75" hidden="1" customHeight="1">
      <c r="D434" s="255"/>
      <c r="E434" s="255"/>
      <c r="F434" s="255"/>
      <c r="G434" s="255"/>
    </row>
    <row r="435" spans="4:7" ht="15.75" hidden="1" customHeight="1">
      <c r="D435" s="255"/>
      <c r="E435" s="255"/>
      <c r="F435" s="255"/>
      <c r="G435" s="255"/>
    </row>
    <row r="436" spans="4:7" ht="15.75" hidden="1" customHeight="1">
      <c r="D436" s="255"/>
      <c r="E436" s="255"/>
      <c r="F436" s="255"/>
      <c r="G436" s="255"/>
    </row>
    <row r="437" spans="4:7" ht="15.75" hidden="1" customHeight="1">
      <c r="D437" s="255"/>
      <c r="E437" s="255"/>
      <c r="F437" s="255"/>
      <c r="G437" s="255"/>
    </row>
    <row r="438" spans="4:7" ht="15.75" hidden="1" customHeight="1">
      <c r="D438" s="255"/>
      <c r="E438" s="255"/>
      <c r="F438" s="255"/>
      <c r="G438" s="255"/>
    </row>
    <row r="439" spans="4:7" ht="15.75" hidden="1" customHeight="1">
      <c r="D439" s="255"/>
      <c r="E439" s="255"/>
      <c r="F439" s="255"/>
      <c r="G439" s="255"/>
    </row>
    <row r="440" spans="4:7" ht="15.75" hidden="1" customHeight="1">
      <c r="D440" s="255"/>
      <c r="E440" s="255"/>
      <c r="F440" s="255"/>
      <c r="G440" s="255"/>
    </row>
    <row r="441" spans="4:7" ht="15.75" hidden="1" customHeight="1">
      <c r="D441" s="255"/>
      <c r="E441" s="255"/>
      <c r="F441" s="255"/>
      <c r="G441" s="255"/>
    </row>
    <row r="442" spans="4:7" ht="15.75" hidden="1" customHeight="1">
      <c r="D442" s="255"/>
      <c r="E442" s="255"/>
      <c r="F442" s="255"/>
      <c r="G442" s="255"/>
    </row>
    <row r="443" spans="4:7" ht="15.75" hidden="1" customHeight="1">
      <c r="D443" s="255"/>
      <c r="E443" s="255"/>
      <c r="F443" s="255"/>
      <c r="G443" s="255"/>
    </row>
    <row r="444" spans="4:7" ht="15.75" hidden="1" customHeight="1">
      <c r="D444" s="255"/>
      <c r="E444" s="255"/>
      <c r="F444" s="255"/>
      <c r="G444" s="255"/>
    </row>
    <row r="445" spans="4:7" ht="15.75" hidden="1" customHeight="1">
      <c r="D445" s="255"/>
      <c r="E445" s="255"/>
      <c r="F445" s="255"/>
      <c r="G445" s="255"/>
    </row>
    <row r="446" spans="4:7" ht="15.75" hidden="1" customHeight="1">
      <c r="D446" s="255"/>
      <c r="E446" s="255"/>
      <c r="F446" s="255"/>
      <c r="G446" s="255"/>
    </row>
    <row r="447" spans="4:7" ht="15.75" hidden="1" customHeight="1">
      <c r="D447" s="255"/>
      <c r="E447" s="255"/>
      <c r="F447" s="255"/>
      <c r="G447" s="255"/>
    </row>
    <row r="448" spans="4:7" ht="15.75" hidden="1" customHeight="1">
      <c r="D448" s="255"/>
      <c r="E448" s="255"/>
      <c r="F448" s="255"/>
      <c r="G448" s="255"/>
    </row>
    <row r="449" spans="4:7" ht="15.75" hidden="1" customHeight="1">
      <c r="D449" s="255"/>
      <c r="E449" s="255"/>
      <c r="F449" s="255"/>
      <c r="G449" s="255"/>
    </row>
    <row r="450" spans="4:7" ht="15.75" hidden="1" customHeight="1">
      <c r="D450" s="255"/>
      <c r="E450" s="255"/>
      <c r="F450" s="255"/>
      <c r="G450" s="255"/>
    </row>
    <row r="451" spans="4:7" ht="15.75" hidden="1" customHeight="1">
      <c r="D451" s="255"/>
      <c r="E451" s="255"/>
      <c r="F451" s="255"/>
      <c r="G451" s="255"/>
    </row>
    <row r="452" spans="4:7" ht="15.75" hidden="1" customHeight="1">
      <c r="D452" s="255"/>
      <c r="E452" s="255"/>
      <c r="F452" s="255"/>
      <c r="G452" s="255"/>
    </row>
    <row r="453" spans="4:7" ht="15.75" hidden="1" customHeight="1">
      <c r="D453" s="255"/>
      <c r="E453" s="255"/>
      <c r="F453" s="255"/>
      <c r="G453" s="255"/>
    </row>
    <row r="454" spans="4:7" ht="15.75" hidden="1" customHeight="1">
      <c r="D454" s="255"/>
      <c r="E454" s="255"/>
      <c r="F454" s="255"/>
      <c r="G454" s="255"/>
    </row>
    <row r="455" spans="4:7" ht="15.75" hidden="1" customHeight="1">
      <c r="D455" s="255"/>
      <c r="E455" s="255"/>
      <c r="F455" s="255"/>
      <c r="G455" s="255"/>
    </row>
    <row r="456" spans="4:7" ht="15.75" hidden="1" customHeight="1">
      <c r="D456" s="255"/>
      <c r="E456" s="255"/>
      <c r="F456" s="255"/>
      <c r="G456" s="255"/>
    </row>
    <row r="457" spans="4:7" ht="15.75" hidden="1" customHeight="1">
      <c r="D457" s="255"/>
      <c r="E457" s="255"/>
      <c r="F457" s="255"/>
      <c r="G457" s="255"/>
    </row>
    <row r="458" spans="4:7" ht="15.75" hidden="1" customHeight="1">
      <c r="D458" s="255"/>
      <c r="E458" s="255"/>
      <c r="F458" s="255"/>
      <c r="G458" s="255"/>
    </row>
    <row r="459" spans="4:7" ht="15.75" hidden="1" customHeight="1">
      <c r="D459" s="255"/>
      <c r="E459" s="255"/>
      <c r="F459" s="255"/>
      <c r="G459" s="255"/>
    </row>
    <row r="460" spans="4:7" ht="15.75" hidden="1" customHeight="1">
      <c r="D460" s="255"/>
      <c r="E460" s="255"/>
      <c r="F460" s="255"/>
      <c r="G460" s="255"/>
    </row>
    <row r="461" spans="4:7" ht="15.75" hidden="1" customHeight="1">
      <c r="D461" s="255"/>
      <c r="E461" s="255"/>
      <c r="F461" s="255"/>
      <c r="G461" s="255"/>
    </row>
    <row r="462" spans="4:7" ht="15.75" hidden="1" customHeight="1">
      <c r="D462" s="255"/>
      <c r="E462" s="255"/>
      <c r="F462" s="255"/>
      <c r="G462" s="255"/>
    </row>
    <row r="463" spans="4:7" ht="15.75" hidden="1" customHeight="1">
      <c r="D463" s="255"/>
      <c r="E463" s="255"/>
      <c r="F463" s="255"/>
      <c r="G463" s="255"/>
    </row>
    <row r="464" spans="4:7" ht="15.75" hidden="1" customHeight="1">
      <c r="D464" s="255"/>
      <c r="E464" s="255"/>
      <c r="F464" s="255"/>
      <c r="G464" s="255"/>
    </row>
    <row r="465" spans="4:7" ht="15.75" hidden="1" customHeight="1">
      <c r="D465" s="255"/>
      <c r="E465" s="255"/>
      <c r="F465" s="255"/>
      <c r="G465" s="255"/>
    </row>
    <row r="466" spans="4:7" ht="15.75" hidden="1" customHeight="1">
      <c r="D466" s="255"/>
      <c r="E466" s="255"/>
      <c r="F466" s="255"/>
      <c r="G466" s="255"/>
    </row>
    <row r="467" spans="4:7" ht="15.75" hidden="1" customHeight="1">
      <c r="D467" s="255"/>
      <c r="E467" s="255"/>
      <c r="F467" s="255"/>
      <c r="G467" s="255"/>
    </row>
    <row r="468" spans="4:7" ht="15.75" hidden="1" customHeight="1">
      <c r="D468" s="255"/>
      <c r="E468" s="255"/>
      <c r="F468" s="255"/>
      <c r="G468" s="255"/>
    </row>
    <row r="469" spans="4:7" ht="15.75" hidden="1" customHeight="1">
      <c r="D469" s="255"/>
      <c r="E469" s="255"/>
      <c r="F469" s="255"/>
      <c r="G469" s="255"/>
    </row>
    <row r="470" spans="4:7" ht="15.75" hidden="1" customHeight="1">
      <c r="D470" s="255"/>
      <c r="E470" s="255"/>
      <c r="F470" s="255"/>
      <c r="G470" s="255"/>
    </row>
    <row r="471" spans="4:7" ht="15.75" hidden="1" customHeight="1">
      <c r="D471" s="255"/>
      <c r="E471" s="255"/>
      <c r="F471" s="255"/>
      <c r="G471" s="255"/>
    </row>
    <row r="472" spans="4:7" ht="15.75" hidden="1" customHeight="1">
      <c r="D472" s="255"/>
      <c r="E472" s="255"/>
      <c r="F472" s="255"/>
      <c r="G472" s="255"/>
    </row>
    <row r="473" spans="4:7" ht="15.75" hidden="1" customHeight="1">
      <c r="D473" s="255"/>
      <c r="E473" s="255"/>
      <c r="F473" s="255"/>
      <c r="G473" s="255"/>
    </row>
    <row r="474" spans="4:7" ht="15.75" hidden="1" customHeight="1">
      <c r="D474" s="255"/>
      <c r="E474" s="255"/>
      <c r="F474" s="255"/>
      <c r="G474" s="255"/>
    </row>
    <row r="475" spans="4:7" ht="15.75" hidden="1" customHeight="1">
      <c r="D475" s="255"/>
      <c r="E475" s="255"/>
      <c r="F475" s="255"/>
      <c r="G475" s="255"/>
    </row>
    <row r="476" spans="4:7" ht="15.75" hidden="1" customHeight="1">
      <c r="D476" s="255"/>
      <c r="E476" s="255"/>
      <c r="F476" s="255"/>
      <c r="G476" s="255"/>
    </row>
    <row r="477" spans="4:7" ht="15.75" hidden="1" customHeight="1">
      <c r="D477" s="255"/>
      <c r="E477" s="255"/>
      <c r="F477" s="255"/>
      <c r="G477" s="255"/>
    </row>
    <row r="478" spans="4:7" ht="15.75" hidden="1" customHeight="1">
      <c r="D478" s="255"/>
      <c r="E478" s="255"/>
      <c r="F478" s="255"/>
      <c r="G478" s="255"/>
    </row>
    <row r="479" spans="4:7" ht="15.75" hidden="1" customHeight="1">
      <c r="D479" s="255"/>
      <c r="E479" s="255"/>
      <c r="F479" s="255"/>
      <c r="G479" s="255"/>
    </row>
    <row r="480" spans="4:7" ht="15.75" hidden="1" customHeight="1">
      <c r="D480" s="255"/>
      <c r="E480" s="255"/>
      <c r="F480" s="255"/>
      <c r="G480" s="255"/>
    </row>
    <row r="481" spans="4:7" ht="15.75" hidden="1" customHeight="1">
      <c r="D481" s="255"/>
      <c r="E481" s="255"/>
      <c r="F481" s="255"/>
      <c r="G481" s="255"/>
    </row>
    <row r="482" spans="4:7" ht="15.75" hidden="1" customHeight="1">
      <c r="D482" s="255"/>
      <c r="E482" s="255"/>
      <c r="F482" s="255"/>
      <c r="G482" s="255"/>
    </row>
    <row r="483" spans="4:7" ht="15.75" hidden="1" customHeight="1">
      <c r="D483" s="255"/>
      <c r="E483" s="255"/>
      <c r="F483" s="255"/>
      <c r="G483" s="255"/>
    </row>
    <row r="484" spans="4:7" ht="15.75" hidden="1" customHeight="1">
      <c r="D484" s="255"/>
      <c r="E484" s="255"/>
      <c r="F484" s="255"/>
      <c r="G484" s="255"/>
    </row>
    <row r="485" spans="4:7" ht="15.75" hidden="1" customHeight="1">
      <c r="D485" s="255"/>
      <c r="E485" s="255"/>
      <c r="F485" s="255"/>
      <c r="G485" s="255"/>
    </row>
    <row r="486" spans="4:7" ht="15.75" hidden="1" customHeight="1">
      <c r="D486" s="255"/>
      <c r="E486" s="255"/>
      <c r="F486" s="255"/>
      <c r="G486" s="255"/>
    </row>
    <row r="487" spans="4:7" ht="15.75" hidden="1" customHeight="1">
      <c r="D487" s="255"/>
      <c r="E487" s="255"/>
      <c r="F487" s="255"/>
      <c r="G487" s="255"/>
    </row>
    <row r="488" spans="4:7" ht="15.75" hidden="1" customHeight="1">
      <c r="D488" s="255"/>
      <c r="E488" s="255"/>
      <c r="F488" s="255"/>
      <c r="G488" s="255"/>
    </row>
    <row r="489" spans="4:7" ht="15.75" hidden="1" customHeight="1">
      <c r="D489" s="255"/>
      <c r="E489" s="255"/>
      <c r="F489" s="255"/>
      <c r="G489" s="255"/>
    </row>
    <row r="490" spans="4:7" ht="15.75" hidden="1" customHeight="1">
      <c r="D490" s="255"/>
      <c r="E490" s="255"/>
      <c r="F490" s="255"/>
      <c r="G490" s="255"/>
    </row>
    <row r="491" spans="4:7" ht="15.75" hidden="1" customHeight="1">
      <c r="D491" s="255"/>
      <c r="E491" s="255"/>
      <c r="F491" s="255"/>
      <c r="G491" s="255"/>
    </row>
    <row r="492" spans="4:7" ht="15.75" hidden="1" customHeight="1">
      <c r="D492" s="255"/>
      <c r="E492" s="255"/>
      <c r="F492" s="255"/>
      <c r="G492" s="255"/>
    </row>
    <row r="493" spans="4:7" ht="15.75" hidden="1" customHeight="1">
      <c r="D493" s="255"/>
      <c r="E493" s="255"/>
      <c r="F493" s="255"/>
      <c r="G493" s="255"/>
    </row>
    <row r="494" spans="4:7" ht="15.75" hidden="1" customHeight="1">
      <c r="D494" s="255"/>
      <c r="E494" s="255"/>
      <c r="F494" s="255"/>
      <c r="G494" s="255"/>
    </row>
    <row r="495" spans="4:7" ht="15.75" hidden="1" customHeight="1">
      <c r="D495" s="255"/>
      <c r="E495" s="255"/>
      <c r="F495" s="255"/>
      <c r="G495" s="255"/>
    </row>
    <row r="496" spans="4:7" ht="15.75" hidden="1" customHeight="1">
      <c r="D496" s="255"/>
      <c r="E496" s="255"/>
      <c r="F496" s="255"/>
      <c r="G496" s="255"/>
    </row>
    <row r="497" spans="4:7" ht="15.75" hidden="1" customHeight="1">
      <c r="D497" s="255"/>
      <c r="E497" s="255"/>
      <c r="F497" s="255"/>
      <c r="G497" s="255"/>
    </row>
    <row r="498" spans="4:7" ht="15.75" hidden="1" customHeight="1">
      <c r="D498" s="255"/>
      <c r="E498" s="255"/>
      <c r="F498" s="255"/>
      <c r="G498" s="255"/>
    </row>
    <row r="499" spans="4:7" ht="15.75" hidden="1" customHeight="1">
      <c r="D499" s="255"/>
      <c r="E499" s="255"/>
      <c r="F499" s="255"/>
      <c r="G499" s="255"/>
    </row>
    <row r="500" spans="4:7" ht="15.75" hidden="1" customHeight="1">
      <c r="D500" s="255"/>
      <c r="E500" s="255"/>
      <c r="F500" s="255"/>
      <c r="G500" s="255"/>
    </row>
    <row r="501" spans="4:7" ht="15.75" hidden="1" customHeight="1">
      <c r="D501" s="255"/>
      <c r="E501" s="255"/>
      <c r="F501" s="255"/>
      <c r="G501" s="255"/>
    </row>
    <row r="502" spans="4:7" ht="15.75" hidden="1" customHeight="1">
      <c r="D502" s="255"/>
      <c r="E502" s="255"/>
      <c r="F502" s="255"/>
      <c r="G502" s="255"/>
    </row>
    <row r="503" spans="4:7" ht="15.75" hidden="1" customHeight="1">
      <c r="D503" s="255"/>
      <c r="E503" s="255"/>
      <c r="F503" s="255"/>
      <c r="G503" s="255"/>
    </row>
    <row r="504" spans="4:7" ht="15.75" hidden="1" customHeight="1">
      <c r="D504" s="255"/>
      <c r="E504" s="255"/>
      <c r="F504" s="255"/>
      <c r="G504" s="255"/>
    </row>
    <row r="505" spans="4:7" ht="15.75" hidden="1" customHeight="1">
      <c r="D505" s="255"/>
      <c r="E505" s="255"/>
      <c r="F505" s="255"/>
      <c r="G505" s="255"/>
    </row>
    <row r="506" spans="4:7" ht="15.75" hidden="1" customHeight="1">
      <c r="D506" s="255"/>
      <c r="E506" s="255"/>
      <c r="F506" s="255"/>
      <c r="G506" s="255"/>
    </row>
    <row r="507" spans="4:7" ht="15.75" hidden="1" customHeight="1">
      <c r="D507" s="255"/>
      <c r="E507" s="255"/>
      <c r="F507" s="255"/>
      <c r="G507" s="255"/>
    </row>
    <row r="508" spans="4:7" ht="15.75" hidden="1" customHeight="1">
      <c r="D508" s="255"/>
      <c r="E508" s="255"/>
      <c r="F508" s="255"/>
      <c r="G508" s="255"/>
    </row>
    <row r="509" spans="4:7" ht="15.75" hidden="1" customHeight="1">
      <c r="D509" s="255"/>
      <c r="E509" s="255"/>
      <c r="F509" s="255"/>
      <c r="G509" s="255"/>
    </row>
    <row r="510" spans="4:7" ht="15.75" hidden="1" customHeight="1">
      <c r="D510" s="255"/>
      <c r="E510" s="255"/>
      <c r="F510" s="255"/>
      <c r="G510" s="255"/>
    </row>
    <row r="511" spans="4:7" ht="15.75" hidden="1" customHeight="1">
      <c r="D511" s="255"/>
      <c r="E511" s="255"/>
      <c r="F511" s="255"/>
      <c r="G511" s="255"/>
    </row>
    <row r="512" spans="4:7" ht="15.75" hidden="1" customHeight="1">
      <c r="D512" s="255"/>
      <c r="E512" s="255"/>
      <c r="F512" s="255"/>
      <c r="G512" s="255"/>
    </row>
    <row r="513" spans="4:7" ht="15.75" hidden="1" customHeight="1">
      <c r="D513" s="255"/>
      <c r="E513" s="255"/>
      <c r="F513" s="255"/>
      <c r="G513" s="255"/>
    </row>
    <row r="514" spans="4:7" ht="15.75" hidden="1" customHeight="1">
      <c r="D514" s="255"/>
      <c r="E514" s="255"/>
      <c r="F514" s="255"/>
      <c r="G514" s="255"/>
    </row>
    <row r="515" spans="4:7" ht="15.75" hidden="1" customHeight="1">
      <c r="D515" s="255"/>
      <c r="E515" s="255"/>
      <c r="F515" s="255"/>
      <c r="G515" s="255"/>
    </row>
    <row r="516" spans="4:7" ht="15.75" hidden="1" customHeight="1">
      <c r="D516" s="255"/>
      <c r="E516" s="255"/>
      <c r="F516" s="255"/>
      <c r="G516" s="255"/>
    </row>
    <row r="517" spans="4:7" ht="15.75" hidden="1" customHeight="1">
      <c r="D517" s="255"/>
      <c r="E517" s="255"/>
      <c r="F517" s="255"/>
      <c r="G517" s="255"/>
    </row>
    <row r="518" spans="4:7" ht="15.75" hidden="1" customHeight="1">
      <c r="D518" s="255"/>
      <c r="E518" s="255"/>
      <c r="F518" s="255"/>
      <c r="G518" s="255"/>
    </row>
    <row r="519" spans="4:7" ht="15.75" hidden="1" customHeight="1">
      <c r="D519" s="255"/>
      <c r="E519" s="255"/>
      <c r="F519" s="255"/>
      <c r="G519" s="255"/>
    </row>
    <row r="520" spans="4:7" ht="15.75" hidden="1" customHeight="1">
      <c r="D520" s="255"/>
      <c r="E520" s="255"/>
      <c r="F520" s="255"/>
      <c r="G520" s="255"/>
    </row>
    <row r="521" spans="4:7" ht="15.75" hidden="1" customHeight="1">
      <c r="D521" s="255"/>
      <c r="E521" s="255"/>
      <c r="F521" s="255"/>
      <c r="G521" s="255"/>
    </row>
    <row r="522" spans="4:7" ht="15.75" hidden="1" customHeight="1">
      <c r="D522" s="255"/>
      <c r="E522" s="255"/>
      <c r="F522" s="255"/>
      <c r="G522" s="255"/>
    </row>
    <row r="523" spans="4:7" ht="15.75" hidden="1" customHeight="1">
      <c r="D523" s="255"/>
      <c r="E523" s="255"/>
      <c r="F523" s="255"/>
      <c r="G523" s="255"/>
    </row>
    <row r="524" spans="4:7" ht="15.75" hidden="1" customHeight="1">
      <c r="D524" s="255"/>
      <c r="E524" s="255"/>
      <c r="F524" s="255"/>
      <c r="G524" s="255"/>
    </row>
    <row r="525" spans="4:7" ht="15.75" hidden="1" customHeight="1">
      <c r="D525" s="255"/>
      <c r="E525" s="255"/>
      <c r="F525" s="255"/>
      <c r="G525" s="255"/>
    </row>
    <row r="526" spans="4:7" ht="15.75" hidden="1" customHeight="1">
      <c r="D526" s="255"/>
      <c r="E526" s="255"/>
      <c r="F526" s="255"/>
      <c r="G526" s="255"/>
    </row>
    <row r="527" spans="4:7" ht="15.75" hidden="1" customHeight="1">
      <c r="D527" s="255"/>
      <c r="E527" s="255"/>
      <c r="F527" s="255"/>
      <c r="G527" s="255"/>
    </row>
    <row r="528" spans="4:7" ht="15.75" hidden="1" customHeight="1">
      <c r="D528" s="255"/>
      <c r="E528" s="255"/>
      <c r="F528" s="255"/>
      <c r="G528" s="255"/>
    </row>
    <row r="529" spans="4:7" ht="15.75" hidden="1" customHeight="1">
      <c r="D529" s="255"/>
      <c r="E529" s="255"/>
      <c r="F529" s="255"/>
      <c r="G529" s="255"/>
    </row>
    <row r="530" spans="4:7" ht="15.75" hidden="1" customHeight="1">
      <c r="D530" s="255"/>
      <c r="E530" s="255"/>
      <c r="F530" s="255"/>
      <c r="G530" s="255"/>
    </row>
    <row r="531" spans="4:7" ht="15.75" hidden="1" customHeight="1">
      <c r="D531" s="255"/>
      <c r="E531" s="255"/>
      <c r="F531" s="255"/>
      <c r="G531" s="255"/>
    </row>
    <row r="532" spans="4:7" ht="15.75" hidden="1" customHeight="1">
      <c r="D532" s="255"/>
      <c r="E532" s="255"/>
      <c r="F532" s="255"/>
      <c r="G532" s="255"/>
    </row>
    <row r="533" spans="4:7" ht="15.75" hidden="1" customHeight="1">
      <c r="D533" s="255"/>
      <c r="E533" s="255"/>
      <c r="F533" s="255"/>
      <c r="G533" s="255"/>
    </row>
    <row r="534" spans="4:7" ht="15.75" hidden="1" customHeight="1">
      <c r="D534" s="255"/>
      <c r="E534" s="255"/>
      <c r="F534" s="255"/>
      <c r="G534" s="255"/>
    </row>
    <row r="535" spans="4:7" ht="15.75" hidden="1" customHeight="1">
      <c r="D535" s="255"/>
      <c r="E535" s="255"/>
      <c r="F535" s="255"/>
      <c r="G535" s="255"/>
    </row>
    <row r="536" spans="4:7" ht="15.75" hidden="1" customHeight="1">
      <c r="D536" s="255"/>
      <c r="E536" s="255"/>
      <c r="F536" s="255"/>
      <c r="G536" s="255"/>
    </row>
    <row r="537" spans="4:7" ht="15.75" hidden="1" customHeight="1">
      <c r="D537" s="255"/>
      <c r="E537" s="255"/>
      <c r="F537" s="255"/>
      <c r="G537" s="255"/>
    </row>
    <row r="538" spans="4:7" ht="15.75" hidden="1" customHeight="1">
      <c r="D538" s="255"/>
      <c r="E538" s="255"/>
      <c r="F538" s="255"/>
      <c r="G538" s="255"/>
    </row>
    <row r="539" spans="4:7" ht="15.75" hidden="1" customHeight="1">
      <c r="D539" s="255"/>
      <c r="E539" s="255"/>
      <c r="F539" s="255"/>
      <c r="G539" s="255"/>
    </row>
    <row r="540" spans="4:7" ht="15.75" hidden="1" customHeight="1">
      <c r="D540" s="255"/>
      <c r="E540" s="255"/>
      <c r="F540" s="255"/>
      <c r="G540" s="255"/>
    </row>
    <row r="541" spans="4:7" ht="15.75" hidden="1" customHeight="1">
      <c r="D541" s="255"/>
      <c r="E541" s="255"/>
      <c r="F541" s="255"/>
      <c r="G541" s="255"/>
    </row>
    <row r="542" spans="4:7" ht="15.75" hidden="1" customHeight="1">
      <c r="D542" s="255"/>
      <c r="E542" s="255"/>
      <c r="F542" s="255"/>
      <c r="G542" s="255"/>
    </row>
    <row r="543" spans="4:7" ht="15.75" hidden="1" customHeight="1">
      <c r="D543" s="255"/>
      <c r="E543" s="255"/>
      <c r="F543" s="255"/>
      <c r="G543" s="255"/>
    </row>
    <row r="544" spans="4:7" ht="15.75" hidden="1" customHeight="1">
      <c r="D544" s="255"/>
      <c r="E544" s="255"/>
      <c r="F544" s="255"/>
      <c r="G544" s="255"/>
    </row>
    <row r="545" spans="4:7" ht="15.75" hidden="1" customHeight="1">
      <c r="D545" s="255"/>
      <c r="E545" s="255"/>
      <c r="F545" s="255"/>
      <c r="G545" s="255"/>
    </row>
    <row r="546" spans="4:7" ht="15.75" hidden="1" customHeight="1">
      <c r="D546" s="255"/>
      <c r="E546" s="255"/>
      <c r="F546" s="255"/>
      <c r="G546" s="255"/>
    </row>
    <row r="547" spans="4:7" ht="15.75" hidden="1" customHeight="1">
      <c r="D547" s="255"/>
      <c r="E547" s="255"/>
      <c r="F547" s="255"/>
      <c r="G547" s="255"/>
    </row>
    <row r="548" spans="4:7" ht="15.75" hidden="1" customHeight="1">
      <c r="D548" s="255"/>
      <c r="E548" s="255"/>
      <c r="F548" s="255"/>
      <c r="G548" s="255"/>
    </row>
    <row r="549" spans="4:7" ht="15.75" hidden="1" customHeight="1">
      <c r="D549" s="255"/>
      <c r="E549" s="255"/>
      <c r="F549" s="255"/>
      <c r="G549" s="255"/>
    </row>
    <row r="550" spans="4:7" ht="15.75" hidden="1" customHeight="1">
      <c r="D550" s="255"/>
      <c r="E550" s="255"/>
      <c r="F550" s="255"/>
      <c r="G550" s="255"/>
    </row>
    <row r="551" spans="4:7" ht="15.75" hidden="1" customHeight="1">
      <c r="D551" s="255"/>
      <c r="E551" s="255"/>
      <c r="F551" s="255"/>
      <c r="G551" s="255"/>
    </row>
    <row r="552" spans="4:7" ht="15.75" hidden="1" customHeight="1">
      <c r="D552" s="255"/>
      <c r="E552" s="255"/>
      <c r="F552" s="255"/>
      <c r="G552" s="255"/>
    </row>
    <row r="553" spans="4:7" ht="15.75" hidden="1" customHeight="1">
      <c r="D553" s="255"/>
      <c r="E553" s="255"/>
      <c r="F553" s="255"/>
      <c r="G553" s="255"/>
    </row>
    <row r="554" spans="4:7" ht="15.75" hidden="1" customHeight="1">
      <c r="D554" s="255"/>
      <c r="E554" s="255"/>
      <c r="F554" s="255"/>
      <c r="G554" s="255"/>
    </row>
    <row r="555" spans="4:7" ht="15.75" hidden="1" customHeight="1">
      <c r="D555" s="255"/>
      <c r="E555" s="255"/>
      <c r="F555" s="255"/>
      <c r="G555" s="255"/>
    </row>
    <row r="556" spans="4:7" ht="15.75" hidden="1" customHeight="1">
      <c r="D556" s="255"/>
      <c r="E556" s="255"/>
      <c r="F556" s="255"/>
      <c r="G556" s="255"/>
    </row>
    <row r="557" spans="4:7" ht="15.75" hidden="1" customHeight="1">
      <c r="D557" s="255"/>
      <c r="E557" s="255"/>
      <c r="F557" s="255"/>
      <c r="G557" s="255"/>
    </row>
    <row r="558" spans="4:7" ht="15.75" hidden="1" customHeight="1">
      <c r="D558" s="255"/>
      <c r="E558" s="255"/>
      <c r="F558" s="255"/>
      <c r="G558" s="255"/>
    </row>
    <row r="559" spans="4:7" ht="15.75" hidden="1" customHeight="1">
      <c r="D559" s="255"/>
      <c r="E559" s="255"/>
      <c r="F559" s="255"/>
      <c r="G559" s="255"/>
    </row>
    <row r="560" spans="4:7" ht="15.75" hidden="1" customHeight="1">
      <c r="D560" s="255"/>
      <c r="E560" s="255"/>
      <c r="F560" s="255"/>
      <c r="G560" s="255"/>
    </row>
    <row r="561" spans="4:7" ht="15.75" hidden="1" customHeight="1">
      <c r="D561" s="255"/>
      <c r="E561" s="255"/>
      <c r="F561" s="255"/>
      <c r="G561" s="255"/>
    </row>
    <row r="562" spans="4:7" ht="15.75" hidden="1" customHeight="1">
      <c r="D562" s="255"/>
      <c r="E562" s="255"/>
      <c r="F562" s="255"/>
      <c r="G562" s="255"/>
    </row>
    <row r="563" spans="4:7" ht="15.75" hidden="1" customHeight="1">
      <c r="D563" s="255"/>
      <c r="E563" s="255"/>
      <c r="F563" s="255"/>
      <c r="G563" s="255"/>
    </row>
    <row r="564" spans="4:7" ht="15.75" hidden="1" customHeight="1">
      <c r="D564" s="255"/>
      <c r="E564" s="255"/>
      <c r="F564" s="255"/>
      <c r="G564" s="255"/>
    </row>
    <row r="565" spans="4:7" ht="15.75" hidden="1" customHeight="1">
      <c r="D565" s="255"/>
      <c r="E565" s="255"/>
      <c r="F565" s="255"/>
      <c r="G565" s="255"/>
    </row>
    <row r="566" spans="4:7" ht="15.75" hidden="1" customHeight="1">
      <c r="D566" s="255"/>
      <c r="E566" s="255"/>
      <c r="F566" s="255"/>
      <c r="G566" s="255"/>
    </row>
    <row r="567" spans="4:7" ht="15.75" hidden="1" customHeight="1">
      <c r="D567" s="255"/>
      <c r="E567" s="255"/>
      <c r="F567" s="255"/>
      <c r="G567" s="255"/>
    </row>
    <row r="568" spans="4:7" ht="15.75" hidden="1" customHeight="1">
      <c r="D568" s="255"/>
      <c r="E568" s="255"/>
      <c r="F568" s="255"/>
      <c r="G568" s="255"/>
    </row>
    <row r="569" spans="4:7" ht="15.75" hidden="1" customHeight="1">
      <c r="D569" s="255"/>
      <c r="E569" s="255"/>
      <c r="F569" s="255"/>
      <c r="G569" s="255"/>
    </row>
    <row r="570" spans="4:7" ht="15.75" hidden="1" customHeight="1">
      <c r="D570" s="255"/>
      <c r="E570" s="255"/>
      <c r="F570" s="255"/>
      <c r="G570" s="255"/>
    </row>
    <row r="571" spans="4:7" ht="15.75" hidden="1" customHeight="1">
      <c r="D571" s="255"/>
      <c r="E571" s="255"/>
      <c r="F571" s="255"/>
      <c r="G571" s="255"/>
    </row>
    <row r="572" spans="4:7" ht="15.75" hidden="1" customHeight="1">
      <c r="D572" s="255"/>
      <c r="E572" s="255"/>
      <c r="F572" s="255"/>
      <c r="G572" s="255"/>
    </row>
    <row r="573" spans="4:7" ht="15.75" hidden="1" customHeight="1">
      <c r="D573" s="255"/>
      <c r="E573" s="255"/>
      <c r="F573" s="255"/>
      <c r="G573" s="255"/>
    </row>
    <row r="574" spans="4:7" ht="15.75" hidden="1" customHeight="1">
      <c r="D574" s="255"/>
      <c r="E574" s="255"/>
      <c r="F574" s="255"/>
      <c r="G574" s="255"/>
    </row>
    <row r="575" spans="4:7" ht="15.75" hidden="1" customHeight="1">
      <c r="D575" s="255"/>
      <c r="E575" s="255"/>
      <c r="F575" s="255"/>
      <c r="G575" s="255"/>
    </row>
    <row r="576" spans="4:7" ht="15.75" hidden="1" customHeight="1">
      <c r="D576" s="255"/>
      <c r="E576" s="255"/>
      <c r="F576" s="255"/>
      <c r="G576" s="255"/>
    </row>
    <row r="577" spans="4:7" ht="15.75" hidden="1" customHeight="1">
      <c r="D577" s="255"/>
      <c r="E577" s="255"/>
      <c r="F577" s="255"/>
      <c r="G577" s="255"/>
    </row>
    <row r="578" spans="4:7" ht="15.75" hidden="1" customHeight="1">
      <c r="D578" s="255"/>
      <c r="E578" s="255"/>
      <c r="F578" s="255"/>
      <c r="G578" s="255"/>
    </row>
    <row r="579" spans="4:7" ht="15.75" hidden="1" customHeight="1">
      <c r="D579" s="255"/>
      <c r="E579" s="255"/>
      <c r="F579" s="255"/>
      <c r="G579" s="255"/>
    </row>
    <row r="580" spans="4:7" ht="15.75" hidden="1" customHeight="1">
      <c r="D580" s="255"/>
      <c r="E580" s="255"/>
      <c r="F580" s="255"/>
      <c r="G580" s="255"/>
    </row>
    <row r="581" spans="4:7" ht="15.75" hidden="1" customHeight="1">
      <c r="D581" s="255"/>
      <c r="E581" s="255"/>
      <c r="F581" s="255"/>
      <c r="G581" s="255"/>
    </row>
    <row r="582" spans="4:7" ht="15.75" hidden="1" customHeight="1">
      <c r="D582" s="255"/>
      <c r="E582" s="255"/>
      <c r="F582" s="255"/>
      <c r="G582" s="255"/>
    </row>
    <row r="583" spans="4:7" ht="15.75" hidden="1" customHeight="1">
      <c r="D583" s="255"/>
      <c r="E583" s="255"/>
      <c r="F583" s="255"/>
      <c r="G583" s="255"/>
    </row>
    <row r="584" spans="4:7" ht="15.75" hidden="1" customHeight="1">
      <c r="D584" s="255"/>
      <c r="E584" s="255"/>
      <c r="F584" s="255"/>
      <c r="G584" s="255"/>
    </row>
    <row r="585" spans="4:7" ht="15.75" hidden="1" customHeight="1">
      <c r="D585" s="255"/>
      <c r="E585" s="255"/>
      <c r="F585" s="255"/>
      <c r="G585" s="255"/>
    </row>
    <row r="586" spans="4:7" ht="15.75" hidden="1" customHeight="1">
      <c r="D586" s="255"/>
      <c r="E586" s="255"/>
      <c r="F586" s="255"/>
      <c r="G586" s="255"/>
    </row>
    <row r="587" spans="4:7" ht="15.75" hidden="1" customHeight="1">
      <c r="D587" s="255"/>
      <c r="E587" s="255"/>
      <c r="F587" s="255"/>
      <c r="G587" s="255"/>
    </row>
    <row r="588" spans="4:7" ht="15.75" hidden="1" customHeight="1">
      <c r="D588" s="255"/>
      <c r="E588" s="255"/>
      <c r="F588" s="255"/>
      <c r="G588" s="255"/>
    </row>
    <row r="589" spans="4:7" ht="15.75" hidden="1" customHeight="1">
      <c r="D589" s="255"/>
      <c r="E589" s="255"/>
      <c r="F589" s="255"/>
      <c r="G589" s="255"/>
    </row>
    <row r="590" spans="4:7" ht="15.75" hidden="1" customHeight="1">
      <c r="D590" s="255"/>
      <c r="E590" s="255"/>
      <c r="F590" s="255"/>
      <c r="G590" s="255"/>
    </row>
    <row r="591" spans="4:7" ht="15.75" hidden="1" customHeight="1">
      <c r="D591" s="255"/>
      <c r="E591" s="255"/>
      <c r="F591" s="255"/>
      <c r="G591" s="255"/>
    </row>
    <row r="592" spans="4:7" ht="15.75" hidden="1" customHeight="1">
      <c r="D592" s="255"/>
      <c r="E592" s="255"/>
      <c r="F592" s="255"/>
      <c r="G592" s="255"/>
    </row>
    <row r="593" spans="4:7" ht="15.75" hidden="1" customHeight="1">
      <c r="D593" s="255"/>
      <c r="E593" s="255"/>
      <c r="F593" s="255"/>
      <c r="G593" s="255"/>
    </row>
    <row r="594" spans="4:7" ht="15.75" hidden="1" customHeight="1">
      <c r="D594" s="255"/>
      <c r="E594" s="255"/>
      <c r="F594" s="255"/>
      <c r="G594" s="255"/>
    </row>
    <row r="595" spans="4:7" ht="15.75" hidden="1" customHeight="1">
      <c r="D595" s="255"/>
      <c r="E595" s="255"/>
      <c r="F595" s="255"/>
      <c r="G595" s="255"/>
    </row>
    <row r="596" spans="4:7" ht="15.75" hidden="1" customHeight="1">
      <c r="D596" s="255"/>
      <c r="E596" s="255"/>
      <c r="F596" s="255"/>
      <c r="G596" s="255"/>
    </row>
    <row r="597" spans="4:7" ht="15.75" hidden="1" customHeight="1">
      <c r="D597" s="255"/>
      <c r="E597" s="255"/>
      <c r="F597" s="255"/>
      <c r="G597" s="255"/>
    </row>
    <row r="598" spans="4:7" ht="15.75" hidden="1" customHeight="1">
      <c r="D598" s="255"/>
      <c r="E598" s="255"/>
      <c r="F598" s="255"/>
      <c r="G598" s="255"/>
    </row>
    <row r="599" spans="4:7" ht="15.75" hidden="1" customHeight="1">
      <c r="D599" s="255"/>
      <c r="E599" s="255"/>
      <c r="F599" s="255"/>
      <c r="G599" s="255"/>
    </row>
    <row r="600" spans="4:7" ht="15.75" hidden="1" customHeight="1">
      <c r="D600" s="255"/>
      <c r="E600" s="255"/>
      <c r="F600" s="255"/>
      <c r="G600" s="255"/>
    </row>
    <row r="601" spans="4:7" ht="15.75" hidden="1" customHeight="1">
      <c r="D601" s="255"/>
      <c r="E601" s="255"/>
      <c r="F601" s="255"/>
      <c r="G601" s="255"/>
    </row>
    <row r="602" spans="4:7" ht="15.75" hidden="1" customHeight="1">
      <c r="D602" s="255"/>
      <c r="E602" s="255"/>
      <c r="F602" s="255"/>
      <c r="G602" s="255"/>
    </row>
    <row r="603" spans="4:7" ht="15.75" hidden="1" customHeight="1">
      <c r="D603" s="255"/>
      <c r="E603" s="255"/>
      <c r="F603" s="255"/>
      <c r="G603" s="255"/>
    </row>
    <row r="604" spans="4:7" ht="15.75" hidden="1" customHeight="1">
      <c r="D604" s="255"/>
      <c r="E604" s="255"/>
      <c r="F604" s="255"/>
      <c r="G604" s="255"/>
    </row>
    <row r="605" spans="4:7" ht="15.75" hidden="1" customHeight="1">
      <c r="D605" s="255"/>
      <c r="E605" s="255"/>
      <c r="F605" s="255"/>
      <c r="G605" s="255"/>
    </row>
    <row r="606" spans="4:7" ht="15.75" hidden="1" customHeight="1">
      <c r="D606" s="255"/>
      <c r="E606" s="255"/>
      <c r="F606" s="255"/>
      <c r="G606" s="255"/>
    </row>
    <row r="607" spans="4:7" ht="15.75" hidden="1" customHeight="1">
      <c r="D607" s="255"/>
      <c r="E607" s="255"/>
      <c r="F607" s="255"/>
      <c r="G607" s="255"/>
    </row>
    <row r="608" spans="4:7" ht="15.75" hidden="1" customHeight="1">
      <c r="D608" s="255"/>
      <c r="E608" s="255"/>
      <c r="F608" s="255"/>
      <c r="G608" s="255"/>
    </row>
    <row r="609" spans="4:7" ht="15.75" hidden="1" customHeight="1">
      <c r="D609" s="255"/>
      <c r="E609" s="255"/>
      <c r="F609" s="255"/>
      <c r="G609" s="255"/>
    </row>
    <row r="610" spans="4:7" ht="15.75" hidden="1" customHeight="1">
      <c r="D610" s="255"/>
      <c r="E610" s="255"/>
      <c r="F610" s="255"/>
      <c r="G610" s="255"/>
    </row>
    <row r="611" spans="4:7" ht="15.75" hidden="1" customHeight="1">
      <c r="D611" s="255"/>
      <c r="E611" s="255"/>
      <c r="F611" s="255"/>
      <c r="G611" s="255"/>
    </row>
    <row r="612" spans="4:7" ht="15.75" hidden="1" customHeight="1">
      <c r="D612" s="255"/>
      <c r="E612" s="255"/>
      <c r="F612" s="255"/>
      <c r="G612" s="255"/>
    </row>
    <row r="613" spans="4:7" ht="15.75" hidden="1" customHeight="1">
      <c r="D613" s="255"/>
      <c r="E613" s="255"/>
      <c r="F613" s="255"/>
      <c r="G613" s="255"/>
    </row>
    <row r="614" spans="4:7" ht="15.75" hidden="1" customHeight="1">
      <c r="D614" s="255"/>
      <c r="E614" s="255"/>
      <c r="F614" s="255"/>
      <c r="G614" s="255"/>
    </row>
    <row r="615" spans="4:7" ht="15.75" hidden="1" customHeight="1">
      <c r="D615" s="255"/>
      <c r="E615" s="255"/>
      <c r="F615" s="255"/>
      <c r="G615" s="255"/>
    </row>
    <row r="616" spans="4:7" ht="15.75" hidden="1" customHeight="1">
      <c r="D616" s="255"/>
      <c r="E616" s="255"/>
      <c r="F616" s="255"/>
      <c r="G616" s="255"/>
    </row>
    <row r="617" spans="4:7" ht="15.75" hidden="1" customHeight="1">
      <c r="D617" s="255"/>
      <c r="E617" s="255"/>
      <c r="F617" s="255"/>
      <c r="G617" s="255"/>
    </row>
    <row r="618" spans="4:7" ht="15.75" hidden="1" customHeight="1">
      <c r="D618" s="255"/>
      <c r="E618" s="255"/>
      <c r="F618" s="255"/>
      <c r="G618" s="255"/>
    </row>
    <row r="619" spans="4:7" ht="15.75" hidden="1" customHeight="1">
      <c r="D619" s="255"/>
      <c r="E619" s="255"/>
      <c r="F619" s="255"/>
      <c r="G619" s="255"/>
    </row>
    <row r="620" spans="4:7" ht="15.75" hidden="1" customHeight="1">
      <c r="D620" s="255"/>
      <c r="E620" s="255"/>
      <c r="F620" s="255"/>
      <c r="G620" s="255"/>
    </row>
    <row r="621" spans="4:7" ht="15.75" hidden="1" customHeight="1">
      <c r="D621" s="255"/>
      <c r="E621" s="255"/>
      <c r="F621" s="255"/>
      <c r="G621" s="255"/>
    </row>
    <row r="622" spans="4:7" ht="15.75" hidden="1" customHeight="1">
      <c r="D622" s="255"/>
      <c r="E622" s="255"/>
      <c r="F622" s="255"/>
      <c r="G622" s="255"/>
    </row>
    <row r="623" spans="4:7" ht="15.75" hidden="1" customHeight="1">
      <c r="D623" s="255"/>
      <c r="E623" s="255"/>
      <c r="F623" s="255"/>
      <c r="G623" s="255"/>
    </row>
    <row r="624" spans="4:7" ht="15.75" hidden="1" customHeight="1">
      <c r="D624" s="255"/>
      <c r="E624" s="255"/>
      <c r="F624" s="255"/>
      <c r="G624" s="255"/>
    </row>
    <row r="625" spans="4:7" ht="15.75" hidden="1" customHeight="1">
      <c r="D625" s="255"/>
      <c r="E625" s="255"/>
      <c r="F625" s="255"/>
      <c r="G625" s="255"/>
    </row>
    <row r="626" spans="4:7" ht="15.75" hidden="1" customHeight="1">
      <c r="D626" s="255"/>
      <c r="E626" s="255"/>
      <c r="F626" s="255"/>
      <c r="G626" s="255"/>
    </row>
    <row r="627" spans="4:7" ht="15.75" hidden="1" customHeight="1">
      <c r="D627" s="255"/>
      <c r="E627" s="255"/>
      <c r="F627" s="255"/>
      <c r="G627" s="255"/>
    </row>
    <row r="628" spans="4:7" ht="15.75" hidden="1" customHeight="1">
      <c r="D628" s="255"/>
      <c r="E628" s="255"/>
      <c r="F628" s="255"/>
      <c r="G628" s="255"/>
    </row>
    <row r="629" spans="4:7" ht="15.75" hidden="1" customHeight="1">
      <c r="D629" s="255"/>
      <c r="E629" s="255"/>
      <c r="F629" s="255"/>
      <c r="G629" s="255"/>
    </row>
    <row r="630" spans="4:7" ht="15.75" hidden="1" customHeight="1">
      <c r="D630" s="255"/>
      <c r="E630" s="255"/>
      <c r="F630" s="255"/>
      <c r="G630" s="255"/>
    </row>
    <row r="631" spans="4:7" ht="15.75" hidden="1" customHeight="1">
      <c r="D631" s="255"/>
      <c r="E631" s="255"/>
      <c r="F631" s="255"/>
      <c r="G631" s="255"/>
    </row>
    <row r="632" spans="4:7" ht="15.75" hidden="1" customHeight="1">
      <c r="D632" s="255"/>
      <c r="E632" s="255"/>
      <c r="F632" s="255"/>
      <c r="G632" s="255"/>
    </row>
    <row r="633" spans="4:7" ht="15.75" hidden="1" customHeight="1">
      <c r="D633" s="255"/>
      <c r="E633" s="255"/>
      <c r="F633" s="255"/>
      <c r="G633" s="255"/>
    </row>
    <row r="634" spans="4:7" ht="15.75" hidden="1" customHeight="1">
      <c r="D634" s="255"/>
      <c r="E634" s="255"/>
      <c r="F634" s="255"/>
      <c r="G634" s="255"/>
    </row>
    <row r="635" spans="4:7" ht="15.75" hidden="1" customHeight="1">
      <c r="D635" s="255"/>
      <c r="E635" s="255"/>
      <c r="F635" s="255"/>
      <c r="G635" s="255"/>
    </row>
    <row r="636" spans="4:7" ht="15.75" hidden="1" customHeight="1">
      <c r="D636" s="255"/>
      <c r="E636" s="255"/>
      <c r="F636" s="255"/>
      <c r="G636" s="255"/>
    </row>
    <row r="637" spans="4:7" ht="15.75" hidden="1" customHeight="1">
      <c r="D637" s="255"/>
      <c r="E637" s="255"/>
      <c r="F637" s="255"/>
      <c r="G637" s="255"/>
    </row>
    <row r="638" spans="4:7" ht="15.75" hidden="1" customHeight="1">
      <c r="D638" s="255"/>
      <c r="E638" s="255"/>
      <c r="F638" s="255"/>
      <c r="G638" s="255"/>
    </row>
    <row r="639" spans="4:7" ht="15.75" hidden="1" customHeight="1">
      <c r="D639" s="255"/>
      <c r="E639" s="255"/>
      <c r="F639" s="255"/>
      <c r="G639" s="255"/>
    </row>
    <row r="640" spans="4:7" ht="15.75" hidden="1" customHeight="1">
      <c r="D640" s="255"/>
      <c r="E640" s="255"/>
      <c r="F640" s="255"/>
      <c r="G640" s="255"/>
    </row>
    <row r="641" spans="4:7" ht="15.75" hidden="1" customHeight="1">
      <c r="D641" s="255"/>
      <c r="E641" s="255"/>
      <c r="F641" s="255"/>
      <c r="G641" s="255"/>
    </row>
    <row r="642" spans="4:7" ht="15.75" hidden="1" customHeight="1">
      <c r="D642" s="255"/>
      <c r="E642" s="255"/>
      <c r="F642" s="255"/>
      <c r="G642" s="255"/>
    </row>
    <row r="643" spans="4:7" ht="15.75" hidden="1" customHeight="1">
      <c r="D643" s="255"/>
      <c r="E643" s="255"/>
      <c r="F643" s="255"/>
      <c r="G643" s="255"/>
    </row>
    <row r="644" spans="4:7" ht="15.75" hidden="1" customHeight="1">
      <c r="D644" s="255"/>
      <c r="E644" s="255"/>
      <c r="F644" s="255"/>
      <c r="G644" s="255"/>
    </row>
    <row r="645" spans="4:7" ht="15.75" hidden="1" customHeight="1">
      <c r="D645" s="255"/>
      <c r="E645" s="255"/>
      <c r="F645" s="255"/>
      <c r="G645" s="255"/>
    </row>
    <row r="646" spans="4:7" ht="15.75" hidden="1" customHeight="1">
      <c r="D646" s="255"/>
      <c r="E646" s="255"/>
      <c r="F646" s="255"/>
      <c r="G646" s="255"/>
    </row>
    <row r="647" spans="4:7" ht="15.75" hidden="1" customHeight="1">
      <c r="D647" s="255"/>
      <c r="E647" s="255"/>
      <c r="F647" s="255"/>
      <c r="G647" s="255"/>
    </row>
    <row r="648" spans="4:7" ht="15.75" hidden="1" customHeight="1">
      <c r="D648" s="255"/>
      <c r="E648" s="255"/>
      <c r="F648" s="255"/>
      <c r="G648" s="255"/>
    </row>
    <row r="649" spans="4:7" ht="15.75" hidden="1" customHeight="1">
      <c r="D649" s="255"/>
      <c r="E649" s="255"/>
      <c r="F649" s="255"/>
      <c r="G649" s="255"/>
    </row>
    <row r="650" spans="4:7" ht="15.75" hidden="1" customHeight="1">
      <c r="D650" s="255"/>
      <c r="E650" s="255"/>
      <c r="F650" s="255"/>
      <c r="G650" s="255"/>
    </row>
    <row r="651" spans="4:7" ht="15.75" hidden="1" customHeight="1">
      <c r="D651" s="255"/>
      <c r="E651" s="255"/>
      <c r="F651" s="255"/>
      <c r="G651" s="255"/>
    </row>
    <row r="652" spans="4:7" ht="15.75" hidden="1" customHeight="1">
      <c r="D652" s="255"/>
      <c r="E652" s="255"/>
      <c r="F652" s="255"/>
      <c r="G652" s="255"/>
    </row>
    <row r="653" spans="4:7" ht="15.75" hidden="1" customHeight="1">
      <c r="D653" s="255"/>
      <c r="E653" s="255"/>
      <c r="F653" s="255"/>
      <c r="G653" s="255"/>
    </row>
    <row r="654" spans="4:7" ht="15.75" hidden="1" customHeight="1">
      <c r="D654" s="255"/>
      <c r="E654" s="255"/>
      <c r="F654" s="255"/>
      <c r="G654" s="255"/>
    </row>
    <row r="655" spans="4:7" ht="15.75" hidden="1" customHeight="1">
      <c r="D655" s="255"/>
      <c r="E655" s="255"/>
      <c r="F655" s="255"/>
      <c r="G655" s="255"/>
    </row>
    <row r="656" spans="4:7" ht="15.75" hidden="1" customHeight="1">
      <c r="D656" s="255"/>
      <c r="E656" s="255"/>
      <c r="F656" s="255"/>
      <c r="G656" s="255"/>
    </row>
    <row r="657" spans="4:7" ht="15.75" hidden="1" customHeight="1">
      <c r="D657" s="255"/>
      <c r="E657" s="255"/>
      <c r="F657" s="255"/>
      <c r="G657" s="255"/>
    </row>
    <row r="658" spans="4:7" ht="15.75" hidden="1" customHeight="1">
      <c r="D658" s="255"/>
      <c r="E658" s="255"/>
      <c r="F658" s="255"/>
      <c r="G658" s="255"/>
    </row>
    <row r="659" spans="4:7" ht="15.75" hidden="1" customHeight="1">
      <c r="D659" s="255"/>
      <c r="E659" s="255"/>
      <c r="F659" s="255"/>
      <c r="G659" s="255"/>
    </row>
    <row r="660" spans="4:7" ht="15.75" hidden="1" customHeight="1">
      <c r="D660" s="255"/>
      <c r="E660" s="255"/>
      <c r="F660" s="255"/>
      <c r="G660" s="255"/>
    </row>
    <row r="661" spans="4:7" ht="15.75" hidden="1" customHeight="1">
      <c r="D661" s="255"/>
      <c r="E661" s="255"/>
      <c r="F661" s="255"/>
      <c r="G661" s="255"/>
    </row>
    <row r="662" spans="4:7" ht="15.75" hidden="1" customHeight="1">
      <c r="D662" s="255"/>
      <c r="E662" s="255"/>
      <c r="F662" s="255"/>
      <c r="G662" s="255"/>
    </row>
    <row r="663" spans="4:7" ht="15.75" hidden="1" customHeight="1">
      <c r="D663" s="255"/>
      <c r="E663" s="255"/>
      <c r="F663" s="255"/>
      <c r="G663" s="255"/>
    </row>
    <row r="664" spans="4:7" ht="15.75" hidden="1" customHeight="1">
      <c r="D664" s="255"/>
      <c r="E664" s="255"/>
      <c r="F664" s="255"/>
      <c r="G664" s="255"/>
    </row>
    <row r="665" spans="4:7" ht="15.75" hidden="1" customHeight="1">
      <c r="D665" s="255"/>
      <c r="E665" s="255"/>
      <c r="F665" s="255"/>
      <c r="G665" s="255"/>
    </row>
    <row r="666" spans="4:7" ht="15.75" hidden="1" customHeight="1">
      <c r="D666" s="255"/>
      <c r="E666" s="255"/>
      <c r="F666" s="255"/>
      <c r="G666" s="255"/>
    </row>
    <row r="667" spans="4:7" ht="15.75" hidden="1" customHeight="1">
      <c r="D667" s="255"/>
      <c r="E667" s="255"/>
      <c r="F667" s="255"/>
      <c r="G667" s="255"/>
    </row>
    <row r="668" spans="4:7" ht="15.75" hidden="1" customHeight="1">
      <c r="D668" s="255"/>
      <c r="E668" s="255"/>
      <c r="F668" s="255"/>
      <c r="G668" s="255"/>
    </row>
    <row r="669" spans="4:7" ht="15.75" hidden="1" customHeight="1">
      <c r="D669" s="255"/>
      <c r="E669" s="255"/>
      <c r="F669" s="255"/>
      <c r="G669" s="255"/>
    </row>
    <row r="670" spans="4:7" ht="15.75" hidden="1" customHeight="1">
      <c r="D670" s="255"/>
      <c r="E670" s="255"/>
      <c r="F670" s="255"/>
      <c r="G670" s="255"/>
    </row>
    <row r="671" spans="4:7" ht="15.75" hidden="1" customHeight="1">
      <c r="D671" s="255"/>
      <c r="E671" s="255"/>
      <c r="F671" s="255"/>
      <c r="G671" s="255"/>
    </row>
    <row r="672" spans="4:7" ht="15.75" hidden="1" customHeight="1">
      <c r="D672" s="255"/>
      <c r="E672" s="255"/>
      <c r="F672" s="255"/>
      <c r="G672" s="255"/>
    </row>
    <row r="673" spans="4:7" ht="15.75" hidden="1" customHeight="1">
      <c r="D673" s="255"/>
      <c r="E673" s="255"/>
      <c r="F673" s="255"/>
      <c r="G673" s="255"/>
    </row>
    <row r="674" spans="4:7" ht="15.75" hidden="1" customHeight="1">
      <c r="D674" s="255"/>
      <c r="E674" s="255"/>
      <c r="F674" s="255"/>
      <c r="G674" s="255"/>
    </row>
    <row r="675" spans="4:7" ht="15.75" hidden="1" customHeight="1">
      <c r="D675" s="255"/>
      <c r="E675" s="255"/>
      <c r="F675" s="255"/>
      <c r="G675" s="255"/>
    </row>
    <row r="676" spans="4:7" ht="15.75" hidden="1" customHeight="1">
      <c r="D676" s="255"/>
      <c r="E676" s="255"/>
      <c r="F676" s="255"/>
      <c r="G676" s="255"/>
    </row>
    <row r="677" spans="4:7" ht="15.75" hidden="1" customHeight="1">
      <c r="D677" s="255"/>
      <c r="E677" s="255"/>
      <c r="F677" s="255"/>
      <c r="G677" s="255"/>
    </row>
    <row r="678" spans="4:7" ht="15.75" hidden="1" customHeight="1">
      <c r="D678" s="255"/>
      <c r="E678" s="255"/>
      <c r="F678" s="255"/>
      <c r="G678" s="255"/>
    </row>
    <row r="679" spans="4:7" ht="15.75" hidden="1" customHeight="1">
      <c r="D679" s="255"/>
      <c r="E679" s="255"/>
      <c r="F679" s="255"/>
      <c r="G679" s="255"/>
    </row>
    <row r="680" spans="4:7" ht="15.75" hidden="1" customHeight="1">
      <c r="D680" s="255"/>
      <c r="E680" s="255"/>
      <c r="F680" s="255"/>
      <c r="G680" s="255"/>
    </row>
    <row r="681" spans="4:7" ht="15.75" hidden="1" customHeight="1">
      <c r="D681" s="255"/>
      <c r="E681" s="255"/>
      <c r="F681" s="255"/>
      <c r="G681" s="255"/>
    </row>
    <row r="682" spans="4:7" ht="15.75" hidden="1" customHeight="1">
      <c r="D682" s="255"/>
      <c r="E682" s="255"/>
      <c r="F682" s="255"/>
      <c r="G682" s="255"/>
    </row>
    <row r="683" spans="4:7" ht="15.75" hidden="1" customHeight="1">
      <c r="D683" s="255"/>
      <c r="E683" s="255"/>
      <c r="F683" s="255"/>
      <c r="G683" s="255"/>
    </row>
    <row r="684" spans="4:7" ht="15.75" hidden="1" customHeight="1">
      <c r="D684" s="255"/>
      <c r="E684" s="255"/>
      <c r="F684" s="255"/>
      <c r="G684" s="255"/>
    </row>
    <row r="685" spans="4:7" ht="15.75" hidden="1" customHeight="1">
      <c r="D685" s="255"/>
      <c r="E685" s="255"/>
      <c r="F685" s="255"/>
      <c r="G685" s="255"/>
    </row>
    <row r="686" spans="4:7" ht="15.75" hidden="1" customHeight="1">
      <c r="D686" s="255"/>
      <c r="E686" s="255"/>
      <c r="F686" s="255"/>
      <c r="G686" s="255"/>
    </row>
    <row r="687" spans="4:7" ht="15.75" hidden="1" customHeight="1">
      <c r="D687" s="255"/>
      <c r="E687" s="255"/>
      <c r="F687" s="255"/>
      <c r="G687" s="255"/>
    </row>
    <row r="688" spans="4:7" ht="15.75" hidden="1" customHeight="1">
      <c r="D688" s="255"/>
      <c r="E688" s="255"/>
      <c r="F688" s="255"/>
      <c r="G688" s="255"/>
    </row>
    <row r="689" spans="4:7" ht="15.75" hidden="1" customHeight="1">
      <c r="D689" s="255"/>
      <c r="E689" s="255"/>
      <c r="F689" s="255"/>
      <c r="G689" s="255"/>
    </row>
    <row r="690" spans="4:7" ht="15.75" hidden="1" customHeight="1">
      <c r="D690" s="255"/>
      <c r="E690" s="255"/>
      <c r="F690" s="255"/>
      <c r="G690" s="255"/>
    </row>
    <row r="691" spans="4:7" ht="15.75" hidden="1" customHeight="1">
      <c r="D691" s="255"/>
      <c r="E691" s="255"/>
      <c r="F691" s="255"/>
      <c r="G691" s="255"/>
    </row>
    <row r="692" spans="4:7" ht="15.75" hidden="1" customHeight="1">
      <c r="D692" s="255"/>
      <c r="E692" s="255"/>
      <c r="F692" s="255"/>
      <c r="G692" s="255"/>
    </row>
    <row r="693" spans="4:7" ht="15.75" hidden="1" customHeight="1">
      <c r="D693" s="255"/>
      <c r="E693" s="255"/>
      <c r="F693" s="255"/>
      <c r="G693" s="255"/>
    </row>
    <row r="694" spans="4:7" ht="15.75" hidden="1" customHeight="1">
      <c r="D694" s="255"/>
      <c r="E694" s="255"/>
      <c r="F694" s="255"/>
      <c r="G694" s="255"/>
    </row>
    <row r="695" spans="4:7" ht="15.75" hidden="1" customHeight="1">
      <c r="D695" s="255"/>
      <c r="E695" s="255"/>
      <c r="F695" s="255"/>
      <c r="G695" s="255"/>
    </row>
    <row r="696" spans="4:7" ht="15.75" hidden="1" customHeight="1">
      <c r="D696" s="255"/>
      <c r="E696" s="255"/>
      <c r="F696" s="255"/>
      <c r="G696" s="255"/>
    </row>
    <row r="697" spans="4:7" ht="15.75" hidden="1" customHeight="1">
      <c r="D697" s="255"/>
      <c r="E697" s="255"/>
      <c r="F697" s="255"/>
      <c r="G697" s="255"/>
    </row>
    <row r="698" spans="4:7" ht="15.75" hidden="1" customHeight="1">
      <c r="D698" s="255"/>
      <c r="E698" s="255"/>
      <c r="F698" s="255"/>
      <c r="G698" s="255"/>
    </row>
    <row r="699" spans="4:7" ht="15.75" hidden="1" customHeight="1">
      <c r="D699" s="255"/>
      <c r="E699" s="255"/>
      <c r="F699" s="255"/>
      <c r="G699" s="255"/>
    </row>
    <row r="700" spans="4:7" ht="15.75" hidden="1" customHeight="1">
      <c r="D700" s="255"/>
      <c r="E700" s="255"/>
      <c r="F700" s="255"/>
      <c r="G700" s="255"/>
    </row>
    <row r="701" spans="4:7" ht="15.75" hidden="1" customHeight="1">
      <c r="D701" s="255"/>
      <c r="E701" s="255"/>
      <c r="F701" s="255"/>
      <c r="G701" s="255"/>
    </row>
    <row r="702" spans="4:7" ht="15.75" hidden="1" customHeight="1">
      <c r="D702" s="255"/>
      <c r="E702" s="255"/>
      <c r="F702" s="255"/>
      <c r="G702" s="255"/>
    </row>
    <row r="703" spans="4:7" ht="15.75" hidden="1" customHeight="1">
      <c r="D703" s="255"/>
      <c r="E703" s="255"/>
      <c r="F703" s="255"/>
      <c r="G703" s="255"/>
    </row>
    <row r="704" spans="4:7" ht="15.75" hidden="1" customHeight="1">
      <c r="D704" s="255"/>
      <c r="E704" s="255"/>
      <c r="F704" s="255"/>
      <c r="G704" s="255"/>
    </row>
    <row r="705" spans="4:7" ht="15.75" hidden="1" customHeight="1">
      <c r="D705" s="255"/>
      <c r="E705" s="255"/>
      <c r="F705" s="255"/>
      <c r="G705" s="255"/>
    </row>
    <row r="706" spans="4:7" ht="15.75" hidden="1" customHeight="1">
      <c r="D706" s="255"/>
      <c r="E706" s="255"/>
      <c r="F706" s="255"/>
      <c r="G706" s="255"/>
    </row>
    <row r="707" spans="4:7" ht="15.75" hidden="1" customHeight="1">
      <c r="D707" s="255"/>
      <c r="E707" s="255"/>
      <c r="F707" s="255"/>
      <c r="G707" s="255"/>
    </row>
    <row r="708" spans="4:7" ht="15.75" hidden="1" customHeight="1">
      <c r="D708" s="255"/>
      <c r="E708" s="255"/>
      <c r="F708" s="255"/>
      <c r="G708" s="255"/>
    </row>
    <row r="709" spans="4:7" ht="15.75" hidden="1" customHeight="1">
      <c r="D709" s="255"/>
      <c r="E709" s="255"/>
      <c r="F709" s="255"/>
      <c r="G709" s="255"/>
    </row>
    <row r="710" spans="4:7" ht="15.75" hidden="1" customHeight="1">
      <c r="D710" s="255"/>
      <c r="E710" s="255"/>
      <c r="F710" s="255"/>
      <c r="G710" s="255"/>
    </row>
    <row r="711" spans="4:7" ht="15.75" hidden="1" customHeight="1">
      <c r="D711" s="255"/>
      <c r="E711" s="255"/>
      <c r="F711" s="255"/>
      <c r="G711" s="255"/>
    </row>
    <row r="712" spans="4:7" ht="15.75" hidden="1" customHeight="1">
      <c r="D712" s="255"/>
      <c r="E712" s="255"/>
      <c r="F712" s="255"/>
      <c r="G712" s="255"/>
    </row>
    <row r="713" spans="4:7" ht="15.75" hidden="1" customHeight="1">
      <c r="D713" s="255"/>
      <c r="E713" s="255"/>
      <c r="F713" s="255"/>
      <c r="G713" s="255"/>
    </row>
    <row r="714" spans="4:7" ht="15.75" hidden="1" customHeight="1">
      <c r="D714" s="255"/>
      <c r="E714" s="255"/>
      <c r="F714" s="255"/>
      <c r="G714" s="255"/>
    </row>
    <row r="715" spans="4:7" ht="15.75" hidden="1" customHeight="1">
      <c r="D715" s="255"/>
      <c r="E715" s="255"/>
      <c r="F715" s="255"/>
      <c r="G715" s="255"/>
    </row>
    <row r="716" spans="4:7" ht="15.75" hidden="1" customHeight="1">
      <c r="D716" s="255"/>
      <c r="E716" s="255"/>
      <c r="F716" s="255"/>
      <c r="G716" s="255"/>
    </row>
    <row r="717" spans="4:7" ht="15.75" hidden="1" customHeight="1">
      <c r="D717" s="255"/>
      <c r="E717" s="255"/>
      <c r="F717" s="255"/>
      <c r="G717" s="255"/>
    </row>
    <row r="718" spans="4:7" ht="15.75" hidden="1" customHeight="1">
      <c r="D718" s="255"/>
      <c r="E718" s="255"/>
      <c r="F718" s="255"/>
      <c r="G718" s="255"/>
    </row>
    <row r="719" spans="4:7" ht="15.75" hidden="1" customHeight="1">
      <c r="D719" s="255"/>
      <c r="E719" s="255"/>
      <c r="F719" s="255"/>
      <c r="G719" s="255"/>
    </row>
    <row r="720" spans="4:7" ht="15.75" hidden="1" customHeight="1">
      <c r="D720" s="255"/>
      <c r="E720" s="255"/>
      <c r="F720" s="255"/>
      <c r="G720" s="255"/>
    </row>
    <row r="721" spans="4:7" ht="15.75" hidden="1" customHeight="1">
      <c r="D721" s="255"/>
      <c r="E721" s="255"/>
      <c r="F721" s="255"/>
      <c r="G721" s="255"/>
    </row>
    <row r="722" spans="4:7" ht="15.75" hidden="1" customHeight="1">
      <c r="D722" s="255"/>
      <c r="E722" s="255"/>
      <c r="F722" s="255"/>
      <c r="G722" s="255"/>
    </row>
    <row r="723" spans="4:7" ht="15.75" hidden="1" customHeight="1">
      <c r="D723" s="255"/>
      <c r="E723" s="255"/>
      <c r="F723" s="255"/>
      <c r="G723" s="255"/>
    </row>
    <row r="724" spans="4:7" ht="15.75" hidden="1" customHeight="1">
      <c r="D724" s="255"/>
      <c r="E724" s="255"/>
      <c r="F724" s="255"/>
      <c r="G724" s="255"/>
    </row>
    <row r="725" spans="4:7" ht="15.75" hidden="1" customHeight="1">
      <c r="D725" s="255"/>
      <c r="E725" s="255"/>
      <c r="F725" s="255"/>
      <c r="G725" s="255"/>
    </row>
    <row r="726" spans="4:7" ht="15.75" hidden="1" customHeight="1">
      <c r="D726" s="255"/>
      <c r="E726" s="255"/>
      <c r="F726" s="255"/>
      <c r="G726" s="255"/>
    </row>
    <row r="727" spans="4:7" ht="15.75" hidden="1" customHeight="1">
      <c r="D727" s="255"/>
      <c r="E727" s="255"/>
      <c r="F727" s="255"/>
      <c r="G727" s="255"/>
    </row>
    <row r="728" spans="4:7" ht="15.75" hidden="1" customHeight="1">
      <c r="D728" s="255"/>
      <c r="E728" s="255"/>
      <c r="F728" s="255"/>
      <c r="G728" s="255"/>
    </row>
    <row r="729" spans="4:7" ht="15.75" hidden="1" customHeight="1">
      <c r="D729" s="255"/>
      <c r="E729" s="255"/>
      <c r="F729" s="255"/>
      <c r="G729" s="255"/>
    </row>
    <row r="730" spans="4:7" ht="15.75" hidden="1" customHeight="1">
      <c r="D730" s="255"/>
      <c r="E730" s="255"/>
      <c r="F730" s="255"/>
      <c r="G730" s="255"/>
    </row>
    <row r="731" spans="4:7" ht="15.75" hidden="1" customHeight="1">
      <c r="D731" s="255"/>
      <c r="E731" s="255"/>
      <c r="F731" s="255"/>
      <c r="G731" s="255"/>
    </row>
    <row r="732" spans="4:7" ht="15.75" hidden="1" customHeight="1">
      <c r="D732" s="255"/>
      <c r="E732" s="255"/>
      <c r="F732" s="255"/>
      <c r="G732" s="255"/>
    </row>
    <row r="733" spans="4:7" ht="15.75" hidden="1" customHeight="1">
      <c r="D733" s="255"/>
      <c r="E733" s="255"/>
      <c r="F733" s="255"/>
      <c r="G733" s="255"/>
    </row>
    <row r="734" spans="4:7" ht="15.75" hidden="1" customHeight="1">
      <c r="D734" s="255"/>
      <c r="E734" s="255"/>
      <c r="F734" s="255"/>
      <c r="G734" s="255"/>
    </row>
    <row r="735" spans="4:7" ht="15.75" hidden="1" customHeight="1">
      <c r="D735" s="255"/>
      <c r="E735" s="255"/>
      <c r="F735" s="255"/>
      <c r="G735" s="255"/>
    </row>
    <row r="736" spans="4:7" ht="15.75" hidden="1" customHeight="1">
      <c r="D736" s="255"/>
      <c r="E736" s="255"/>
      <c r="F736" s="255"/>
      <c r="G736" s="255"/>
    </row>
    <row r="737" spans="4:7" ht="15.75" hidden="1" customHeight="1">
      <c r="D737" s="255"/>
      <c r="E737" s="255"/>
      <c r="F737" s="255"/>
      <c r="G737" s="255"/>
    </row>
    <row r="738" spans="4:7" ht="15.75" hidden="1" customHeight="1">
      <c r="D738" s="255"/>
      <c r="E738" s="255"/>
      <c r="F738" s="255"/>
      <c r="G738" s="255"/>
    </row>
    <row r="739" spans="4:7" ht="15.75" hidden="1" customHeight="1">
      <c r="D739" s="255"/>
      <c r="E739" s="255"/>
      <c r="F739" s="255"/>
      <c r="G739" s="255"/>
    </row>
    <row r="740" spans="4:7" ht="15.75" hidden="1" customHeight="1">
      <c r="D740" s="255"/>
      <c r="E740" s="255"/>
      <c r="F740" s="255"/>
      <c r="G740" s="255"/>
    </row>
    <row r="741" spans="4:7" ht="15.75" hidden="1" customHeight="1">
      <c r="D741" s="255"/>
      <c r="E741" s="255"/>
      <c r="F741" s="255"/>
      <c r="G741" s="255"/>
    </row>
    <row r="742" spans="4:7" ht="15.75" hidden="1" customHeight="1">
      <c r="D742" s="255"/>
      <c r="E742" s="255"/>
      <c r="F742" s="255"/>
      <c r="G742" s="255"/>
    </row>
    <row r="743" spans="4:7" ht="15.75" hidden="1" customHeight="1">
      <c r="D743" s="255"/>
      <c r="E743" s="255"/>
      <c r="F743" s="255"/>
      <c r="G743" s="255"/>
    </row>
    <row r="744" spans="4:7" ht="15.75" hidden="1" customHeight="1">
      <c r="D744" s="255"/>
      <c r="E744" s="255"/>
      <c r="F744" s="255"/>
      <c r="G744" s="255"/>
    </row>
    <row r="745" spans="4:7" ht="15.75" hidden="1" customHeight="1">
      <c r="D745" s="255"/>
      <c r="E745" s="255"/>
      <c r="F745" s="255"/>
      <c r="G745" s="255"/>
    </row>
    <row r="746" spans="4:7" ht="15.75" hidden="1" customHeight="1">
      <c r="D746" s="255"/>
      <c r="E746" s="255"/>
      <c r="F746" s="255"/>
      <c r="G746" s="255"/>
    </row>
    <row r="747" spans="4:7" ht="15.75" hidden="1" customHeight="1">
      <c r="D747" s="255"/>
      <c r="E747" s="255"/>
      <c r="F747" s="255"/>
      <c r="G747" s="255"/>
    </row>
    <row r="748" spans="4:7" ht="15.75" hidden="1" customHeight="1">
      <c r="D748" s="255"/>
      <c r="E748" s="255"/>
      <c r="F748" s="255"/>
      <c r="G748" s="255"/>
    </row>
    <row r="749" spans="4:7" ht="15.75" hidden="1" customHeight="1">
      <c r="D749" s="255"/>
      <c r="E749" s="255"/>
      <c r="F749" s="255"/>
      <c r="G749" s="255"/>
    </row>
    <row r="750" spans="4:7" ht="15.75" hidden="1" customHeight="1">
      <c r="D750" s="255"/>
      <c r="E750" s="255"/>
      <c r="F750" s="255"/>
      <c r="G750" s="255"/>
    </row>
    <row r="751" spans="4:7" ht="15.75" hidden="1" customHeight="1">
      <c r="D751" s="255"/>
      <c r="E751" s="255"/>
      <c r="F751" s="255"/>
      <c r="G751" s="255"/>
    </row>
    <row r="752" spans="4:7" ht="15.75" hidden="1" customHeight="1">
      <c r="D752" s="255"/>
      <c r="E752" s="255"/>
      <c r="F752" s="255"/>
      <c r="G752" s="255"/>
    </row>
    <row r="753" spans="4:7" ht="15.75" hidden="1" customHeight="1">
      <c r="D753" s="255"/>
      <c r="E753" s="255"/>
      <c r="F753" s="255"/>
      <c r="G753" s="255"/>
    </row>
    <row r="754" spans="4:7" ht="15.75" hidden="1" customHeight="1">
      <c r="D754" s="255"/>
      <c r="E754" s="255"/>
      <c r="F754" s="255"/>
      <c r="G754" s="255"/>
    </row>
    <row r="755" spans="4:7" ht="15.75" hidden="1" customHeight="1">
      <c r="D755" s="255"/>
      <c r="E755" s="255"/>
      <c r="F755" s="255"/>
      <c r="G755" s="255"/>
    </row>
    <row r="756" spans="4:7" ht="15.75" hidden="1" customHeight="1">
      <c r="D756" s="255"/>
      <c r="E756" s="255"/>
      <c r="F756" s="255"/>
      <c r="G756" s="255"/>
    </row>
    <row r="757" spans="4:7" ht="15.75" hidden="1" customHeight="1">
      <c r="D757" s="255"/>
      <c r="E757" s="255"/>
      <c r="F757" s="255"/>
      <c r="G757" s="255"/>
    </row>
    <row r="758" spans="4:7" ht="15.75" hidden="1" customHeight="1">
      <c r="D758" s="255"/>
      <c r="E758" s="255"/>
      <c r="F758" s="255"/>
      <c r="G758" s="255"/>
    </row>
    <row r="759" spans="4:7" ht="15.75" hidden="1" customHeight="1">
      <c r="D759" s="255"/>
      <c r="E759" s="255"/>
      <c r="F759" s="255"/>
      <c r="G759" s="255"/>
    </row>
    <row r="760" spans="4:7" ht="15.75" hidden="1" customHeight="1">
      <c r="D760" s="255"/>
      <c r="E760" s="255"/>
      <c r="F760" s="255"/>
      <c r="G760" s="255"/>
    </row>
    <row r="761" spans="4:7" ht="15.75" hidden="1" customHeight="1">
      <c r="D761" s="255"/>
      <c r="E761" s="255"/>
      <c r="F761" s="255"/>
      <c r="G761" s="255"/>
    </row>
    <row r="762" spans="4:7" ht="15.75" hidden="1" customHeight="1">
      <c r="D762" s="255"/>
      <c r="E762" s="255"/>
      <c r="F762" s="255"/>
      <c r="G762" s="255"/>
    </row>
    <row r="763" spans="4:7" ht="15.75" hidden="1" customHeight="1">
      <c r="D763" s="255"/>
      <c r="E763" s="255"/>
      <c r="F763" s="255"/>
      <c r="G763" s="255"/>
    </row>
    <row r="764" spans="4:7" ht="15.75" hidden="1" customHeight="1">
      <c r="D764" s="255"/>
      <c r="E764" s="255"/>
      <c r="F764" s="255"/>
      <c r="G764" s="255"/>
    </row>
    <row r="765" spans="4:7" ht="15.75" hidden="1" customHeight="1">
      <c r="D765" s="255"/>
      <c r="E765" s="255"/>
      <c r="F765" s="255"/>
      <c r="G765" s="255"/>
    </row>
    <row r="766" spans="4:7" ht="15.75" hidden="1" customHeight="1">
      <c r="D766" s="255"/>
      <c r="E766" s="255"/>
      <c r="F766" s="255"/>
      <c r="G766" s="255"/>
    </row>
    <row r="767" spans="4:7" ht="15.75" hidden="1" customHeight="1">
      <c r="D767" s="255"/>
      <c r="E767" s="255"/>
      <c r="F767" s="255"/>
      <c r="G767" s="255"/>
    </row>
    <row r="768" spans="4:7" ht="15.75" hidden="1" customHeight="1">
      <c r="D768" s="255"/>
      <c r="E768" s="255"/>
      <c r="F768" s="255"/>
      <c r="G768" s="255"/>
    </row>
    <row r="769" spans="4:7" ht="15.75" hidden="1" customHeight="1">
      <c r="D769" s="255"/>
      <c r="E769" s="255"/>
      <c r="F769" s="255"/>
      <c r="G769" s="255"/>
    </row>
    <row r="770" spans="4:7" ht="15.75" hidden="1" customHeight="1">
      <c r="D770" s="255"/>
      <c r="E770" s="255"/>
      <c r="F770" s="255"/>
      <c r="G770" s="255"/>
    </row>
    <row r="771" spans="4:7" ht="15.75" hidden="1" customHeight="1">
      <c r="D771" s="255"/>
      <c r="E771" s="255"/>
      <c r="F771" s="255"/>
      <c r="G771" s="255"/>
    </row>
    <row r="772" spans="4:7" ht="15.75" hidden="1" customHeight="1">
      <c r="D772" s="255"/>
      <c r="E772" s="255"/>
      <c r="F772" s="255"/>
      <c r="G772" s="255"/>
    </row>
    <row r="773" spans="4:7" ht="15.75" hidden="1" customHeight="1">
      <c r="D773" s="255"/>
      <c r="E773" s="255"/>
      <c r="F773" s="255"/>
      <c r="G773" s="255"/>
    </row>
    <row r="774" spans="4:7" ht="15.75" hidden="1" customHeight="1">
      <c r="D774" s="255"/>
      <c r="E774" s="255"/>
      <c r="F774" s="255"/>
      <c r="G774" s="255"/>
    </row>
    <row r="775" spans="4:7" ht="15.75" hidden="1" customHeight="1">
      <c r="D775" s="255"/>
      <c r="E775" s="255"/>
      <c r="F775" s="255"/>
      <c r="G775" s="255"/>
    </row>
    <row r="776" spans="4:7" ht="15.75" hidden="1" customHeight="1">
      <c r="D776" s="255"/>
      <c r="E776" s="255"/>
      <c r="F776" s="255"/>
      <c r="G776" s="255"/>
    </row>
    <row r="777" spans="4:7" ht="15.75" hidden="1" customHeight="1">
      <c r="D777" s="255"/>
      <c r="E777" s="255"/>
      <c r="F777" s="255"/>
      <c r="G777" s="255"/>
    </row>
    <row r="778" spans="4:7" ht="15.75" hidden="1" customHeight="1">
      <c r="D778" s="255"/>
      <c r="E778" s="255"/>
      <c r="F778" s="255"/>
      <c r="G778" s="255"/>
    </row>
    <row r="779" spans="4:7" ht="15.75" hidden="1" customHeight="1">
      <c r="D779" s="255"/>
      <c r="E779" s="255"/>
      <c r="F779" s="255"/>
      <c r="G779" s="255"/>
    </row>
    <row r="780" spans="4:7" ht="15.75" hidden="1" customHeight="1">
      <c r="D780" s="255"/>
      <c r="E780" s="255"/>
      <c r="F780" s="255"/>
      <c r="G780" s="255"/>
    </row>
    <row r="781" spans="4:7" ht="15.75" hidden="1" customHeight="1">
      <c r="D781" s="255"/>
      <c r="E781" s="255"/>
      <c r="F781" s="255"/>
      <c r="G781" s="255"/>
    </row>
    <row r="782" spans="4:7" ht="15.75" hidden="1" customHeight="1">
      <c r="D782" s="255"/>
      <c r="E782" s="255"/>
      <c r="F782" s="255"/>
      <c r="G782" s="255"/>
    </row>
    <row r="783" spans="4:7" ht="15.75" hidden="1" customHeight="1">
      <c r="D783" s="255"/>
      <c r="E783" s="255"/>
      <c r="F783" s="255"/>
      <c r="G783" s="255"/>
    </row>
    <row r="784" spans="4:7" ht="15.75" hidden="1" customHeight="1">
      <c r="D784" s="255"/>
      <c r="E784" s="255"/>
      <c r="F784" s="255"/>
      <c r="G784" s="255"/>
    </row>
    <row r="785" spans="4:7" ht="15.75" hidden="1" customHeight="1">
      <c r="D785" s="255"/>
      <c r="E785" s="255"/>
      <c r="F785" s="255"/>
      <c r="G785" s="255"/>
    </row>
    <row r="786" spans="4:7" ht="15.75" hidden="1" customHeight="1">
      <c r="D786" s="255"/>
      <c r="E786" s="255"/>
      <c r="F786" s="255"/>
      <c r="G786" s="255"/>
    </row>
    <row r="787" spans="4:7" ht="15.75" hidden="1" customHeight="1">
      <c r="D787" s="255"/>
      <c r="E787" s="255"/>
      <c r="F787" s="255"/>
      <c r="G787" s="255"/>
    </row>
    <row r="788" spans="4:7" ht="15.75" hidden="1" customHeight="1">
      <c r="D788" s="255"/>
      <c r="E788" s="255"/>
      <c r="F788" s="255"/>
      <c r="G788" s="255"/>
    </row>
    <row r="789" spans="4:7" ht="15.75" hidden="1" customHeight="1">
      <c r="D789" s="255"/>
      <c r="E789" s="255"/>
      <c r="F789" s="255"/>
      <c r="G789" s="255"/>
    </row>
    <row r="790" spans="4:7" ht="15.75" hidden="1" customHeight="1">
      <c r="D790" s="255"/>
      <c r="E790" s="255"/>
      <c r="F790" s="255"/>
      <c r="G790" s="255"/>
    </row>
    <row r="791" spans="4:7" ht="15.75" hidden="1" customHeight="1">
      <c r="D791" s="255"/>
      <c r="E791" s="255"/>
      <c r="F791" s="255"/>
      <c r="G791" s="255"/>
    </row>
    <row r="792" spans="4:7" ht="15.75" hidden="1" customHeight="1">
      <c r="D792" s="255"/>
      <c r="E792" s="255"/>
      <c r="F792" s="255"/>
      <c r="G792" s="255"/>
    </row>
    <row r="793" spans="4:7" ht="15.75" hidden="1" customHeight="1">
      <c r="D793" s="255"/>
      <c r="E793" s="255"/>
      <c r="F793" s="255"/>
      <c r="G793" s="255"/>
    </row>
    <row r="794" spans="4:7" ht="15.75" hidden="1" customHeight="1">
      <c r="D794" s="255"/>
      <c r="E794" s="255"/>
      <c r="F794" s="255"/>
      <c r="G794" s="255"/>
    </row>
    <row r="795" spans="4:7" ht="15.75" hidden="1" customHeight="1">
      <c r="D795" s="255"/>
      <c r="E795" s="255"/>
      <c r="F795" s="255"/>
      <c r="G795" s="255"/>
    </row>
    <row r="796" spans="4:7" ht="15.75" hidden="1" customHeight="1">
      <c r="D796" s="255"/>
      <c r="E796" s="255"/>
      <c r="F796" s="255"/>
      <c r="G796" s="255"/>
    </row>
    <row r="797" spans="4:7" ht="15.75" hidden="1" customHeight="1">
      <c r="D797" s="255"/>
      <c r="E797" s="255"/>
      <c r="F797" s="255"/>
      <c r="G797" s="255"/>
    </row>
    <row r="798" spans="4:7" ht="15.75" hidden="1" customHeight="1">
      <c r="D798" s="255"/>
      <c r="E798" s="255"/>
      <c r="F798" s="255"/>
      <c r="G798" s="255"/>
    </row>
    <row r="799" spans="4:7" ht="15.75" hidden="1" customHeight="1">
      <c r="D799" s="255"/>
      <c r="E799" s="255"/>
      <c r="F799" s="255"/>
      <c r="G799" s="255"/>
    </row>
    <row r="800" spans="4:7" ht="15.75" hidden="1" customHeight="1">
      <c r="D800" s="255"/>
      <c r="E800" s="255"/>
      <c r="F800" s="255"/>
      <c r="G800" s="255"/>
    </row>
    <row r="801" spans="4:7" ht="15.75" hidden="1" customHeight="1">
      <c r="D801" s="255"/>
      <c r="E801" s="255"/>
      <c r="F801" s="255"/>
      <c r="G801" s="255"/>
    </row>
    <row r="802" spans="4:7" ht="15.75" hidden="1" customHeight="1">
      <c r="D802" s="255"/>
      <c r="E802" s="255"/>
      <c r="F802" s="255"/>
      <c r="G802" s="255"/>
    </row>
    <row r="803" spans="4:7" ht="15.75" hidden="1" customHeight="1">
      <c r="D803" s="255"/>
      <c r="E803" s="255"/>
      <c r="F803" s="255"/>
      <c r="G803" s="255"/>
    </row>
    <row r="804" spans="4:7" ht="15.75" hidden="1" customHeight="1">
      <c r="D804" s="255"/>
      <c r="E804" s="255"/>
      <c r="F804" s="255"/>
      <c r="G804" s="255"/>
    </row>
    <row r="805" spans="4:7" ht="15.75" hidden="1" customHeight="1">
      <c r="D805" s="255"/>
      <c r="E805" s="255"/>
      <c r="F805" s="255"/>
      <c r="G805" s="255"/>
    </row>
    <row r="806" spans="4:7" ht="15.75" hidden="1" customHeight="1">
      <c r="D806" s="255"/>
      <c r="E806" s="255"/>
      <c r="F806" s="255"/>
      <c r="G806" s="255"/>
    </row>
    <row r="807" spans="4:7" ht="15.75" hidden="1" customHeight="1">
      <c r="D807" s="255"/>
      <c r="E807" s="255"/>
      <c r="F807" s="255"/>
      <c r="G807" s="255"/>
    </row>
    <row r="808" spans="4:7" ht="15.75" hidden="1" customHeight="1">
      <c r="D808" s="255"/>
      <c r="E808" s="255"/>
      <c r="F808" s="255"/>
      <c r="G808" s="255"/>
    </row>
    <row r="809" spans="4:7" ht="15.75" hidden="1" customHeight="1">
      <c r="D809" s="255"/>
      <c r="E809" s="255"/>
      <c r="F809" s="255"/>
      <c r="G809" s="255"/>
    </row>
    <row r="810" spans="4:7" ht="15.75" hidden="1" customHeight="1">
      <c r="D810" s="255"/>
      <c r="E810" s="255"/>
      <c r="F810" s="255"/>
      <c r="G810" s="255"/>
    </row>
    <row r="811" spans="4:7" ht="15.75" hidden="1" customHeight="1">
      <c r="D811" s="255"/>
      <c r="E811" s="255"/>
      <c r="F811" s="255"/>
      <c r="G811" s="255"/>
    </row>
    <row r="812" spans="4:7" ht="15.75" hidden="1" customHeight="1">
      <c r="D812" s="255"/>
      <c r="E812" s="255"/>
      <c r="F812" s="255"/>
      <c r="G812" s="255"/>
    </row>
    <row r="813" spans="4:7" ht="15.75" hidden="1" customHeight="1">
      <c r="D813" s="255"/>
      <c r="E813" s="255"/>
      <c r="F813" s="255"/>
      <c r="G813" s="255"/>
    </row>
    <row r="814" spans="4:7" ht="15.75" hidden="1" customHeight="1">
      <c r="D814" s="255"/>
      <c r="E814" s="255"/>
      <c r="F814" s="255"/>
      <c r="G814" s="255"/>
    </row>
    <row r="815" spans="4:7" ht="15.75" hidden="1" customHeight="1">
      <c r="D815" s="255"/>
      <c r="E815" s="255"/>
      <c r="F815" s="255"/>
      <c r="G815" s="255"/>
    </row>
    <row r="816" spans="4:7" ht="15.75" hidden="1" customHeight="1">
      <c r="D816" s="255"/>
      <c r="E816" s="255"/>
      <c r="F816" s="255"/>
      <c r="G816" s="255"/>
    </row>
    <row r="817" spans="4:7" ht="15.75" hidden="1" customHeight="1">
      <c r="D817" s="255"/>
      <c r="E817" s="255"/>
      <c r="F817" s="255"/>
      <c r="G817" s="255"/>
    </row>
    <row r="818" spans="4:7" ht="15.75" hidden="1" customHeight="1">
      <c r="D818" s="255"/>
      <c r="E818" s="255"/>
      <c r="F818" s="255"/>
      <c r="G818" s="255"/>
    </row>
    <row r="819" spans="4:7" ht="15.75" hidden="1" customHeight="1">
      <c r="D819" s="255"/>
      <c r="E819" s="255"/>
      <c r="F819" s="255"/>
      <c r="G819" s="255"/>
    </row>
    <row r="820" spans="4:7" ht="15.75" hidden="1" customHeight="1">
      <c r="D820" s="255"/>
      <c r="E820" s="255"/>
      <c r="F820" s="255"/>
      <c r="G820" s="255"/>
    </row>
    <row r="821" spans="4:7" ht="15.75" hidden="1" customHeight="1">
      <c r="D821" s="255"/>
      <c r="E821" s="255"/>
      <c r="F821" s="255"/>
      <c r="G821" s="255"/>
    </row>
    <row r="822" spans="4:7" ht="15.75" hidden="1" customHeight="1">
      <c r="D822" s="255"/>
      <c r="E822" s="255"/>
      <c r="F822" s="255"/>
      <c r="G822" s="255"/>
    </row>
    <row r="823" spans="4:7" ht="15.75" hidden="1" customHeight="1">
      <c r="D823" s="255"/>
      <c r="E823" s="255"/>
      <c r="F823" s="255"/>
      <c r="G823" s="255"/>
    </row>
    <row r="824" spans="4:7" ht="15.75" hidden="1" customHeight="1">
      <c r="D824" s="255"/>
      <c r="E824" s="255"/>
      <c r="F824" s="255"/>
      <c r="G824" s="255"/>
    </row>
    <row r="825" spans="4:7" ht="15.75" hidden="1" customHeight="1">
      <c r="D825" s="255"/>
      <c r="E825" s="255"/>
      <c r="F825" s="255"/>
      <c r="G825" s="255"/>
    </row>
    <row r="826" spans="4:7" ht="15.75" hidden="1" customHeight="1">
      <c r="D826" s="255"/>
      <c r="E826" s="255"/>
      <c r="F826" s="255"/>
      <c r="G826" s="255"/>
    </row>
    <row r="827" spans="4:7" ht="15.75" hidden="1" customHeight="1">
      <c r="D827" s="255"/>
      <c r="E827" s="255"/>
      <c r="F827" s="255"/>
      <c r="G827" s="255"/>
    </row>
    <row r="828" spans="4:7" ht="15.75" hidden="1" customHeight="1">
      <c r="D828" s="255"/>
      <c r="E828" s="255"/>
      <c r="F828" s="255"/>
      <c r="G828" s="255"/>
    </row>
    <row r="829" spans="4:7" ht="15.75" hidden="1" customHeight="1">
      <c r="D829" s="255"/>
      <c r="E829" s="255"/>
      <c r="F829" s="255"/>
      <c r="G829" s="255"/>
    </row>
    <row r="830" spans="4:7" ht="15.75" hidden="1" customHeight="1">
      <c r="D830" s="255"/>
      <c r="E830" s="255"/>
      <c r="F830" s="255"/>
      <c r="G830" s="255"/>
    </row>
    <row r="831" spans="4:7" ht="15.75" hidden="1" customHeight="1">
      <c r="D831" s="255"/>
      <c r="E831" s="255"/>
      <c r="F831" s="255"/>
      <c r="G831" s="255"/>
    </row>
    <row r="832" spans="4:7" ht="15.75" hidden="1" customHeight="1">
      <c r="D832" s="255"/>
      <c r="E832" s="255"/>
      <c r="F832" s="255"/>
      <c r="G832" s="255"/>
    </row>
    <row r="833" spans="4:7" ht="15.75" hidden="1" customHeight="1">
      <c r="D833" s="255"/>
      <c r="E833" s="255"/>
      <c r="F833" s="255"/>
      <c r="G833" s="255"/>
    </row>
    <row r="834" spans="4:7" ht="15.75" hidden="1" customHeight="1">
      <c r="D834" s="255"/>
      <c r="E834" s="255"/>
      <c r="F834" s="255"/>
      <c r="G834" s="255"/>
    </row>
    <row r="835" spans="4:7" ht="15.75" hidden="1" customHeight="1">
      <c r="D835" s="255"/>
      <c r="E835" s="255"/>
      <c r="F835" s="255"/>
      <c r="G835" s="255"/>
    </row>
    <row r="836" spans="4:7" ht="15.75" hidden="1" customHeight="1">
      <c r="D836" s="255"/>
      <c r="E836" s="255"/>
      <c r="F836" s="255"/>
      <c r="G836" s="255"/>
    </row>
    <row r="837" spans="4:7" ht="15.75" hidden="1" customHeight="1">
      <c r="D837" s="255"/>
      <c r="E837" s="255"/>
      <c r="F837" s="255"/>
      <c r="G837" s="255"/>
    </row>
    <row r="838" spans="4:7" ht="15.75" hidden="1" customHeight="1">
      <c r="D838" s="255"/>
      <c r="E838" s="255"/>
      <c r="F838" s="255"/>
      <c r="G838" s="255"/>
    </row>
    <row r="839" spans="4:7" ht="15.75" hidden="1" customHeight="1">
      <c r="D839" s="255"/>
      <c r="E839" s="255"/>
      <c r="F839" s="255"/>
      <c r="G839" s="255"/>
    </row>
    <row r="840" spans="4:7" ht="15.75" hidden="1" customHeight="1">
      <c r="D840" s="255"/>
      <c r="E840" s="255"/>
      <c r="F840" s="255"/>
      <c r="G840" s="255"/>
    </row>
    <row r="841" spans="4:7" ht="15.75" hidden="1" customHeight="1">
      <c r="D841" s="255"/>
      <c r="E841" s="255"/>
      <c r="F841" s="255"/>
      <c r="G841" s="255"/>
    </row>
    <row r="842" spans="4:7" ht="15.75" hidden="1" customHeight="1">
      <c r="D842" s="255"/>
      <c r="E842" s="255"/>
      <c r="F842" s="255"/>
      <c r="G842" s="255"/>
    </row>
    <row r="843" spans="4:7" ht="15.75" hidden="1" customHeight="1">
      <c r="D843" s="255"/>
      <c r="E843" s="255"/>
      <c r="F843" s="255"/>
      <c r="G843" s="255"/>
    </row>
    <row r="844" spans="4:7" ht="15.75" hidden="1" customHeight="1">
      <c r="D844" s="255"/>
      <c r="E844" s="255"/>
      <c r="F844" s="255"/>
      <c r="G844" s="255"/>
    </row>
    <row r="845" spans="4:7" ht="15.75" hidden="1" customHeight="1">
      <c r="D845" s="255"/>
      <c r="E845" s="255"/>
      <c r="F845" s="255"/>
      <c r="G845" s="255"/>
    </row>
    <row r="846" spans="4:7" ht="15.75" hidden="1" customHeight="1">
      <c r="D846" s="255"/>
      <c r="E846" s="255"/>
      <c r="F846" s="255"/>
      <c r="G846" s="255"/>
    </row>
    <row r="847" spans="4:7" ht="15.75" hidden="1" customHeight="1">
      <c r="D847" s="255"/>
      <c r="E847" s="255"/>
      <c r="F847" s="255"/>
      <c r="G847" s="255"/>
    </row>
    <row r="848" spans="4:7" ht="15.75" hidden="1" customHeight="1">
      <c r="D848" s="255"/>
      <c r="E848" s="255"/>
      <c r="F848" s="255"/>
      <c r="G848" s="255"/>
    </row>
    <row r="849" spans="4:7" ht="15.75" hidden="1" customHeight="1">
      <c r="D849" s="255"/>
      <c r="E849" s="255"/>
      <c r="F849" s="255"/>
      <c r="G849" s="255"/>
    </row>
    <row r="850" spans="4:7" ht="15.75" hidden="1" customHeight="1">
      <c r="D850" s="255"/>
      <c r="E850" s="255"/>
      <c r="F850" s="255"/>
      <c r="G850" s="255"/>
    </row>
    <row r="851" spans="4:7" ht="15.75" hidden="1" customHeight="1">
      <c r="D851" s="255"/>
      <c r="E851" s="255"/>
      <c r="F851" s="255"/>
      <c r="G851" s="255"/>
    </row>
    <row r="852" spans="4:7" ht="15.75" hidden="1" customHeight="1">
      <c r="D852" s="255"/>
      <c r="E852" s="255"/>
      <c r="F852" s="255"/>
      <c r="G852" s="255"/>
    </row>
    <row r="853" spans="4:7" ht="15.75" hidden="1" customHeight="1">
      <c r="D853" s="255"/>
      <c r="E853" s="255"/>
      <c r="F853" s="255"/>
      <c r="G853" s="255"/>
    </row>
    <row r="854" spans="4:7" ht="15.75" hidden="1" customHeight="1">
      <c r="D854" s="255"/>
      <c r="E854" s="255"/>
      <c r="F854" s="255"/>
      <c r="G854" s="255"/>
    </row>
    <row r="855" spans="4:7" ht="15.75" hidden="1" customHeight="1">
      <c r="D855" s="255"/>
      <c r="E855" s="255"/>
      <c r="F855" s="255"/>
      <c r="G855" s="255"/>
    </row>
    <row r="856" spans="4:7" ht="15.75" hidden="1" customHeight="1">
      <c r="D856" s="255"/>
      <c r="E856" s="255"/>
      <c r="F856" s="255"/>
      <c r="G856" s="255"/>
    </row>
    <row r="857" spans="4:7" ht="15.75" hidden="1" customHeight="1">
      <c r="D857" s="255"/>
      <c r="E857" s="255"/>
      <c r="F857" s="255"/>
      <c r="G857" s="255"/>
    </row>
    <row r="858" spans="4:7" ht="15.75" hidden="1" customHeight="1">
      <c r="D858" s="255"/>
      <c r="E858" s="255"/>
      <c r="F858" s="255"/>
      <c r="G858" s="255"/>
    </row>
    <row r="859" spans="4:7" ht="15.75" hidden="1" customHeight="1">
      <c r="D859" s="255"/>
      <c r="E859" s="255"/>
      <c r="F859" s="255"/>
      <c r="G859" s="255"/>
    </row>
    <row r="860" spans="4:7" ht="15.75" hidden="1" customHeight="1">
      <c r="D860" s="255"/>
      <c r="E860" s="255"/>
      <c r="F860" s="255"/>
      <c r="G860" s="255"/>
    </row>
    <row r="861" spans="4:7" ht="15.75" hidden="1" customHeight="1">
      <c r="D861" s="255"/>
      <c r="E861" s="255"/>
      <c r="F861" s="255"/>
      <c r="G861" s="255"/>
    </row>
    <row r="862" spans="4:7" ht="15.75" hidden="1" customHeight="1">
      <c r="D862" s="255"/>
      <c r="E862" s="255"/>
      <c r="F862" s="255"/>
      <c r="G862" s="255"/>
    </row>
    <row r="863" spans="4:7" ht="15.75" hidden="1" customHeight="1">
      <c r="D863" s="255"/>
      <c r="E863" s="255"/>
      <c r="F863" s="255"/>
      <c r="G863" s="255"/>
    </row>
    <row r="864" spans="4:7" ht="15.75" hidden="1" customHeight="1">
      <c r="D864" s="255"/>
      <c r="E864" s="255"/>
      <c r="F864" s="255"/>
      <c r="G864" s="255"/>
    </row>
    <row r="865" spans="4:7" ht="15.75" hidden="1" customHeight="1">
      <c r="D865" s="255"/>
      <c r="E865" s="255"/>
      <c r="F865" s="255"/>
      <c r="G865" s="255"/>
    </row>
    <row r="866" spans="4:7" ht="15.75" hidden="1" customHeight="1">
      <c r="D866" s="255"/>
      <c r="E866" s="255"/>
      <c r="F866" s="255"/>
      <c r="G866" s="255"/>
    </row>
    <row r="867" spans="4:7" ht="15.75" hidden="1" customHeight="1">
      <c r="D867" s="255"/>
      <c r="E867" s="255"/>
      <c r="F867" s="255"/>
      <c r="G867" s="255"/>
    </row>
    <row r="868" spans="4:7" ht="15.75" hidden="1" customHeight="1">
      <c r="D868" s="255"/>
      <c r="E868" s="255"/>
      <c r="F868" s="255"/>
      <c r="G868" s="255"/>
    </row>
    <row r="869" spans="4:7" ht="15.75" hidden="1" customHeight="1">
      <c r="D869" s="255"/>
      <c r="E869" s="255"/>
      <c r="F869" s="255"/>
      <c r="G869" s="255"/>
    </row>
    <row r="870" spans="4:7" ht="15.75" hidden="1" customHeight="1">
      <c r="D870" s="255"/>
      <c r="E870" s="255"/>
      <c r="F870" s="255"/>
      <c r="G870" s="255"/>
    </row>
    <row r="871" spans="4:7" ht="15.75" hidden="1" customHeight="1">
      <c r="D871" s="255"/>
      <c r="E871" s="255"/>
      <c r="F871" s="255"/>
      <c r="G871" s="255"/>
    </row>
    <row r="872" spans="4:7" ht="15.75" hidden="1" customHeight="1">
      <c r="D872" s="255"/>
      <c r="E872" s="255"/>
      <c r="F872" s="255"/>
      <c r="G872" s="255"/>
    </row>
    <row r="873" spans="4:7" ht="15.75" hidden="1" customHeight="1">
      <c r="D873" s="255"/>
      <c r="E873" s="255"/>
      <c r="F873" s="255"/>
      <c r="G873" s="255"/>
    </row>
    <row r="874" spans="4:7" ht="15.75" hidden="1" customHeight="1">
      <c r="D874" s="255"/>
      <c r="E874" s="255"/>
      <c r="F874" s="255"/>
      <c r="G874" s="255"/>
    </row>
    <row r="875" spans="4:7" ht="15.75" hidden="1" customHeight="1">
      <c r="D875" s="255"/>
      <c r="E875" s="255"/>
      <c r="F875" s="255"/>
      <c r="G875" s="255"/>
    </row>
    <row r="876" spans="4:7" ht="15.75" hidden="1" customHeight="1">
      <c r="D876" s="255"/>
      <c r="E876" s="255"/>
      <c r="F876" s="255"/>
      <c r="G876" s="255"/>
    </row>
    <row r="877" spans="4:7" ht="15.75" hidden="1" customHeight="1">
      <c r="D877" s="255"/>
      <c r="E877" s="255"/>
      <c r="F877" s="255"/>
      <c r="G877" s="255"/>
    </row>
    <row r="878" spans="4:7" ht="15.75" hidden="1" customHeight="1">
      <c r="D878" s="255"/>
      <c r="E878" s="255"/>
      <c r="F878" s="255"/>
      <c r="G878" s="255"/>
    </row>
    <row r="879" spans="4:7" ht="15.75" hidden="1" customHeight="1">
      <c r="D879" s="255"/>
      <c r="E879" s="255"/>
      <c r="F879" s="255"/>
      <c r="G879" s="255"/>
    </row>
    <row r="880" spans="4:7" ht="15.75" hidden="1" customHeight="1">
      <c r="D880" s="255"/>
      <c r="E880" s="255"/>
      <c r="F880" s="255"/>
      <c r="G880" s="255"/>
    </row>
    <row r="881" spans="4:7" ht="15.75" hidden="1" customHeight="1">
      <c r="D881" s="255"/>
      <c r="E881" s="255"/>
      <c r="F881" s="255"/>
      <c r="G881" s="255"/>
    </row>
    <row r="882" spans="4:7" ht="15.75" hidden="1" customHeight="1">
      <c r="D882" s="255"/>
      <c r="E882" s="255"/>
      <c r="F882" s="255"/>
      <c r="G882" s="255"/>
    </row>
    <row r="883" spans="4:7" ht="15.75" hidden="1" customHeight="1">
      <c r="D883" s="255"/>
      <c r="E883" s="255"/>
      <c r="F883" s="255"/>
      <c r="G883" s="255"/>
    </row>
    <row r="884" spans="4:7" ht="15.75" hidden="1" customHeight="1">
      <c r="D884" s="255"/>
      <c r="E884" s="255"/>
      <c r="F884" s="255"/>
      <c r="G884" s="255"/>
    </row>
    <row r="885" spans="4:7" ht="15.75" hidden="1" customHeight="1">
      <c r="D885" s="255"/>
      <c r="E885" s="255"/>
      <c r="F885" s="255"/>
      <c r="G885" s="255"/>
    </row>
    <row r="886" spans="4:7" ht="15.75" hidden="1" customHeight="1">
      <c r="D886" s="255"/>
      <c r="E886" s="255"/>
      <c r="F886" s="255"/>
      <c r="G886" s="255"/>
    </row>
    <row r="887" spans="4:7" ht="15.75" hidden="1" customHeight="1">
      <c r="D887" s="255"/>
      <c r="E887" s="255"/>
      <c r="F887" s="255"/>
      <c r="G887" s="255"/>
    </row>
    <row r="888" spans="4:7" ht="15.75" hidden="1" customHeight="1">
      <c r="D888" s="255"/>
      <c r="E888" s="255"/>
      <c r="F888" s="255"/>
      <c r="G888" s="255"/>
    </row>
    <row r="889" spans="4:7" ht="15.75" hidden="1" customHeight="1">
      <c r="D889" s="255"/>
      <c r="E889" s="255"/>
      <c r="F889" s="255"/>
      <c r="G889" s="255"/>
    </row>
    <row r="890" spans="4:7" ht="15.75" hidden="1" customHeight="1">
      <c r="D890" s="255"/>
      <c r="E890" s="255"/>
      <c r="F890" s="255"/>
      <c r="G890" s="255"/>
    </row>
    <row r="891" spans="4:7" ht="15.75" hidden="1" customHeight="1">
      <c r="D891" s="255"/>
      <c r="E891" s="255"/>
      <c r="F891" s="255"/>
      <c r="G891" s="255"/>
    </row>
    <row r="892" spans="4:7" ht="15.75" hidden="1" customHeight="1">
      <c r="D892" s="255"/>
      <c r="E892" s="255"/>
      <c r="F892" s="255"/>
      <c r="G892" s="255"/>
    </row>
    <row r="893" spans="4:7" ht="15.75" hidden="1" customHeight="1">
      <c r="D893" s="255"/>
      <c r="E893" s="255"/>
      <c r="F893" s="255"/>
      <c r="G893" s="255"/>
    </row>
    <row r="894" spans="4:7" ht="15.75" hidden="1" customHeight="1">
      <c r="D894" s="255"/>
      <c r="E894" s="255"/>
      <c r="F894" s="255"/>
      <c r="G894" s="255"/>
    </row>
    <row r="895" spans="4:7" ht="15.75" hidden="1" customHeight="1">
      <c r="D895" s="255"/>
      <c r="E895" s="255"/>
      <c r="F895" s="255"/>
      <c r="G895" s="255"/>
    </row>
    <row r="896" spans="4:7" ht="15.75" hidden="1" customHeight="1">
      <c r="D896" s="255"/>
      <c r="E896" s="255"/>
      <c r="F896" s="255"/>
      <c r="G896" s="255"/>
    </row>
    <row r="897" spans="4:7" ht="15.75" hidden="1" customHeight="1">
      <c r="D897" s="255"/>
      <c r="E897" s="255"/>
      <c r="F897" s="255"/>
      <c r="G897" s="255"/>
    </row>
    <row r="898" spans="4:7" ht="15.75" hidden="1" customHeight="1">
      <c r="D898" s="255"/>
      <c r="E898" s="255"/>
      <c r="F898" s="255"/>
      <c r="G898" s="255"/>
    </row>
    <row r="899" spans="4:7" ht="15.75" hidden="1" customHeight="1">
      <c r="D899" s="255"/>
      <c r="E899" s="255"/>
      <c r="F899" s="255"/>
      <c r="G899" s="255"/>
    </row>
    <row r="900" spans="4:7" ht="15.75" hidden="1" customHeight="1">
      <c r="D900" s="255"/>
      <c r="E900" s="255"/>
      <c r="F900" s="255"/>
      <c r="G900" s="255"/>
    </row>
    <row r="901" spans="4:7" ht="15.75" hidden="1" customHeight="1">
      <c r="D901" s="255"/>
      <c r="E901" s="255"/>
      <c r="F901" s="255"/>
      <c r="G901" s="255"/>
    </row>
    <row r="902" spans="4:7" ht="15.75" hidden="1" customHeight="1">
      <c r="D902" s="255"/>
      <c r="E902" s="255"/>
      <c r="F902" s="255"/>
      <c r="G902" s="255"/>
    </row>
    <row r="903" spans="4:7" ht="15.75" hidden="1" customHeight="1">
      <c r="D903" s="255"/>
      <c r="E903" s="255"/>
      <c r="F903" s="255"/>
      <c r="G903" s="255"/>
    </row>
    <row r="904" spans="4:7" ht="15.75" hidden="1" customHeight="1">
      <c r="D904" s="255"/>
      <c r="E904" s="255"/>
      <c r="F904" s="255"/>
      <c r="G904" s="255"/>
    </row>
    <row r="905" spans="4:7" ht="15.75" hidden="1" customHeight="1">
      <c r="D905" s="255"/>
      <c r="E905" s="255"/>
      <c r="F905" s="255"/>
      <c r="G905" s="255"/>
    </row>
    <row r="906" spans="4:7" ht="15.75" hidden="1" customHeight="1">
      <c r="D906" s="255"/>
      <c r="E906" s="255"/>
      <c r="F906" s="255"/>
      <c r="G906" s="255"/>
    </row>
  </sheetData>
  <mergeCells count="17">
    <mergeCell ref="B4:G4"/>
    <mergeCell ref="B5:G5"/>
    <mergeCell ref="B7:G7"/>
    <mergeCell ref="D25:F25"/>
    <mergeCell ref="D26:F26"/>
    <mergeCell ref="B6:G6"/>
    <mergeCell ref="G8:G9"/>
    <mergeCell ref="B27:C27"/>
    <mergeCell ref="B28:C28"/>
    <mergeCell ref="C8:C9"/>
    <mergeCell ref="D27:F27"/>
    <mergeCell ref="D28:F28"/>
    <mergeCell ref="B26:C26"/>
    <mergeCell ref="E8:E9"/>
    <mergeCell ref="F8:F9"/>
    <mergeCell ref="B8:B9"/>
    <mergeCell ref="B25:C25"/>
  </mergeCells>
  <pageMargins left="0.7" right="0.7" top="0.75" bottom="0.75" header="0" footer="0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0">
    <tabColor rgb="FF8FD053"/>
  </sheetPr>
  <dimension ref="A1:AA970"/>
  <sheetViews>
    <sheetView showGridLines="0" topLeftCell="A2" zoomScale="80" zoomScaleNormal="80" workbookViewId="0">
      <selection activeCell="J1" sqref="J1"/>
    </sheetView>
  </sheetViews>
  <sheetFormatPr baseColWidth="10" defaultColWidth="0" defaultRowHeight="15" customHeight="1" zeroHeight="1"/>
  <cols>
    <col min="1" max="2" width="2.33203125" style="253" customWidth="1"/>
    <col min="3" max="3" width="15" style="253" customWidth="1"/>
    <col min="4" max="4" width="37.109375" style="253" customWidth="1"/>
    <col min="5" max="5" width="20.6640625" style="253" customWidth="1"/>
    <col min="6" max="6" width="18.44140625" style="253" customWidth="1"/>
    <col min="7" max="7" width="20.6640625" style="253" customWidth="1"/>
    <col min="8" max="8" width="2.44140625" style="253" customWidth="1"/>
    <col min="9" max="9" width="2.6640625" style="253" customWidth="1"/>
    <col min="10" max="10" width="9.33203125" style="253" customWidth="1"/>
    <col min="11" max="11" width="16.88671875" style="253" hidden="1" customWidth="1"/>
    <col min="12" max="27" width="10.6640625" style="253" hidden="1" customWidth="1"/>
    <col min="28" max="16384" width="14.44140625" style="253" hidden="1"/>
  </cols>
  <sheetData>
    <row r="1" spans="1:10" ht="51.6" customHeight="1">
      <c r="A1" s="592"/>
      <c r="B1" s="598"/>
      <c r="C1" s="598"/>
      <c r="D1" s="598"/>
      <c r="E1" s="598"/>
      <c r="F1" s="598"/>
      <c r="G1" s="598"/>
      <c r="H1" s="598"/>
      <c r="I1" s="592"/>
      <c r="J1" s="592"/>
    </row>
    <row r="2" spans="1:10" ht="15" customHeight="1" thickBot="1">
      <c r="A2" s="592"/>
      <c r="B2" s="592"/>
      <c r="C2" s="592"/>
      <c r="D2" s="592"/>
      <c r="E2" s="592"/>
      <c r="F2" s="592"/>
      <c r="G2" s="592"/>
      <c r="H2" s="592"/>
      <c r="I2" s="592"/>
      <c r="J2" s="592"/>
    </row>
    <row r="3" spans="1:10" ht="15" customHeight="1" thickTop="1">
      <c r="A3" s="592"/>
      <c r="B3" s="606"/>
      <c r="C3" s="607"/>
      <c r="D3" s="607"/>
      <c r="E3" s="607"/>
      <c r="F3" s="607"/>
      <c r="G3" s="607"/>
      <c r="H3" s="608"/>
      <c r="I3" s="592"/>
      <c r="J3" s="632"/>
    </row>
    <row r="4" spans="1:10" ht="15" customHeight="1">
      <c r="A4" s="592"/>
      <c r="B4" s="589"/>
      <c r="C4" s="590"/>
      <c r="D4" s="590"/>
      <c r="E4" s="590"/>
      <c r="F4" s="590"/>
      <c r="G4" s="590"/>
      <c r="H4" s="591"/>
      <c r="I4" s="592"/>
      <c r="J4" s="633"/>
    </row>
    <row r="5" spans="1:10" ht="15" customHeight="1">
      <c r="A5" s="592"/>
      <c r="B5" s="589"/>
      <c r="C5" s="590"/>
      <c r="D5" s="590"/>
      <c r="E5" s="590"/>
      <c r="F5" s="590"/>
      <c r="G5" s="590"/>
      <c r="H5" s="591"/>
      <c r="I5" s="592"/>
      <c r="J5" s="633"/>
    </row>
    <row r="6" spans="1:10" thickBot="1">
      <c r="A6" s="592"/>
      <c r="B6" s="589"/>
      <c r="C6" s="590"/>
      <c r="D6" s="590"/>
      <c r="E6" s="590"/>
      <c r="F6" s="590"/>
      <c r="G6" s="590"/>
      <c r="H6" s="591"/>
      <c r="I6" s="592"/>
      <c r="J6" s="633"/>
    </row>
    <row r="7" spans="1:10" ht="15" customHeight="1" thickBot="1">
      <c r="A7" s="592"/>
      <c r="B7" s="1120" t="s">
        <v>491</v>
      </c>
      <c r="C7" s="1121"/>
      <c r="D7" s="1121"/>
      <c r="E7" s="1121"/>
      <c r="F7" s="1121"/>
      <c r="G7" s="1121"/>
      <c r="H7" s="1122"/>
      <c r="I7" s="592"/>
      <c r="J7" s="633"/>
    </row>
    <row r="8" spans="1:10" ht="15" customHeight="1" thickBot="1">
      <c r="A8" s="592"/>
      <c r="B8" s="589"/>
      <c r="C8" s="590"/>
      <c r="D8" s="590"/>
      <c r="E8" s="590"/>
      <c r="F8" s="590"/>
      <c r="G8" s="590"/>
      <c r="H8" s="591"/>
      <c r="I8" s="592"/>
      <c r="J8" s="634"/>
    </row>
    <row r="9" spans="1:10" ht="15" customHeight="1" thickTop="1" thickBot="1">
      <c r="A9" s="592"/>
      <c r="B9" s="589"/>
      <c r="C9" s="618" t="s">
        <v>490</v>
      </c>
      <c r="D9" s="618" t="s">
        <v>548</v>
      </c>
      <c r="E9" s="612"/>
      <c r="F9" s="612"/>
      <c r="G9" s="612"/>
      <c r="H9" s="613"/>
      <c r="I9" s="594"/>
      <c r="J9" s="502"/>
    </row>
    <row r="10" spans="1:10" ht="15" customHeight="1" thickBot="1">
      <c r="A10" s="592"/>
      <c r="B10" s="589"/>
      <c r="C10" s="618" t="s">
        <v>489</v>
      </c>
      <c r="D10" s="618" t="s">
        <v>547</v>
      </c>
      <c r="E10" s="612"/>
      <c r="F10" s="612"/>
      <c r="G10" s="612"/>
      <c r="H10" s="613"/>
      <c r="I10" s="594"/>
      <c r="J10" s="502"/>
    </row>
    <row r="11" spans="1:10" ht="15" customHeight="1" thickBot="1">
      <c r="A11" s="592"/>
      <c r="B11" s="589"/>
      <c r="C11" s="618" t="s">
        <v>488</v>
      </c>
      <c r="D11" s="618" t="s">
        <v>546</v>
      </c>
      <c r="E11" s="612"/>
      <c r="F11" s="612"/>
      <c r="G11" s="612"/>
      <c r="H11" s="613"/>
      <c r="I11" s="592"/>
      <c r="J11" s="502"/>
    </row>
    <row r="12" spans="1:10" ht="15" customHeight="1" thickBot="1">
      <c r="A12" s="592"/>
      <c r="B12" s="589"/>
      <c r="C12" s="590"/>
      <c r="D12" s="590"/>
      <c r="E12" s="612"/>
      <c r="F12" s="612"/>
      <c r="G12" s="612"/>
      <c r="H12" s="613"/>
      <c r="I12" s="592"/>
      <c r="J12" s="502"/>
    </row>
    <row r="13" spans="1:10" ht="15" customHeight="1" thickBot="1">
      <c r="A13" s="592"/>
      <c r="B13" s="589"/>
      <c r="C13" s="1149" t="s">
        <v>478</v>
      </c>
      <c r="D13" s="1149"/>
      <c r="E13" s="1149"/>
      <c r="F13" s="590"/>
      <c r="G13" s="612"/>
      <c r="H13" s="613"/>
      <c r="I13" s="592"/>
      <c r="J13" s="592"/>
    </row>
    <row r="14" spans="1:10" ht="15" customHeight="1" thickBot="1">
      <c r="A14" s="592"/>
      <c r="B14" s="589"/>
      <c r="C14" s="626" t="s">
        <v>475</v>
      </c>
      <c r="D14" s="627" t="s">
        <v>474</v>
      </c>
      <c r="E14" s="628" t="s">
        <v>473</v>
      </c>
      <c r="F14" s="623">
        <v>0.15</v>
      </c>
      <c r="G14" s="612"/>
      <c r="H14" s="591"/>
      <c r="I14" s="592"/>
      <c r="J14" s="592"/>
    </row>
    <row r="15" spans="1:10" ht="15" customHeight="1" thickBot="1">
      <c r="A15" s="592"/>
      <c r="B15" s="589"/>
      <c r="C15" s="620" t="s">
        <v>487</v>
      </c>
      <c r="D15" s="620" t="s">
        <v>486</v>
      </c>
      <c r="E15" s="620" t="s">
        <v>485</v>
      </c>
      <c r="F15" s="623">
        <v>0.5</v>
      </c>
      <c r="G15" s="612"/>
      <c r="H15" s="591"/>
      <c r="I15" s="592"/>
      <c r="J15" s="592"/>
    </row>
    <row r="16" spans="1:10" ht="15" customHeight="1" thickBot="1">
      <c r="A16" s="592"/>
      <c r="B16" s="589"/>
      <c r="C16" s="620" t="s">
        <v>484</v>
      </c>
      <c r="D16" s="620" t="s">
        <v>483</v>
      </c>
      <c r="E16" s="620" t="s">
        <v>482</v>
      </c>
      <c r="F16" s="623">
        <v>0.75</v>
      </c>
      <c r="G16" s="612"/>
      <c r="H16" s="591"/>
      <c r="I16" s="592"/>
      <c r="J16" s="592"/>
    </row>
    <row r="17" spans="1:10" ht="15" customHeight="1" thickBot="1">
      <c r="A17" s="592"/>
      <c r="B17" s="589"/>
      <c r="C17" s="626" t="s">
        <v>473</v>
      </c>
      <c r="D17" s="627" t="s">
        <v>474</v>
      </c>
      <c r="E17" s="628" t="s">
        <v>475</v>
      </c>
      <c r="F17" s="590"/>
      <c r="G17" s="612"/>
      <c r="H17" s="591"/>
      <c r="I17" s="592"/>
      <c r="J17" s="592"/>
    </row>
    <row r="18" spans="1:10" ht="15" customHeight="1" thickBot="1">
      <c r="A18" s="592"/>
      <c r="B18" s="589"/>
      <c r="C18" s="1145" t="s">
        <v>481</v>
      </c>
      <c r="D18" s="1104"/>
      <c r="E18" s="1104"/>
      <c r="F18" s="590"/>
      <c r="G18" s="612"/>
      <c r="H18" s="591"/>
      <c r="I18" s="592"/>
      <c r="J18" s="592"/>
    </row>
    <row r="19" spans="1:10" ht="15" customHeight="1" thickBot="1">
      <c r="A19" s="592"/>
      <c r="B19" s="589"/>
      <c r="C19" s="618"/>
      <c r="D19" s="618"/>
      <c r="E19" s="621"/>
      <c r="F19" s="612"/>
      <c r="G19" s="612"/>
      <c r="H19" s="591"/>
      <c r="I19" s="592"/>
      <c r="J19" s="592"/>
    </row>
    <row r="20" spans="1:10" ht="15" customHeight="1" thickBot="1">
      <c r="A20" s="592"/>
      <c r="B20" s="589"/>
      <c r="C20" s="1146" t="s">
        <v>545</v>
      </c>
      <c r="D20" s="1146"/>
      <c r="E20" s="1146"/>
      <c r="F20" s="614"/>
      <c r="G20" s="614"/>
      <c r="H20" s="591"/>
      <c r="I20" s="592"/>
      <c r="J20" s="592"/>
    </row>
    <row r="21" spans="1:10" ht="15" customHeight="1" thickBot="1">
      <c r="A21" s="592"/>
      <c r="B21" s="589"/>
      <c r="C21" s="618"/>
      <c r="D21" s="618" t="s">
        <v>480</v>
      </c>
      <c r="E21" s="622">
        <f>('7'!G25*100)/'7'!G26</f>
        <v>46.666666666666664</v>
      </c>
      <c r="F21" s="612"/>
      <c r="G21" s="612"/>
      <c r="H21" s="591"/>
      <c r="I21" s="592"/>
      <c r="J21" s="592"/>
    </row>
    <row r="22" spans="1:10" ht="15" customHeight="1" thickBot="1">
      <c r="A22" s="592"/>
      <c r="B22" s="589"/>
      <c r="C22" s="590"/>
      <c r="D22" s="590"/>
      <c r="E22" s="612"/>
      <c r="F22" s="612"/>
      <c r="G22" s="612"/>
      <c r="H22" s="591"/>
      <c r="I22" s="594"/>
      <c r="J22" s="592"/>
    </row>
    <row r="23" spans="1:10" ht="15" customHeight="1" thickBot="1">
      <c r="A23" s="592"/>
      <c r="B23" s="589"/>
      <c r="C23" s="1148" t="s">
        <v>479</v>
      </c>
      <c r="D23" s="1148"/>
      <c r="E23" s="1148"/>
      <c r="F23" s="1148"/>
      <c r="G23" s="1148"/>
      <c r="H23" s="613"/>
      <c r="I23" s="592"/>
      <c r="J23" s="592"/>
    </row>
    <row r="24" spans="1:10" ht="15" customHeight="1" thickBot="1">
      <c r="A24" s="592"/>
      <c r="B24" s="589"/>
      <c r="C24" s="1147" t="s">
        <v>478</v>
      </c>
      <c r="D24" s="1147"/>
      <c r="E24" s="1147" t="s">
        <v>477</v>
      </c>
      <c r="F24" s="1147"/>
      <c r="G24" s="1147"/>
      <c r="H24" s="613"/>
      <c r="I24" s="592"/>
      <c r="J24" s="592"/>
    </row>
    <row r="25" spans="1:10" ht="15" customHeight="1" thickBot="1">
      <c r="A25" s="592"/>
      <c r="B25" s="589"/>
      <c r="C25" s="1147" t="s">
        <v>476</v>
      </c>
      <c r="D25" s="1147"/>
      <c r="E25" s="619" t="s">
        <v>475</v>
      </c>
      <c r="F25" s="619" t="s">
        <v>474</v>
      </c>
      <c r="G25" s="619" t="s">
        <v>473</v>
      </c>
      <c r="H25" s="613"/>
      <c r="I25" s="592"/>
      <c r="J25" s="592"/>
    </row>
    <row r="26" spans="1:10" ht="15" customHeight="1" thickBot="1">
      <c r="A26" s="592"/>
      <c r="B26" s="589"/>
      <c r="C26" s="624" t="s">
        <v>61</v>
      </c>
      <c r="D26" s="625">
        <f>'7'!G27</f>
        <v>0.46666666666666667</v>
      </c>
      <c r="E26" s="631" t="str">
        <f>IF(AND(D26&lt;$F$15),"BAJO",0)</f>
        <v>BAJO</v>
      </c>
      <c r="F26" s="629" t="str">
        <f>IF(AND(D26&lt;=F16,D26&gt;=F15),"MODERADO","-")</f>
        <v>-</v>
      </c>
      <c r="G26" s="630">
        <f>IF(D26&gt;$F$16,"ALTO",0)</f>
        <v>0</v>
      </c>
      <c r="H26" s="613"/>
      <c r="I26" s="592"/>
      <c r="J26" s="592"/>
    </row>
    <row r="27" spans="1:10" ht="15" customHeight="1" thickBot="1">
      <c r="A27" s="592"/>
      <c r="B27" s="589"/>
      <c r="C27" s="624" t="s">
        <v>472</v>
      </c>
      <c r="D27" s="625">
        <f>'7'!G28</f>
        <v>0.53333333333333333</v>
      </c>
      <c r="E27" s="630">
        <f>IF(AND(D27&lt;$F$15),"BAJO",0)</f>
        <v>0</v>
      </c>
      <c r="F27" s="629" t="str">
        <f>IF(AND(D27&lt;=F17,D27&gt;=F16),"MODERADO","-")</f>
        <v>-</v>
      </c>
      <c r="G27" s="631">
        <f>IF(AND(D27&gt;$F$16),"ALTO",0)</f>
        <v>0</v>
      </c>
      <c r="H27" s="613"/>
      <c r="I27" s="592"/>
      <c r="J27" s="592"/>
    </row>
    <row r="28" spans="1:10" ht="15" customHeight="1" thickBot="1">
      <c r="A28" s="592"/>
      <c r="B28" s="609"/>
      <c r="C28" s="610"/>
      <c r="D28" s="610"/>
      <c r="E28" s="615"/>
      <c r="F28" s="615"/>
      <c r="G28" s="615"/>
      <c r="H28" s="616"/>
      <c r="I28" s="594"/>
      <c r="J28" s="592"/>
    </row>
    <row r="29" spans="1:10" ht="15.75" customHeight="1">
      <c r="A29" s="592"/>
      <c r="B29" s="592"/>
      <c r="C29" s="592"/>
      <c r="D29" s="592"/>
      <c r="E29" s="594"/>
      <c r="F29" s="594"/>
      <c r="G29" s="594"/>
      <c r="H29" s="594"/>
      <c r="I29" s="594"/>
      <c r="J29" s="592"/>
    </row>
    <row r="30" spans="1:10" ht="15.75" hidden="1" customHeight="1" thickBot="1">
      <c r="E30" s="255"/>
      <c r="F30" s="255"/>
      <c r="G30" s="255"/>
      <c r="H30" s="255"/>
      <c r="I30" s="255"/>
    </row>
    <row r="31" spans="1:10" ht="15.75" hidden="1" customHeight="1">
      <c r="C31" s="369"/>
      <c r="D31" s="370"/>
      <c r="E31" s="370"/>
      <c r="F31" s="370"/>
      <c r="G31" s="370"/>
      <c r="H31" s="371"/>
      <c r="I31" s="255"/>
    </row>
    <row r="32" spans="1:10" ht="15.75" hidden="1" customHeight="1">
      <c r="C32" s="372"/>
      <c r="H32" s="373"/>
      <c r="I32" s="255"/>
    </row>
    <row r="33" spans="3:9" ht="15.75" hidden="1" customHeight="1">
      <c r="C33" s="372"/>
      <c r="H33" s="373"/>
      <c r="I33" s="255"/>
    </row>
    <row r="34" spans="3:9" ht="15.75" hidden="1" customHeight="1" thickBot="1">
      <c r="C34" s="374"/>
      <c r="D34" s="375"/>
      <c r="E34" s="375"/>
      <c r="F34" s="375"/>
      <c r="G34" s="375"/>
      <c r="H34" s="376"/>
      <c r="I34" s="255"/>
    </row>
    <row r="35" spans="3:9" ht="15.75" hidden="1" customHeight="1" thickBot="1">
      <c r="C35" s="1130"/>
      <c r="D35" s="1131"/>
      <c r="E35" s="1131"/>
      <c r="F35" s="1131"/>
      <c r="G35" s="1131"/>
      <c r="H35" s="1132"/>
      <c r="I35" s="255"/>
    </row>
    <row r="36" spans="3:9" ht="15.75" hidden="1" customHeight="1" thickBot="1">
      <c r="C36" s="372"/>
      <c r="H36" s="373"/>
      <c r="I36" s="255"/>
    </row>
    <row r="37" spans="3:9" ht="15.75" hidden="1" customHeight="1">
      <c r="C37" s="377"/>
      <c r="D37" s="270"/>
      <c r="E37" s="255"/>
      <c r="F37" s="255"/>
      <c r="G37" s="255"/>
      <c r="H37" s="378"/>
      <c r="I37" s="255"/>
    </row>
    <row r="38" spans="3:9" ht="15.75" hidden="1" customHeight="1">
      <c r="C38" s="379"/>
      <c r="D38" s="269"/>
      <c r="E38" s="255"/>
      <c r="F38" s="255"/>
      <c r="G38" s="255"/>
      <c r="H38" s="378"/>
      <c r="I38" s="255"/>
    </row>
    <row r="39" spans="3:9" ht="15.75" hidden="1" customHeight="1" thickBot="1">
      <c r="C39" s="380"/>
      <c r="D39" s="268"/>
      <c r="E39" s="255"/>
      <c r="F39" s="255"/>
      <c r="G39" s="255"/>
      <c r="H39" s="378"/>
      <c r="I39" s="255"/>
    </row>
    <row r="40" spans="3:9" ht="15.75" hidden="1" customHeight="1">
      <c r="C40" s="372"/>
      <c r="E40" s="255"/>
      <c r="F40" s="255"/>
      <c r="G40" s="255"/>
      <c r="H40" s="378"/>
      <c r="I40" s="255"/>
    </row>
    <row r="41" spans="3:9" ht="15.75" hidden="1" customHeight="1" thickBot="1">
      <c r="C41" s="1133"/>
      <c r="D41" s="1134"/>
      <c r="E41" s="1135"/>
      <c r="G41" s="255"/>
      <c r="H41" s="378"/>
      <c r="I41" s="255"/>
    </row>
    <row r="42" spans="3:9" ht="15.75" hidden="1" customHeight="1">
      <c r="C42" s="420"/>
      <c r="D42" s="417"/>
      <c r="E42" s="414"/>
      <c r="F42" s="267"/>
      <c r="G42" s="255"/>
      <c r="H42" s="373"/>
      <c r="I42" s="255"/>
    </row>
    <row r="43" spans="3:9" ht="15.75" hidden="1" customHeight="1">
      <c r="C43" s="419"/>
      <c r="D43" s="419"/>
      <c r="E43" s="419"/>
      <c r="F43" s="416"/>
      <c r="G43" s="255"/>
      <c r="H43" s="373"/>
      <c r="I43" s="255"/>
    </row>
    <row r="44" spans="3:9" ht="15.75" hidden="1" customHeight="1">
      <c r="C44" s="419"/>
      <c r="D44" s="419"/>
      <c r="E44" s="419"/>
      <c r="F44" s="416"/>
      <c r="G44" s="255"/>
      <c r="H44" s="373"/>
      <c r="I44" s="255"/>
    </row>
    <row r="45" spans="3:9" ht="15.75" hidden="1" customHeight="1">
      <c r="C45" s="421"/>
      <c r="D45" s="418"/>
      <c r="E45" s="415"/>
      <c r="G45" s="255"/>
      <c r="H45" s="373"/>
      <c r="I45" s="255"/>
    </row>
    <row r="46" spans="3:9" ht="15.75" hidden="1" customHeight="1">
      <c r="C46" s="1136"/>
      <c r="D46" s="1137"/>
      <c r="E46" s="1138"/>
      <c r="G46" s="255"/>
      <c r="H46" s="373"/>
      <c r="I46" s="255"/>
    </row>
    <row r="47" spans="3:9" ht="15.75" hidden="1" customHeight="1" thickBot="1">
      <c r="C47" s="372"/>
      <c r="E47" s="255"/>
      <c r="F47" s="255"/>
      <c r="G47" s="255"/>
      <c r="H47" s="373"/>
      <c r="I47" s="255"/>
    </row>
    <row r="48" spans="3:9" ht="15.75" hidden="1" customHeight="1">
      <c r="C48" s="1139"/>
      <c r="D48" s="1140"/>
      <c r="E48" s="1141"/>
      <c r="F48" s="260"/>
      <c r="G48" s="260"/>
      <c r="H48" s="373"/>
      <c r="I48" s="255"/>
    </row>
    <row r="49" spans="3:9" ht="15.75" hidden="1" customHeight="1" thickBot="1">
      <c r="C49" s="381"/>
      <c r="D49" s="266"/>
      <c r="E49" s="423"/>
      <c r="F49" s="255"/>
      <c r="G49" s="255"/>
      <c r="H49" s="373"/>
      <c r="I49" s="255"/>
    </row>
    <row r="50" spans="3:9" ht="15.75" hidden="1" customHeight="1" thickBot="1">
      <c r="C50" s="372"/>
      <c r="E50" s="255"/>
      <c r="F50" s="255"/>
      <c r="G50" s="255"/>
      <c r="H50" s="373"/>
      <c r="I50" s="255"/>
    </row>
    <row r="51" spans="3:9" ht="15.75" hidden="1" customHeight="1" thickBot="1">
      <c r="C51" s="1142"/>
      <c r="D51" s="1143"/>
      <c r="E51" s="1143"/>
      <c r="F51" s="1143"/>
      <c r="G51" s="1144"/>
      <c r="H51" s="378"/>
      <c r="I51" s="255"/>
    </row>
    <row r="52" spans="3:9" ht="15.75" hidden="1" customHeight="1" thickBot="1">
      <c r="C52" s="1123"/>
      <c r="D52" s="1124"/>
      <c r="E52" s="1125"/>
      <c r="F52" s="1126"/>
      <c r="G52" s="1127"/>
      <c r="H52" s="378"/>
      <c r="I52" s="255"/>
    </row>
    <row r="53" spans="3:9" ht="15.75" hidden="1" customHeight="1" thickBot="1">
      <c r="C53" s="1128"/>
      <c r="D53" s="1129"/>
      <c r="E53" s="422"/>
      <c r="F53" s="426"/>
      <c r="G53" s="422"/>
      <c r="H53" s="378"/>
      <c r="I53" s="255"/>
    </row>
    <row r="54" spans="3:9" ht="15.75" hidden="1" customHeight="1" thickBot="1">
      <c r="C54" s="382"/>
      <c r="D54" s="265"/>
      <c r="E54" s="425"/>
      <c r="F54" s="427"/>
      <c r="G54" s="424"/>
      <c r="H54" s="378"/>
      <c r="I54" s="255"/>
    </row>
    <row r="55" spans="3:9" ht="15.75" hidden="1" customHeight="1" thickBot="1">
      <c r="C55" s="382"/>
      <c r="D55" s="265"/>
      <c r="E55" s="264"/>
      <c r="F55" s="427"/>
      <c r="G55" s="263"/>
      <c r="H55" s="378"/>
      <c r="I55" s="255"/>
    </row>
    <row r="56" spans="3:9" ht="15.75" hidden="1" customHeight="1">
      <c r="E56" s="255"/>
      <c r="F56" s="255"/>
      <c r="G56" s="255"/>
      <c r="H56" s="255"/>
      <c r="I56" s="255"/>
    </row>
    <row r="57" spans="3:9" ht="15.75" hidden="1" customHeight="1">
      <c r="E57" s="255"/>
      <c r="F57" s="255"/>
      <c r="G57" s="255"/>
      <c r="H57" s="255"/>
      <c r="I57" s="255"/>
    </row>
    <row r="58" spans="3:9" ht="15.75" hidden="1" customHeight="1">
      <c r="E58" s="255"/>
      <c r="F58" s="255"/>
      <c r="G58" s="255"/>
      <c r="H58" s="255"/>
      <c r="I58" s="255"/>
    </row>
    <row r="59" spans="3:9" ht="15.75" hidden="1" customHeight="1">
      <c r="E59" s="255"/>
      <c r="F59" s="255"/>
      <c r="G59" s="255"/>
      <c r="H59" s="255"/>
      <c r="I59" s="255"/>
    </row>
    <row r="60" spans="3:9" ht="15.75" hidden="1" customHeight="1">
      <c r="E60" s="255"/>
      <c r="F60" s="255"/>
      <c r="G60" s="255"/>
      <c r="H60" s="255"/>
      <c r="I60" s="255"/>
    </row>
    <row r="61" spans="3:9" ht="15.75" hidden="1" customHeight="1">
      <c r="E61" s="255"/>
      <c r="F61" s="255"/>
      <c r="G61" s="255"/>
      <c r="H61" s="255"/>
      <c r="I61" s="255"/>
    </row>
    <row r="62" spans="3:9" ht="15.75" hidden="1" customHeight="1">
      <c r="E62" s="255"/>
      <c r="F62" s="255"/>
      <c r="G62" s="255"/>
      <c r="H62" s="255"/>
      <c r="I62" s="255"/>
    </row>
    <row r="63" spans="3:9" ht="15.75" hidden="1" customHeight="1">
      <c r="E63" s="255"/>
      <c r="F63" s="255"/>
      <c r="G63" s="255"/>
      <c r="H63" s="255"/>
      <c r="I63" s="255"/>
    </row>
    <row r="64" spans="3:9" ht="15.75" hidden="1" customHeight="1">
      <c r="E64" s="255"/>
      <c r="F64" s="255"/>
      <c r="G64" s="255"/>
      <c r="H64" s="255"/>
      <c r="I64" s="255"/>
    </row>
    <row r="65" spans="5:9" ht="15.75" hidden="1" customHeight="1">
      <c r="E65" s="255"/>
      <c r="F65" s="255"/>
      <c r="G65" s="255"/>
      <c r="H65" s="255"/>
      <c r="I65" s="255"/>
    </row>
    <row r="66" spans="5:9" ht="15.75" hidden="1" customHeight="1">
      <c r="E66" s="255"/>
      <c r="F66" s="255"/>
      <c r="G66" s="255"/>
      <c r="H66" s="255"/>
      <c r="I66" s="255"/>
    </row>
    <row r="67" spans="5:9" ht="15.75" hidden="1" customHeight="1">
      <c r="E67" s="255"/>
      <c r="F67" s="255"/>
      <c r="G67" s="255"/>
      <c r="H67" s="255"/>
      <c r="I67" s="255"/>
    </row>
    <row r="68" spans="5:9" ht="15.75" hidden="1" customHeight="1">
      <c r="E68" s="255"/>
      <c r="F68" s="255"/>
      <c r="G68" s="255"/>
      <c r="H68" s="255"/>
      <c r="I68" s="255"/>
    </row>
    <row r="69" spans="5:9" ht="15.75" hidden="1" customHeight="1">
      <c r="E69" s="255"/>
      <c r="F69" s="255"/>
      <c r="G69" s="255"/>
      <c r="H69" s="255"/>
      <c r="I69" s="255"/>
    </row>
    <row r="70" spans="5:9" ht="15.75" hidden="1" customHeight="1">
      <c r="E70" s="255"/>
      <c r="F70" s="255"/>
      <c r="G70" s="255"/>
      <c r="H70" s="255"/>
      <c r="I70" s="255"/>
    </row>
    <row r="71" spans="5:9" ht="15.75" hidden="1" customHeight="1">
      <c r="E71" s="255"/>
      <c r="F71" s="255"/>
      <c r="G71" s="255"/>
      <c r="H71" s="255"/>
      <c r="I71" s="255"/>
    </row>
    <row r="72" spans="5:9" ht="15.75" hidden="1" customHeight="1">
      <c r="E72" s="255"/>
      <c r="F72" s="255"/>
      <c r="G72" s="255"/>
      <c r="H72" s="255"/>
      <c r="I72" s="255"/>
    </row>
    <row r="73" spans="5:9" ht="15.75" hidden="1" customHeight="1">
      <c r="E73" s="255"/>
      <c r="F73" s="255"/>
      <c r="G73" s="255"/>
      <c r="H73" s="255"/>
      <c r="I73" s="255"/>
    </row>
    <row r="74" spans="5:9" ht="15.75" hidden="1" customHeight="1">
      <c r="E74" s="255"/>
      <c r="F74" s="255"/>
      <c r="G74" s="255"/>
      <c r="H74" s="255"/>
      <c r="I74" s="255"/>
    </row>
    <row r="75" spans="5:9" ht="15.75" hidden="1" customHeight="1">
      <c r="E75" s="255"/>
      <c r="F75" s="255"/>
      <c r="G75" s="255"/>
      <c r="H75" s="255"/>
      <c r="I75" s="255"/>
    </row>
    <row r="76" spans="5:9" ht="15.75" hidden="1" customHeight="1">
      <c r="E76" s="255"/>
      <c r="F76" s="255"/>
      <c r="G76" s="255"/>
      <c r="H76" s="255"/>
      <c r="I76" s="255"/>
    </row>
    <row r="77" spans="5:9" ht="15.75" hidden="1" customHeight="1">
      <c r="E77" s="255"/>
      <c r="F77" s="255"/>
      <c r="G77" s="255"/>
      <c r="H77" s="255"/>
      <c r="I77" s="255"/>
    </row>
    <row r="78" spans="5:9" ht="15.75" hidden="1" customHeight="1">
      <c r="E78" s="255"/>
      <c r="F78" s="255"/>
      <c r="G78" s="255"/>
      <c r="H78" s="255"/>
      <c r="I78" s="255"/>
    </row>
    <row r="79" spans="5:9" ht="15.75" hidden="1" customHeight="1">
      <c r="E79" s="255"/>
      <c r="F79" s="255"/>
      <c r="G79" s="255"/>
      <c r="H79" s="255"/>
      <c r="I79" s="255"/>
    </row>
    <row r="80" spans="5:9" ht="15.75" hidden="1" customHeight="1">
      <c r="E80" s="255"/>
      <c r="F80" s="255"/>
      <c r="G80" s="255"/>
      <c r="H80" s="255"/>
      <c r="I80" s="255"/>
    </row>
    <row r="81" spans="5:9" ht="15.75" hidden="1" customHeight="1">
      <c r="E81" s="255"/>
      <c r="F81" s="255"/>
      <c r="G81" s="255"/>
      <c r="H81" s="255"/>
      <c r="I81" s="255"/>
    </row>
    <row r="82" spans="5:9" ht="15.75" hidden="1" customHeight="1">
      <c r="E82" s="255"/>
      <c r="F82" s="255"/>
      <c r="G82" s="255"/>
      <c r="H82" s="255"/>
      <c r="I82" s="255"/>
    </row>
    <row r="83" spans="5:9" ht="15.75" hidden="1" customHeight="1">
      <c r="E83" s="255"/>
      <c r="F83" s="255"/>
      <c r="G83" s="255"/>
      <c r="H83" s="255"/>
      <c r="I83" s="255"/>
    </row>
    <row r="84" spans="5:9" ht="15.75" hidden="1" customHeight="1">
      <c r="E84" s="255"/>
      <c r="F84" s="255"/>
      <c r="G84" s="255"/>
      <c r="H84" s="255"/>
      <c r="I84" s="255"/>
    </row>
    <row r="85" spans="5:9" ht="15.75" hidden="1" customHeight="1">
      <c r="E85" s="255"/>
      <c r="F85" s="255"/>
      <c r="G85" s="255"/>
      <c r="H85" s="255"/>
      <c r="I85" s="255"/>
    </row>
    <row r="86" spans="5:9" ht="15.75" hidden="1" customHeight="1">
      <c r="E86" s="255"/>
      <c r="F86" s="255"/>
      <c r="G86" s="255"/>
      <c r="H86" s="255"/>
      <c r="I86" s="255"/>
    </row>
    <row r="87" spans="5:9" ht="15.75" hidden="1" customHeight="1">
      <c r="E87" s="255"/>
      <c r="F87" s="255"/>
      <c r="G87" s="255"/>
      <c r="H87" s="255"/>
      <c r="I87" s="255"/>
    </row>
    <row r="88" spans="5:9" ht="15.75" hidden="1" customHeight="1">
      <c r="E88" s="255"/>
      <c r="F88" s="255"/>
      <c r="G88" s="255"/>
      <c r="H88" s="255"/>
      <c r="I88" s="255"/>
    </row>
    <row r="89" spans="5:9" ht="15.75" hidden="1" customHeight="1">
      <c r="E89" s="255"/>
      <c r="F89" s="255"/>
      <c r="G89" s="255"/>
      <c r="H89" s="255"/>
      <c r="I89" s="255"/>
    </row>
    <row r="90" spans="5:9" ht="15.75" hidden="1" customHeight="1">
      <c r="E90" s="255"/>
      <c r="F90" s="255"/>
      <c r="G90" s="255"/>
      <c r="H90" s="255"/>
      <c r="I90" s="255"/>
    </row>
    <row r="91" spans="5:9" ht="15.75" hidden="1" customHeight="1">
      <c r="E91" s="255"/>
      <c r="F91" s="255"/>
      <c r="G91" s="255"/>
      <c r="H91" s="255"/>
      <c r="I91" s="255"/>
    </row>
    <row r="92" spans="5:9" ht="15.75" hidden="1" customHeight="1">
      <c r="E92" s="255"/>
      <c r="F92" s="255"/>
      <c r="G92" s="255"/>
      <c r="H92" s="255"/>
      <c r="I92" s="255"/>
    </row>
    <row r="93" spans="5:9" ht="15.75" hidden="1" customHeight="1">
      <c r="E93" s="255"/>
      <c r="F93" s="255"/>
      <c r="G93" s="255"/>
      <c r="H93" s="255"/>
      <c r="I93" s="255"/>
    </row>
    <row r="94" spans="5:9" ht="15.75" hidden="1" customHeight="1">
      <c r="E94" s="255"/>
      <c r="F94" s="255"/>
      <c r="G94" s="255"/>
      <c r="H94" s="255"/>
      <c r="I94" s="255"/>
    </row>
    <row r="95" spans="5:9" ht="15.75" hidden="1" customHeight="1">
      <c r="E95" s="255"/>
      <c r="F95" s="255"/>
      <c r="G95" s="255"/>
      <c r="H95" s="255"/>
      <c r="I95" s="255"/>
    </row>
    <row r="96" spans="5:9" ht="15.75" hidden="1" customHeight="1">
      <c r="E96" s="255"/>
      <c r="F96" s="255"/>
      <c r="G96" s="255"/>
      <c r="H96" s="255"/>
      <c r="I96" s="255"/>
    </row>
    <row r="97" spans="5:9" ht="15.75" hidden="1" customHeight="1">
      <c r="E97" s="255"/>
      <c r="F97" s="255"/>
      <c r="G97" s="255"/>
      <c r="H97" s="255"/>
      <c r="I97" s="255"/>
    </row>
    <row r="98" spans="5:9" ht="15.75" hidden="1" customHeight="1">
      <c r="E98" s="255"/>
      <c r="F98" s="255"/>
      <c r="G98" s="255"/>
      <c r="H98" s="255"/>
      <c r="I98" s="255"/>
    </row>
    <row r="99" spans="5:9" ht="15.75" hidden="1" customHeight="1">
      <c r="E99" s="255"/>
      <c r="F99" s="255"/>
      <c r="G99" s="255"/>
      <c r="H99" s="255"/>
      <c r="I99" s="255"/>
    </row>
    <row r="100" spans="5:9" ht="15.75" hidden="1" customHeight="1">
      <c r="E100" s="255"/>
      <c r="F100" s="255"/>
      <c r="G100" s="255"/>
      <c r="H100" s="255"/>
      <c r="I100" s="255"/>
    </row>
    <row r="101" spans="5:9" ht="15.75" hidden="1" customHeight="1">
      <c r="E101" s="255"/>
      <c r="F101" s="255"/>
      <c r="G101" s="255"/>
      <c r="H101" s="255"/>
      <c r="I101" s="255"/>
    </row>
    <row r="102" spans="5:9" ht="15.75" hidden="1" customHeight="1">
      <c r="E102" s="255"/>
      <c r="F102" s="255"/>
      <c r="G102" s="255"/>
      <c r="H102" s="255"/>
      <c r="I102" s="255"/>
    </row>
    <row r="103" spans="5:9" ht="15.75" hidden="1" customHeight="1">
      <c r="E103" s="255"/>
      <c r="F103" s="255"/>
      <c r="G103" s="255"/>
      <c r="H103" s="255"/>
      <c r="I103" s="255"/>
    </row>
    <row r="104" spans="5:9" ht="15.75" hidden="1" customHeight="1">
      <c r="E104" s="255"/>
      <c r="F104" s="255"/>
      <c r="G104" s="255"/>
      <c r="H104" s="255"/>
      <c r="I104" s="255"/>
    </row>
    <row r="105" spans="5:9" ht="15.75" hidden="1" customHeight="1">
      <c r="E105" s="255"/>
      <c r="F105" s="255"/>
      <c r="G105" s="255"/>
      <c r="H105" s="255"/>
      <c r="I105" s="255"/>
    </row>
    <row r="106" spans="5:9" ht="15.75" hidden="1" customHeight="1">
      <c r="E106" s="255"/>
      <c r="F106" s="255"/>
      <c r="G106" s="255"/>
      <c r="H106" s="255"/>
      <c r="I106" s="255"/>
    </row>
    <row r="107" spans="5:9" ht="15.75" hidden="1" customHeight="1">
      <c r="E107" s="255"/>
      <c r="F107" s="255"/>
      <c r="G107" s="255"/>
      <c r="H107" s="255"/>
      <c r="I107" s="255"/>
    </row>
    <row r="108" spans="5:9" ht="15.75" hidden="1" customHeight="1">
      <c r="E108" s="255"/>
      <c r="F108" s="255"/>
      <c r="G108" s="255"/>
      <c r="H108" s="255"/>
      <c r="I108" s="255"/>
    </row>
    <row r="109" spans="5:9" ht="15.75" hidden="1" customHeight="1">
      <c r="E109" s="255"/>
      <c r="F109" s="255"/>
      <c r="G109" s="255"/>
      <c r="H109" s="255"/>
      <c r="I109" s="255"/>
    </row>
    <row r="110" spans="5:9" ht="15.75" hidden="1" customHeight="1">
      <c r="E110" s="255"/>
      <c r="F110" s="255"/>
      <c r="G110" s="255"/>
      <c r="H110" s="255"/>
      <c r="I110" s="255"/>
    </row>
    <row r="111" spans="5:9" ht="15.75" hidden="1" customHeight="1">
      <c r="E111" s="255"/>
      <c r="F111" s="255"/>
      <c r="G111" s="255"/>
      <c r="H111" s="255"/>
      <c r="I111" s="255"/>
    </row>
    <row r="112" spans="5:9" ht="15.75" hidden="1" customHeight="1">
      <c r="E112" s="255"/>
      <c r="F112" s="255"/>
      <c r="G112" s="255"/>
      <c r="H112" s="255"/>
      <c r="I112" s="255"/>
    </row>
    <row r="113" spans="5:9" ht="15.75" hidden="1" customHeight="1">
      <c r="E113" s="255"/>
      <c r="F113" s="255"/>
      <c r="G113" s="255"/>
      <c r="H113" s="255"/>
      <c r="I113" s="255"/>
    </row>
    <row r="114" spans="5:9" ht="15.75" hidden="1" customHeight="1">
      <c r="E114" s="255"/>
      <c r="F114" s="255"/>
      <c r="G114" s="255"/>
      <c r="H114" s="255"/>
      <c r="I114" s="255"/>
    </row>
    <row r="115" spans="5:9" ht="15.75" hidden="1" customHeight="1">
      <c r="E115" s="255"/>
      <c r="F115" s="255"/>
      <c r="G115" s="255"/>
      <c r="H115" s="255"/>
      <c r="I115" s="255"/>
    </row>
    <row r="116" spans="5:9" ht="15.75" hidden="1" customHeight="1">
      <c r="E116" s="255"/>
      <c r="F116" s="255"/>
      <c r="G116" s="255"/>
      <c r="H116" s="255"/>
      <c r="I116" s="255"/>
    </row>
    <row r="117" spans="5:9" ht="15.75" hidden="1" customHeight="1">
      <c r="E117" s="255"/>
      <c r="F117" s="255"/>
      <c r="G117" s="255"/>
      <c r="H117" s="255"/>
      <c r="I117" s="255"/>
    </row>
    <row r="118" spans="5:9" ht="15.75" hidden="1" customHeight="1">
      <c r="E118" s="255"/>
      <c r="F118" s="255"/>
      <c r="G118" s="255"/>
      <c r="H118" s="255"/>
      <c r="I118" s="255"/>
    </row>
    <row r="119" spans="5:9" ht="15.75" hidden="1" customHeight="1">
      <c r="E119" s="255"/>
      <c r="F119" s="255"/>
      <c r="G119" s="255"/>
      <c r="H119" s="255"/>
      <c r="I119" s="255"/>
    </row>
    <row r="120" spans="5:9" ht="15.75" hidden="1" customHeight="1">
      <c r="E120" s="255"/>
      <c r="F120" s="255"/>
      <c r="G120" s="255"/>
      <c r="H120" s="255"/>
      <c r="I120" s="255"/>
    </row>
    <row r="121" spans="5:9" ht="15.75" hidden="1" customHeight="1">
      <c r="E121" s="255"/>
      <c r="F121" s="255"/>
      <c r="G121" s="255"/>
      <c r="H121" s="255"/>
      <c r="I121" s="255"/>
    </row>
    <row r="122" spans="5:9" ht="15.75" hidden="1" customHeight="1">
      <c r="E122" s="255"/>
      <c r="F122" s="255"/>
      <c r="G122" s="255"/>
      <c r="H122" s="255"/>
      <c r="I122" s="255"/>
    </row>
    <row r="123" spans="5:9" ht="15.75" hidden="1" customHeight="1">
      <c r="E123" s="255"/>
      <c r="F123" s="255"/>
      <c r="G123" s="255"/>
      <c r="H123" s="255"/>
      <c r="I123" s="255"/>
    </row>
    <row r="124" spans="5:9" ht="15.75" hidden="1" customHeight="1">
      <c r="E124" s="255"/>
      <c r="F124" s="255"/>
      <c r="G124" s="255"/>
      <c r="H124" s="255"/>
      <c r="I124" s="255"/>
    </row>
    <row r="125" spans="5:9" ht="15.75" hidden="1" customHeight="1">
      <c r="E125" s="255"/>
      <c r="F125" s="255"/>
      <c r="G125" s="255"/>
      <c r="H125" s="255"/>
      <c r="I125" s="255"/>
    </row>
    <row r="126" spans="5:9" ht="15.75" hidden="1" customHeight="1">
      <c r="E126" s="255"/>
      <c r="F126" s="255"/>
      <c r="G126" s="255"/>
      <c r="H126" s="255"/>
      <c r="I126" s="255"/>
    </row>
    <row r="127" spans="5:9" ht="15.75" hidden="1" customHeight="1">
      <c r="E127" s="255"/>
      <c r="F127" s="255"/>
      <c r="G127" s="255"/>
      <c r="H127" s="255"/>
      <c r="I127" s="255"/>
    </row>
    <row r="128" spans="5:9" ht="15.75" hidden="1" customHeight="1">
      <c r="E128" s="255"/>
      <c r="F128" s="255"/>
      <c r="G128" s="255"/>
      <c r="H128" s="255"/>
      <c r="I128" s="255"/>
    </row>
    <row r="129" spans="5:9" ht="15.75" hidden="1" customHeight="1">
      <c r="E129" s="255"/>
      <c r="F129" s="255"/>
      <c r="G129" s="255"/>
      <c r="H129" s="255"/>
      <c r="I129" s="255"/>
    </row>
    <row r="130" spans="5:9" ht="15.75" hidden="1" customHeight="1">
      <c r="E130" s="255"/>
      <c r="F130" s="255"/>
      <c r="G130" s="255"/>
      <c r="H130" s="255"/>
      <c r="I130" s="255"/>
    </row>
    <row r="131" spans="5:9" ht="15.75" hidden="1" customHeight="1">
      <c r="E131" s="255"/>
      <c r="F131" s="255"/>
      <c r="G131" s="255"/>
      <c r="H131" s="255"/>
      <c r="I131" s="255"/>
    </row>
    <row r="132" spans="5:9" ht="15.75" hidden="1" customHeight="1">
      <c r="E132" s="255"/>
      <c r="F132" s="255"/>
      <c r="G132" s="255"/>
      <c r="H132" s="255"/>
      <c r="I132" s="255"/>
    </row>
    <row r="133" spans="5:9" ht="15.75" hidden="1" customHeight="1">
      <c r="E133" s="255"/>
      <c r="F133" s="255"/>
      <c r="G133" s="255"/>
      <c r="H133" s="255"/>
      <c r="I133" s="255"/>
    </row>
    <row r="134" spans="5:9" ht="15.75" hidden="1" customHeight="1">
      <c r="E134" s="255"/>
      <c r="F134" s="255"/>
      <c r="G134" s="255"/>
      <c r="H134" s="255"/>
      <c r="I134" s="255"/>
    </row>
    <row r="135" spans="5:9" ht="15.75" hidden="1" customHeight="1">
      <c r="E135" s="255"/>
      <c r="F135" s="255"/>
      <c r="G135" s="255"/>
      <c r="H135" s="255"/>
      <c r="I135" s="255"/>
    </row>
    <row r="136" spans="5:9" ht="15.75" hidden="1" customHeight="1">
      <c r="E136" s="255"/>
      <c r="F136" s="255"/>
      <c r="G136" s="255"/>
      <c r="H136" s="255"/>
      <c r="I136" s="255"/>
    </row>
    <row r="137" spans="5:9" ht="15.75" hidden="1" customHeight="1">
      <c r="E137" s="255"/>
      <c r="F137" s="255"/>
      <c r="G137" s="255"/>
      <c r="H137" s="255"/>
      <c r="I137" s="255"/>
    </row>
    <row r="138" spans="5:9" ht="15.75" hidden="1" customHeight="1">
      <c r="E138" s="255"/>
      <c r="F138" s="255"/>
      <c r="G138" s="255"/>
      <c r="H138" s="255"/>
      <c r="I138" s="255"/>
    </row>
    <row r="139" spans="5:9" ht="15.75" hidden="1" customHeight="1">
      <c r="E139" s="255"/>
      <c r="F139" s="255"/>
      <c r="G139" s="255"/>
      <c r="H139" s="255"/>
      <c r="I139" s="255"/>
    </row>
    <row r="140" spans="5:9" ht="15.75" hidden="1" customHeight="1">
      <c r="E140" s="255"/>
      <c r="F140" s="255"/>
      <c r="G140" s="255"/>
      <c r="H140" s="255"/>
      <c r="I140" s="255"/>
    </row>
    <row r="141" spans="5:9" ht="15.75" hidden="1" customHeight="1">
      <c r="E141" s="255"/>
      <c r="F141" s="255"/>
      <c r="G141" s="255"/>
      <c r="H141" s="255"/>
      <c r="I141" s="255"/>
    </row>
    <row r="142" spans="5:9" ht="15.75" hidden="1" customHeight="1">
      <c r="E142" s="255"/>
      <c r="F142" s="255"/>
      <c r="G142" s="255"/>
      <c r="H142" s="255"/>
      <c r="I142" s="255"/>
    </row>
    <row r="143" spans="5:9" ht="15.75" hidden="1" customHeight="1">
      <c r="E143" s="255"/>
      <c r="F143" s="255"/>
      <c r="G143" s="255"/>
      <c r="H143" s="255"/>
      <c r="I143" s="255"/>
    </row>
    <row r="144" spans="5:9" ht="15.75" hidden="1" customHeight="1">
      <c r="E144" s="255"/>
      <c r="F144" s="255"/>
      <c r="G144" s="255"/>
      <c r="H144" s="255"/>
      <c r="I144" s="255"/>
    </row>
    <row r="145" spans="5:9" ht="15.75" hidden="1" customHeight="1">
      <c r="E145" s="255"/>
      <c r="F145" s="255"/>
      <c r="G145" s="255"/>
      <c r="H145" s="255"/>
      <c r="I145" s="255"/>
    </row>
    <row r="146" spans="5:9" ht="15.75" hidden="1" customHeight="1">
      <c r="E146" s="255"/>
      <c r="F146" s="255"/>
      <c r="G146" s="255"/>
      <c r="H146" s="255"/>
      <c r="I146" s="255"/>
    </row>
    <row r="147" spans="5:9" ht="15.75" hidden="1" customHeight="1">
      <c r="E147" s="255"/>
      <c r="F147" s="255"/>
      <c r="G147" s="255"/>
      <c r="H147" s="255"/>
      <c r="I147" s="255"/>
    </row>
    <row r="148" spans="5:9" ht="15.75" hidden="1" customHeight="1">
      <c r="E148" s="255"/>
      <c r="F148" s="255"/>
      <c r="G148" s="255"/>
      <c r="H148" s="255"/>
      <c r="I148" s="255"/>
    </row>
    <row r="149" spans="5:9" ht="15.75" hidden="1" customHeight="1">
      <c r="E149" s="255"/>
      <c r="F149" s="255"/>
      <c r="G149" s="255"/>
      <c r="H149" s="255"/>
      <c r="I149" s="255"/>
    </row>
    <row r="150" spans="5:9" ht="15.75" hidden="1" customHeight="1">
      <c r="E150" s="255"/>
      <c r="F150" s="255"/>
      <c r="G150" s="255"/>
      <c r="H150" s="255"/>
      <c r="I150" s="255"/>
    </row>
    <row r="151" spans="5:9" ht="15.75" hidden="1" customHeight="1">
      <c r="E151" s="255"/>
      <c r="F151" s="255"/>
      <c r="G151" s="255"/>
      <c r="H151" s="255"/>
      <c r="I151" s="255"/>
    </row>
    <row r="152" spans="5:9" ht="15.75" hidden="1" customHeight="1">
      <c r="E152" s="255"/>
      <c r="F152" s="255"/>
      <c r="G152" s="255"/>
      <c r="H152" s="255"/>
      <c r="I152" s="255"/>
    </row>
    <row r="153" spans="5:9" ht="15.75" hidden="1" customHeight="1">
      <c r="E153" s="255"/>
      <c r="F153" s="255"/>
      <c r="G153" s="255"/>
      <c r="H153" s="255"/>
      <c r="I153" s="255"/>
    </row>
    <row r="154" spans="5:9" ht="15.75" hidden="1" customHeight="1">
      <c r="E154" s="255"/>
      <c r="F154" s="255"/>
      <c r="G154" s="255"/>
      <c r="H154" s="255"/>
      <c r="I154" s="255"/>
    </row>
    <row r="155" spans="5:9" ht="15.75" hidden="1" customHeight="1">
      <c r="E155" s="255"/>
      <c r="F155" s="255"/>
      <c r="G155" s="255"/>
      <c r="H155" s="255"/>
      <c r="I155" s="255"/>
    </row>
    <row r="156" spans="5:9" ht="15.75" hidden="1" customHeight="1">
      <c r="E156" s="255"/>
      <c r="F156" s="255"/>
      <c r="G156" s="255"/>
      <c r="H156" s="255"/>
      <c r="I156" s="255"/>
    </row>
    <row r="157" spans="5:9" ht="15.75" hidden="1" customHeight="1">
      <c r="E157" s="255"/>
      <c r="F157" s="255"/>
      <c r="G157" s="255"/>
      <c r="H157" s="255"/>
      <c r="I157" s="255"/>
    </row>
    <row r="158" spans="5:9" ht="15.75" hidden="1" customHeight="1">
      <c r="E158" s="255"/>
      <c r="F158" s="255"/>
      <c r="G158" s="255"/>
      <c r="H158" s="255"/>
      <c r="I158" s="255"/>
    </row>
    <row r="159" spans="5:9" ht="15.75" hidden="1" customHeight="1">
      <c r="E159" s="255"/>
      <c r="F159" s="255"/>
      <c r="G159" s="255"/>
      <c r="H159" s="255"/>
      <c r="I159" s="255"/>
    </row>
    <row r="160" spans="5:9" ht="15.75" hidden="1" customHeight="1">
      <c r="E160" s="255"/>
      <c r="F160" s="255"/>
      <c r="G160" s="255"/>
      <c r="H160" s="255"/>
      <c r="I160" s="255"/>
    </row>
    <row r="161" spans="5:9" ht="15.75" hidden="1" customHeight="1">
      <c r="E161" s="255"/>
      <c r="F161" s="255"/>
      <c r="G161" s="255"/>
      <c r="H161" s="255"/>
      <c r="I161" s="255"/>
    </row>
    <row r="162" spans="5:9" ht="15.75" hidden="1" customHeight="1">
      <c r="E162" s="255"/>
      <c r="F162" s="255"/>
      <c r="G162" s="255"/>
      <c r="H162" s="255"/>
      <c r="I162" s="255"/>
    </row>
    <row r="163" spans="5:9" ht="15.75" hidden="1" customHeight="1">
      <c r="E163" s="255"/>
      <c r="F163" s="255"/>
      <c r="G163" s="255"/>
      <c r="H163" s="255"/>
      <c r="I163" s="255"/>
    </row>
    <row r="164" spans="5:9" ht="15.75" hidden="1" customHeight="1">
      <c r="E164" s="255"/>
      <c r="F164" s="255"/>
      <c r="G164" s="255"/>
      <c r="H164" s="255"/>
      <c r="I164" s="255"/>
    </row>
    <row r="165" spans="5:9" ht="15.75" hidden="1" customHeight="1">
      <c r="E165" s="255"/>
      <c r="F165" s="255"/>
      <c r="G165" s="255"/>
      <c r="H165" s="255"/>
      <c r="I165" s="255"/>
    </row>
    <row r="166" spans="5:9" ht="15.75" hidden="1" customHeight="1">
      <c r="E166" s="255"/>
      <c r="F166" s="255"/>
      <c r="G166" s="255"/>
      <c r="H166" s="255"/>
      <c r="I166" s="255"/>
    </row>
    <row r="167" spans="5:9" ht="15.75" hidden="1" customHeight="1">
      <c r="E167" s="255"/>
      <c r="F167" s="255"/>
      <c r="G167" s="255"/>
      <c r="H167" s="255"/>
      <c r="I167" s="255"/>
    </row>
    <row r="168" spans="5:9" ht="15.75" hidden="1" customHeight="1">
      <c r="E168" s="255"/>
      <c r="F168" s="255"/>
      <c r="G168" s="255"/>
      <c r="H168" s="255"/>
      <c r="I168" s="255"/>
    </row>
    <row r="169" spans="5:9" ht="15.75" hidden="1" customHeight="1">
      <c r="E169" s="255"/>
      <c r="F169" s="255"/>
      <c r="G169" s="255"/>
      <c r="H169" s="255"/>
      <c r="I169" s="255"/>
    </row>
    <row r="170" spans="5:9" ht="15.75" hidden="1" customHeight="1">
      <c r="E170" s="255"/>
      <c r="F170" s="255"/>
      <c r="G170" s="255"/>
      <c r="H170" s="255"/>
      <c r="I170" s="255"/>
    </row>
    <row r="171" spans="5:9" ht="15.75" hidden="1" customHeight="1">
      <c r="E171" s="255"/>
      <c r="F171" s="255"/>
      <c r="G171" s="255"/>
      <c r="H171" s="255"/>
      <c r="I171" s="255"/>
    </row>
    <row r="172" spans="5:9" ht="15.75" hidden="1" customHeight="1">
      <c r="E172" s="255"/>
      <c r="F172" s="255"/>
      <c r="G172" s="255"/>
      <c r="H172" s="255"/>
      <c r="I172" s="255"/>
    </row>
    <row r="173" spans="5:9" ht="15.75" hidden="1" customHeight="1">
      <c r="E173" s="255"/>
      <c r="F173" s="255"/>
      <c r="G173" s="255"/>
      <c r="H173" s="255"/>
      <c r="I173" s="255"/>
    </row>
    <row r="174" spans="5:9" ht="15.75" hidden="1" customHeight="1">
      <c r="E174" s="255"/>
      <c r="F174" s="255"/>
      <c r="G174" s="255"/>
      <c r="H174" s="255"/>
      <c r="I174" s="255"/>
    </row>
    <row r="175" spans="5:9" ht="15.75" hidden="1" customHeight="1">
      <c r="E175" s="255"/>
      <c r="F175" s="255"/>
      <c r="G175" s="255"/>
      <c r="H175" s="255"/>
      <c r="I175" s="255"/>
    </row>
    <row r="176" spans="5:9" ht="15.75" hidden="1" customHeight="1">
      <c r="E176" s="255"/>
      <c r="F176" s="255"/>
      <c r="G176" s="255"/>
      <c r="H176" s="255"/>
      <c r="I176" s="255"/>
    </row>
    <row r="177" spans="5:9" ht="15.75" hidden="1" customHeight="1">
      <c r="E177" s="255"/>
      <c r="F177" s="255"/>
      <c r="G177" s="255"/>
      <c r="H177" s="255"/>
      <c r="I177" s="255"/>
    </row>
    <row r="178" spans="5:9" ht="15.75" hidden="1" customHeight="1">
      <c r="E178" s="255"/>
      <c r="F178" s="255"/>
      <c r="G178" s="255"/>
      <c r="H178" s="255"/>
      <c r="I178" s="255"/>
    </row>
    <row r="179" spans="5:9" ht="15.75" hidden="1" customHeight="1">
      <c r="E179" s="255"/>
      <c r="F179" s="255"/>
      <c r="G179" s="255"/>
      <c r="H179" s="255"/>
      <c r="I179" s="255"/>
    </row>
    <row r="180" spans="5:9" ht="15.75" hidden="1" customHeight="1">
      <c r="E180" s="255"/>
      <c r="F180" s="255"/>
      <c r="G180" s="255"/>
      <c r="H180" s="255"/>
      <c r="I180" s="255"/>
    </row>
    <row r="181" spans="5:9" ht="15.75" hidden="1" customHeight="1">
      <c r="E181" s="255"/>
      <c r="F181" s="255"/>
      <c r="G181" s="255"/>
      <c r="H181" s="255"/>
      <c r="I181" s="255"/>
    </row>
    <row r="182" spans="5:9" ht="15.75" hidden="1" customHeight="1">
      <c r="E182" s="255"/>
      <c r="F182" s="255"/>
      <c r="G182" s="255"/>
      <c r="H182" s="255"/>
      <c r="I182" s="255"/>
    </row>
    <row r="183" spans="5:9" ht="15.75" hidden="1" customHeight="1">
      <c r="E183" s="255"/>
      <c r="F183" s="255"/>
      <c r="G183" s="255"/>
      <c r="H183" s="255"/>
      <c r="I183" s="255"/>
    </row>
    <row r="184" spans="5:9" ht="15.75" hidden="1" customHeight="1">
      <c r="E184" s="255"/>
      <c r="F184" s="255"/>
      <c r="G184" s="255"/>
      <c r="H184" s="255"/>
      <c r="I184" s="255"/>
    </row>
    <row r="185" spans="5:9" ht="15.75" hidden="1" customHeight="1">
      <c r="E185" s="255"/>
      <c r="F185" s="255"/>
      <c r="G185" s="255"/>
      <c r="H185" s="255"/>
      <c r="I185" s="255"/>
    </row>
    <row r="186" spans="5:9" ht="15.75" hidden="1" customHeight="1">
      <c r="E186" s="255"/>
      <c r="F186" s="255"/>
      <c r="G186" s="255"/>
      <c r="H186" s="255"/>
      <c r="I186" s="255"/>
    </row>
    <row r="187" spans="5:9" ht="15.75" hidden="1" customHeight="1">
      <c r="E187" s="255"/>
      <c r="F187" s="255"/>
      <c r="G187" s="255"/>
      <c r="H187" s="255"/>
      <c r="I187" s="255"/>
    </row>
    <row r="188" spans="5:9" ht="15.75" hidden="1" customHeight="1">
      <c r="E188" s="255"/>
      <c r="F188" s="255"/>
      <c r="G188" s="255"/>
      <c r="H188" s="255"/>
      <c r="I188" s="255"/>
    </row>
    <row r="189" spans="5:9" ht="15.75" hidden="1" customHeight="1">
      <c r="E189" s="255"/>
      <c r="F189" s="255"/>
      <c r="G189" s="255"/>
      <c r="H189" s="255"/>
      <c r="I189" s="255"/>
    </row>
    <row r="190" spans="5:9" ht="15.75" hidden="1" customHeight="1">
      <c r="E190" s="255"/>
      <c r="F190" s="255"/>
      <c r="G190" s="255"/>
      <c r="H190" s="255"/>
      <c r="I190" s="255"/>
    </row>
    <row r="191" spans="5:9" ht="15.75" hidden="1" customHeight="1">
      <c r="E191" s="255"/>
      <c r="F191" s="255"/>
      <c r="G191" s="255"/>
      <c r="H191" s="255"/>
      <c r="I191" s="255"/>
    </row>
    <row r="192" spans="5:9" ht="15.75" hidden="1" customHeight="1">
      <c r="E192" s="255"/>
      <c r="F192" s="255"/>
      <c r="G192" s="255"/>
      <c r="H192" s="255"/>
      <c r="I192" s="255"/>
    </row>
    <row r="193" spans="5:9" ht="15.75" hidden="1" customHeight="1">
      <c r="E193" s="255"/>
      <c r="F193" s="255"/>
      <c r="G193" s="255"/>
      <c r="H193" s="255"/>
      <c r="I193" s="255"/>
    </row>
    <row r="194" spans="5:9" ht="15.75" hidden="1" customHeight="1">
      <c r="E194" s="255"/>
      <c r="F194" s="255"/>
      <c r="G194" s="255"/>
      <c r="H194" s="255"/>
      <c r="I194" s="255"/>
    </row>
    <row r="195" spans="5:9" ht="15.75" hidden="1" customHeight="1">
      <c r="E195" s="255"/>
      <c r="F195" s="255"/>
      <c r="G195" s="255"/>
      <c r="H195" s="255"/>
      <c r="I195" s="255"/>
    </row>
    <row r="196" spans="5:9" ht="15.75" hidden="1" customHeight="1">
      <c r="E196" s="255"/>
      <c r="F196" s="255"/>
      <c r="G196" s="255"/>
      <c r="H196" s="255"/>
      <c r="I196" s="255"/>
    </row>
    <row r="197" spans="5:9" ht="15.75" hidden="1" customHeight="1">
      <c r="E197" s="255"/>
      <c r="F197" s="255"/>
      <c r="G197" s="255"/>
      <c r="H197" s="255"/>
      <c r="I197" s="255"/>
    </row>
    <row r="198" spans="5:9" ht="15.75" hidden="1" customHeight="1">
      <c r="E198" s="255"/>
      <c r="F198" s="255"/>
      <c r="G198" s="255"/>
      <c r="H198" s="255"/>
      <c r="I198" s="255"/>
    </row>
    <row r="199" spans="5:9" ht="15.75" hidden="1" customHeight="1">
      <c r="E199" s="255"/>
      <c r="F199" s="255"/>
      <c r="G199" s="255"/>
      <c r="H199" s="255"/>
      <c r="I199" s="255"/>
    </row>
    <row r="200" spans="5:9" ht="15.75" hidden="1" customHeight="1">
      <c r="E200" s="255"/>
      <c r="F200" s="255"/>
      <c r="G200" s="255"/>
      <c r="H200" s="255"/>
      <c r="I200" s="255"/>
    </row>
    <row r="201" spans="5:9" ht="15.75" hidden="1" customHeight="1">
      <c r="E201" s="255"/>
      <c r="F201" s="255"/>
      <c r="G201" s="255"/>
      <c r="H201" s="255"/>
      <c r="I201" s="255"/>
    </row>
    <row r="202" spans="5:9" ht="15.75" hidden="1" customHeight="1">
      <c r="E202" s="255"/>
      <c r="F202" s="255"/>
      <c r="G202" s="255"/>
      <c r="H202" s="255"/>
      <c r="I202" s="255"/>
    </row>
    <row r="203" spans="5:9" ht="15.75" hidden="1" customHeight="1">
      <c r="E203" s="255"/>
      <c r="F203" s="255"/>
      <c r="G203" s="255"/>
      <c r="H203" s="255"/>
      <c r="I203" s="255"/>
    </row>
    <row r="204" spans="5:9" ht="15.75" hidden="1" customHeight="1">
      <c r="E204" s="255"/>
      <c r="F204" s="255"/>
      <c r="G204" s="255"/>
      <c r="H204" s="255"/>
      <c r="I204" s="255"/>
    </row>
    <row r="205" spans="5:9" ht="15.75" hidden="1" customHeight="1">
      <c r="E205" s="255"/>
      <c r="F205" s="255"/>
      <c r="G205" s="255"/>
      <c r="H205" s="255"/>
      <c r="I205" s="255"/>
    </row>
    <row r="206" spans="5:9" ht="15.75" hidden="1" customHeight="1">
      <c r="E206" s="255"/>
      <c r="F206" s="255"/>
      <c r="G206" s="255"/>
      <c r="H206" s="255"/>
      <c r="I206" s="255"/>
    </row>
    <row r="207" spans="5:9" ht="15.75" hidden="1" customHeight="1">
      <c r="E207" s="255"/>
      <c r="F207" s="255"/>
      <c r="G207" s="255"/>
      <c r="H207" s="255"/>
      <c r="I207" s="255"/>
    </row>
    <row r="208" spans="5:9" ht="15.75" hidden="1" customHeight="1">
      <c r="E208" s="255"/>
      <c r="F208" s="255"/>
      <c r="G208" s="255"/>
      <c r="H208" s="255"/>
      <c r="I208" s="255"/>
    </row>
    <row r="209" spans="5:9" ht="15.75" hidden="1" customHeight="1">
      <c r="E209" s="255"/>
      <c r="F209" s="255"/>
      <c r="G209" s="255"/>
      <c r="H209" s="255"/>
      <c r="I209" s="255"/>
    </row>
    <row r="210" spans="5:9" ht="15.75" hidden="1" customHeight="1">
      <c r="E210" s="255"/>
      <c r="F210" s="255"/>
      <c r="G210" s="255"/>
      <c r="H210" s="255"/>
      <c r="I210" s="255"/>
    </row>
    <row r="211" spans="5:9" ht="15.75" hidden="1" customHeight="1">
      <c r="E211" s="255"/>
      <c r="F211" s="255"/>
      <c r="G211" s="255"/>
      <c r="H211" s="255"/>
      <c r="I211" s="255"/>
    </row>
    <row r="212" spans="5:9" ht="15.75" hidden="1" customHeight="1">
      <c r="E212" s="255"/>
      <c r="F212" s="255"/>
      <c r="G212" s="255"/>
      <c r="H212" s="255"/>
      <c r="I212" s="255"/>
    </row>
    <row r="213" spans="5:9" ht="15.75" hidden="1" customHeight="1">
      <c r="E213" s="255"/>
      <c r="F213" s="255"/>
      <c r="G213" s="255"/>
      <c r="H213" s="255"/>
      <c r="I213" s="255"/>
    </row>
    <row r="214" spans="5:9" ht="15.75" hidden="1" customHeight="1">
      <c r="E214" s="255"/>
      <c r="F214" s="255"/>
      <c r="G214" s="255"/>
      <c r="H214" s="255"/>
      <c r="I214" s="255"/>
    </row>
    <row r="215" spans="5:9" ht="15.75" hidden="1" customHeight="1">
      <c r="E215" s="255"/>
      <c r="F215" s="255"/>
      <c r="G215" s="255"/>
      <c r="H215" s="255"/>
      <c r="I215" s="255"/>
    </row>
    <row r="216" spans="5:9" ht="15.75" hidden="1" customHeight="1">
      <c r="E216" s="255"/>
      <c r="F216" s="255"/>
      <c r="G216" s="255"/>
      <c r="H216" s="255"/>
      <c r="I216" s="255"/>
    </row>
    <row r="217" spans="5:9" ht="15.75" hidden="1" customHeight="1">
      <c r="E217" s="255"/>
      <c r="F217" s="255"/>
      <c r="G217" s="255"/>
      <c r="H217" s="255"/>
      <c r="I217" s="255"/>
    </row>
    <row r="218" spans="5:9" ht="15.75" hidden="1" customHeight="1">
      <c r="E218" s="255"/>
      <c r="F218" s="255"/>
      <c r="G218" s="255"/>
      <c r="H218" s="255"/>
      <c r="I218" s="255"/>
    </row>
    <row r="219" spans="5:9" ht="15.75" hidden="1" customHeight="1">
      <c r="E219" s="255"/>
      <c r="F219" s="255"/>
      <c r="G219" s="255"/>
      <c r="H219" s="255"/>
      <c r="I219" s="255"/>
    </row>
    <row r="220" spans="5:9" ht="15.75" hidden="1" customHeight="1">
      <c r="E220" s="255"/>
      <c r="F220" s="255"/>
      <c r="G220" s="255"/>
      <c r="H220" s="255"/>
      <c r="I220" s="255"/>
    </row>
    <row r="221" spans="5:9" ht="15.75" hidden="1" customHeight="1">
      <c r="E221" s="255"/>
      <c r="F221" s="255"/>
      <c r="G221" s="255"/>
      <c r="H221" s="255"/>
      <c r="I221" s="255"/>
    </row>
    <row r="222" spans="5:9" ht="15.75" hidden="1" customHeight="1">
      <c r="E222" s="255"/>
      <c r="F222" s="255"/>
      <c r="G222" s="255"/>
      <c r="H222" s="255"/>
      <c r="I222" s="255"/>
    </row>
    <row r="223" spans="5:9" ht="15.75" hidden="1" customHeight="1">
      <c r="E223" s="255"/>
      <c r="F223" s="255"/>
      <c r="G223" s="255"/>
      <c r="H223" s="255"/>
      <c r="I223" s="255"/>
    </row>
    <row r="224" spans="5:9" ht="15.75" hidden="1" customHeight="1">
      <c r="E224" s="255"/>
      <c r="F224" s="255"/>
      <c r="G224" s="255"/>
      <c r="H224" s="255"/>
      <c r="I224" s="255"/>
    </row>
    <row r="225" spans="5:9" ht="15.75" hidden="1" customHeight="1">
      <c r="E225" s="255"/>
      <c r="F225" s="255"/>
      <c r="G225" s="255"/>
      <c r="H225" s="255"/>
      <c r="I225" s="255"/>
    </row>
    <row r="226" spans="5:9" ht="15.75" hidden="1" customHeight="1">
      <c r="E226" s="255"/>
      <c r="F226" s="255"/>
      <c r="G226" s="255"/>
      <c r="H226" s="255"/>
      <c r="I226" s="255"/>
    </row>
    <row r="227" spans="5:9" ht="15.75" hidden="1" customHeight="1">
      <c r="E227" s="255"/>
      <c r="F227" s="255"/>
      <c r="G227" s="255"/>
      <c r="H227" s="255"/>
      <c r="I227" s="255"/>
    </row>
    <row r="228" spans="5:9" ht="15.75" hidden="1" customHeight="1">
      <c r="E228" s="255"/>
      <c r="F228" s="255"/>
      <c r="G228" s="255"/>
      <c r="H228" s="255"/>
      <c r="I228" s="255"/>
    </row>
    <row r="229" spans="5:9" ht="15.75" hidden="1" customHeight="1">
      <c r="E229" s="255"/>
      <c r="F229" s="255"/>
      <c r="G229" s="255"/>
      <c r="H229" s="255"/>
      <c r="I229" s="255"/>
    </row>
    <row r="230" spans="5:9" ht="15.75" hidden="1" customHeight="1">
      <c r="E230" s="255"/>
      <c r="F230" s="255"/>
      <c r="G230" s="255"/>
      <c r="H230" s="255"/>
      <c r="I230" s="255"/>
    </row>
    <row r="231" spans="5:9" ht="15.75" hidden="1" customHeight="1">
      <c r="E231" s="255"/>
      <c r="F231" s="255"/>
      <c r="G231" s="255"/>
      <c r="H231" s="255"/>
      <c r="I231" s="255"/>
    </row>
    <row r="232" spans="5:9" ht="15.75" hidden="1" customHeight="1">
      <c r="E232" s="255"/>
      <c r="F232" s="255"/>
      <c r="G232" s="255"/>
      <c r="H232" s="255"/>
      <c r="I232" s="255"/>
    </row>
    <row r="233" spans="5:9" ht="15.75" hidden="1" customHeight="1">
      <c r="E233" s="255"/>
      <c r="F233" s="255"/>
      <c r="G233" s="255"/>
      <c r="H233" s="255"/>
      <c r="I233" s="255"/>
    </row>
    <row r="234" spans="5:9" ht="15.75" hidden="1" customHeight="1">
      <c r="E234" s="255"/>
      <c r="F234" s="255"/>
      <c r="G234" s="255"/>
      <c r="H234" s="255"/>
      <c r="I234" s="255"/>
    </row>
    <row r="235" spans="5:9" ht="15.75" hidden="1" customHeight="1">
      <c r="E235" s="255"/>
      <c r="F235" s="255"/>
      <c r="G235" s="255"/>
      <c r="H235" s="255"/>
      <c r="I235" s="255"/>
    </row>
    <row r="236" spans="5:9" ht="15.75" hidden="1" customHeight="1">
      <c r="E236" s="255"/>
      <c r="F236" s="255"/>
      <c r="G236" s="255"/>
      <c r="H236" s="255"/>
      <c r="I236" s="255"/>
    </row>
    <row r="237" spans="5:9" ht="15.75" hidden="1" customHeight="1">
      <c r="E237" s="255"/>
      <c r="F237" s="255"/>
      <c r="G237" s="255"/>
      <c r="H237" s="255"/>
      <c r="I237" s="255"/>
    </row>
    <row r="238" spans="5:9" ht="15.75" hidden="1" customHeight="1">
      <c r="E238" s="255"/>
      <c r="F238" s="255"/>
      <c r="G238" s="255"/>
      <c r="H238" s="255"/>
      <c r="I238" s="255"/>
    </row>
    <row r="239" spans="5:9" ht="15.75" hidden="1" customHeight="1">
      <c r="E239" s="255"/>
      <c r="F239" s="255"/>
      <c r="G239" s="255"/>
      <c r="H239" s="255"/>
      <c r="I239" s="255"/>
    </row>
    <row r="240" spans="5:9" ht="15.75" hidden="1" customHeight="1">
      <c r="E240" s="255"/>
      <c r="F240" s="255"/>
      <c r="G240" s="255"/>
      <c r="H240" s="255"/>
      <c r="I240" s="255"/>
    </row>
    <row r="241" spans="5:9" ht="15.75" hidden="1" customHeight="1">
      <c r="E241" s="255"/>
      <c r="F241" s="255"/>
      <c r="G241" s="255"/>
      <c r="H241" s="255"/>
      <c r="I241" s="255"/>
    </row>
    <row r="242" spans="5:9" ht="15.75" hidden="1" customHeight="1">
      <c r="E242" s="255"/>
      <c r="F242" s="255"/>
      <c r="G242" s="255"/>
      <c r="H242" s="255"/>
      <c r="I242" s="255"/>
    </row>
    <row r="243" spans="5:9" ht="15.75" hidden="1" customHeight="1">
      <c r="E243" s="255"/>
      <c r="F243" s="255"/>
      <c r="G243" s="255"/>
      <c r="H243" s="255"/>
      <c r="I243" s="255"/>
    </row>
    <row r="244" spans="5:9" ht="15.75" hidden="1" customHeight="1">
      <c r="E244" s="255"/>
      <c r="F244" s="255"/>
      <c r="G244" s="255"/>
      <c r="H244" s="255"/>
      <c r="I244" s="255"/>
    </row>
    <row r="245" spans="5:9" ht="15.75" hidden="1" customHeight="1">
      <c r="E245" s="255"/>
      <c r="F245" s="255"/>
      <c r="G245" s="255"/>
      <c r="H245" s="255"/>
      <c r="I245" s="255"/>
    </row>
    <row r="246" spans="5:9" ht="15.75" hidden="1" customHeight="1">
      <c r="E246" s="255"/>
      <c r="F246" s="255"/>
      <c r="G246" s="255"/>
      <c r="H246" s="255"/>
      <c r="I246" s="255"/>
    </row>
    <row r="247" spans="5:9" ht="15.75" hidden="1" customHeight="1">
      <c r="E247" s="255"/>
      <c r="F247" s="255"/>
      <c r="G247" s="255"/>
      <c r="H247" s="255"/>
      <c r="I247" s="255"/>
    </row>
    <row r="248" spans="5:9" ht="15.75" hidden="1" customHeight="1">
      <c r="E248" s="255"/>
      <c r="F248" s="255"/>
      <c r="G248" s="255"/>
      <c r="H248" s="255"/>
      <c r="I248" s="255"/>
    </row>
    <row r="249" spans="5:9" ht="15.75" hidden="1" customHeight="1">
      <c r="E249" s="255"/>
      <c r="F249" s="255"/>
      <c r="G249" s="255"/>
      <c r="H249" s="255"/>
      <c r="I249" s="255"/>
    </row>
    <row r="250" spans="5:9" ht="15.75" hidden="1" customHeight="1">
      <c r="E250" s="255"/>
      <c r="F250" s="255"/>
      <c r="G250" s="255"/>
      <c r="H250" s="255"/>
      <c r="I250" s="255"/>
    </row>
    <row r="251" spans="5:9" ht="15.75" hidden="1" customHeight="1">
      <c r="E251" s="255"/>
      <c r="F251" s="255"/>
      <c r="G251" s="255"/>
      <c r="H251" s="255"/>
      <c r="I251" s="255"/>
    </row>
    <row r="252" spans="5:9" ht="15.75" hidden="1" customHeight="1">
      <c r="E252" s="255"/>
      <c r="F252" s="255"/>
      <c r="G252" s="255"/>
      <c r="H252" s="255"/>
      <c r="I252" s="255"/>
    </row>
    <row r="253" spans="5:9" ht="15.75" hidden="1" customHeight="1">
      <c r="E253" s="255"/>
      <c r="F253" s="255"/>
      <c r="G253" s="255"/>
      <c r="H253" s="255"/>
      <c r="I253" s="255"/>
    </row>
    <row r="254" spans="5:9" ht="15.75" hidden="1" customHeight="1">
      <c r="E254" s="255"/>
      <c r="F254" s="255"/>
      <c r="G254" s="255"/>
      <c r="H254" s="255"/>
      <c r="I254" s="255"/>
    </row>
    <row r="255" spans="5:9" ht="15.75" hidden="1" customHeight="1">
      <c r="E255" s="255"/>
      <c r="F255" s="255"/>
      <c r="G255" s="255"/>
      <c r="H255" s="255"/>
      <c r="I255" s="255"/>
    </row>
    <row r="256" spans="5:9" ht="15.75" hidden="1" customHeight="1">
      <c r="E256" s="255"/>
      <c r="F256" s="255"/>
      <c r="G256" s="255"/>
      <c r="H256" s="255"/>
      <c r="I256" s="255"/>
    </row>
    <row r="257" spans="5:9" ht="15.75" hidden="1" customHeight="1">
      <c r="E257" s="255"/>
      <c r="F257" s="255"/>
      <c r="G257" s="255"/>
      <c r="H257" s="255"/>
      <c r="I257" s="255"/>
    </row>
    <row r="258" spans="5:9" ht="15.75" hidden="1" customHeight="1">
      <c r="E258" s="255"/>
      <c r="F258" s="255"/>
      <c r="G258" s="255"/>
      <c r="H258" s="255"/>
      <c r="I258" s="255"/>
    </row>
    <row r="259" spans="5:9" ht="15.75" hidden="1" customHeight="1">
      <c r="E259" s="255"/>
      <c r="F259" s="255"/>
      <c r="G259" s="255"/>
      <c r="H259" s="255"/>
      <c r="I259" s="255"/>
    </row>
    <row r="260" spans="5:9" ht="15.75" hidden="1" customHeight="1">
      <c r="E260" s="255"/>
      <c r="F260" s="255"/>
      <c r="G260" s="255"/>
      <c r="H260" s="255"/>
      <c r="I260" s="255"/>
    </row>
    <row r="261" spans="5:9" ht="15.75" hidden="1" customHeight="1">
      <c r="E261" s="255"/>
      <c r="F261" s="255"/>
      <c r="G261" s="255"/>
      <c r="H261" s="255"/>
      <c r="I261" s="255"/>
    </row>
    <row r="262" spans="5:9" ht="15.75" hidden="1" customHeight="1">
      <c r="E262" s="255"/>
      <c r="F262" s="255"/>
      <c r="G262" s="255"/>
      <c r="H262" s="255"/>
      <c r="I262" s="255"/>
    </row>
    <row r="263" spans="5:9" ht="15.75" hidden="1" customHeight="1">
      <c r="E263" s="255"/>
      <c r="F263" s="255"/>
      <c r="G263" s="255"/>
      <c r="H263" s="255"/>
      <c r="I263" s="255"/>
    </row>
    <row r="264" spans="5:9" ht="15.75" hidden="1" customHeight="1">
      <c r="E264" s="255"/>
      <c r="F264" s="255"/>
      <c r="G264" s="255"/>
      <c r="H264" s="255"/>
      <c r="I264" s="255"/>
    </row>
    <row r="265" spans="5:9" ht="15.75" hidden="1" customHeight="1">
      <c r="E265" s="255"/>
      <c r="F265" s="255"/>
      <c r="G265" s="255"/>
      <c r="H265" s="255"/>
      <c r="I265" s="255"/>
    </row>
    <row r="266" spans="5:9" ht="15.75" hidden="1" customHeight="1">
      <c r="E266" s="255"/>
      <c r="F266" s="255"/>
      <c r="G266" s="255"/>
      <c r="H266" s="255"/>
      <c r="I266" s="255"/>
    </row>
    <row r="267" spans="5:9" ht="15.75" hidden="1" customHeight="1">
      <c r="E267" s="255"/>
      <c r="F267" s="255"/>
      <c r="G267" s="255"/>
      <c r="H267" s="255"/>
      <c r="I267" s="255"/>
    </row>
    <row r="268" spans="5:9" ht="15.75" hidden="1" customHeight="1">
      <c r="E268" s="255"/>
      <c r="F268" s="255"/>
      <c r="G268" s="255"/>
      <c r="H268" s="255"/>
      <c r="I268" s="255"/>
    </row>
    <row r="269" spans="5:9" ht="15.75" hidden="1" customHeight="1">
      <c r="E269" s="255"/>
      <c r="F269" s="255"/>
      <c r="G269" s="255"/>
      <c r="H269" s="255"/>
      <c r="I269" s="255"/>
    </row>
    <row r="270" spans="5:9" ht="15.75" hidden="1" customHeight="1">
      <c r="E270" s="255"/>
      <c r="F270" s="255"/>
      <c r="G270" s="255"/>
      <c r="H270" s="255"/>
      <c r="I270" s="255"/>
    </row>
    <row r="271" spans="5:9" ht="15.75" hidden="1" customHeight="1">
      <c r="E271" s="255"/>
      <c r="F271" s="255"/>
      <c r="G271" s="255"/>
      <c r="H271" s="255"/>
      <c r="I271" s="255"/>
    </row>
    <row r="272" spans="5:9" ht="15.75" hidden="1" customHeight="1">
      <c r="E272" s="255"/>
      <c r="F272" s="255"/>
      <c r="G272" s="255"/>
      <c r="H272" s="255"/>
      <c r="I272" s="255"/>
    </row>
    <row r="273" spans="5:9" ht="15.75" hidden="1" customHeight="1">
      <c r="E273" s="255"/>
      <c r="F273" s="255"/>
      <c r="G273" s="255"/>
      <c r="H273" s="255"/>
      <c r="I273" s="255"/>
    </row>
    <row r="274" spans="5:9" ht="15.75" hidden="1" customHeight="1">
      <c r="E274" s="255"/>
      <c r="F274" s="255"/>
      <c r="G274" s="255"/>
      <c r="H274" s="255"/>
      <c r="I274" s="255"/>
    </row>
    <row r="275" spans="5:9" ht="15.75" hidden="1" customHeight="1">
      <c r="E275" s="255"/>
      <c r="F275" s="255"/>
      <c r="G275" s="255"/>
      <c r="H275" s="255"/>
      <c r="I275" s="255"/>
    </row>
    <row r="276" spans="5:9" ht="15.75" hidden="1" customHeight="1">
      <c r="E276" s="255"/>
      <c r="F276" s="255"/>
      <c r="G276" s="255"/>
      <c r="H276" s="255"/>
      <c r="I276" s="255"/>
    </row>
    <row r="277" spans="5:9" ht="15.75" hidden="1" customHeight="1">
      <c r="E277" s="255"/>
      <c r="F277" s="255"/>
      <c r="G277" s="255"/>
      <c r="H277" s="255"/>
      <c r="I277" s="255"/>
    </row>
    <row r="278" spans="5:9" ht="15.75" hidden="1" customHeight="1">
      <c r="E278" s="255"/>
      <c r="F278" s="255"/>
      <c r="G278" s="255"/>
      <c r="H278" s="255"/>
      <c r="I278" s="255"/>
    </row>
    <row r="279" spans="5:9" ht="15.75" hidden="1" customHeight="1">
      <c r="E279" s="255"/>
      <c r="F279" s="255"/>
      <c r="G279" s="255"/>
      <c r="H279" s="255"/>
      <c r="I279" s="255"/>
    </row>
    <row r="280" spans="5:9" ht="15.75" hidden="1" customHeight="1">
      <c r="E280" s="255"/>
      <c r="F280" s="255"/>
      <c r="G280" s="255"/>
      <c r="H280" s="255"/>
      <c r="I280" s="255"/>
    </row>
    <row r="281" spans="5:9" ht="15.75" hidden="1" customHeight="1">
      <c r="E281" s="255"/>
      <c r="F281" s="255"/>
      <c r="G281" s="255"/>
      <c r="H281" s="255"/>
      <c r="I281" s="255"/>
    </row>
    <row r="282" spans="5:9" ht="15.75" hidden="1" customHeight="1">
      <c r="E282" s="255"/>
      <c r="F282" s="255"/>
      <c r="G282" s="255"/>
      <c r="H282" s="255"/>
      <c r="I282" s="255"/>
    </row>
    <row r="283" spans="5:9" ht="15.75" hidden="1" customHeight="1">
      <c r="E283" s="255"/>
      <c r="F283" s="255"/>
      <c r="G283" s="255"/>
      <c r="H283" s="255"/>
      <c r="I283" s="255"/>
    </row>
    <row r="284" spans="5:9" ht="15.75" hidden="1" customHeight="1">
      <c r="E284" s="255"/>
      <c r="F284" s="255"/>
      <c r="G284" s="255"/>
      <c r="H284" s="255"/>
      <c r="I284" s="255"/>
    </row>
    <row r="285" spans="5:9" ht="15.75" hidden="1" customHeight="1">
      <c r="E285" s="255"/>
      <c r="F285" s="255"/>
      <c r="G285" s="255"/>
      <c r="H285" s="255"/>
      <c r="I285" s="255"/>
    </row>
    <row r="286" spans="5:9" ht="15.75" hidden="1" customHeight="1">
      <c r="E286" s="255"/>
      <c r="F286" s="255"/>
      <c r="G286" s="255"/>
      <c r="H286" s="255"/>
      <c r="I286" s="255"/>
    </row>
    <row r="287" spans="5:9" ht="15.75" hidden="1" customHeight="1">
      <c r="E287" s="255"/>
      <c r="F287" s="255"/>
      <c r="G287" s="255"/>
      <c r="H287" s="255"/>
      <c r="I287" s="255"/>
    </row>
    <row r="288" spans="5:9" ht="15.75" hidden="1" customHeight="1">
      <c r="E288" s="255"/>
      <c r="F288" s="255"/>
      <c r="G288" s="255"/>
      <c r="H288" s="255"/>
      <c r="I288" s="255"/>
    </row>
    <row r="289" spans="5:9" ht="15.75" hidden="1" customHeight="1">
      <c r="E289" s="255"/>
      <c r="F289" s="255"/>
      <c r="G289" s="255"/>
      <c r="H289" s="255"/>
      <c r="I289" s="255"/>
    </row>
    <row r="290" spans="5:9" ht="15.75" hidden="1" customHeight="1">
      <c r="E290" s="255"/>
      <c r="F290" s="255"/>
      <c r="G290" s="255"/>
      <c r="H290" s="255"/>
      <c r="I290" s="255"/>
    </row>
    <row r="291" spans="5:9" ht="15.75" hidden="1" customHeight="1">
      <c r="E291" s="255"/>
      <c r="F291" s="255"/>
      <c r="G291" s="255"/>
      <c r="H291" s="255"/>
      <c r="I291" s="255"/>
    </row>
    <row r="292" spans="5:9" ht="15.75" hidden="1" customHeight="1">
      <c r="E292" s="255"/>
      <c r="F292" s="255"/>
      <c r="G292" s="255"/>
      <c r="H292" s="255"/>
      <c r="I292" s="255"/>
    </row>
    <row r="293" spans="5:9" ht="15.75" hidden="1" customHeight="1">
      <c r="E293" s="255"/>
      <c r="F293" s="255"/>
      <c r="G293" s="255"/>
      <c r="H293" s="255"/>
      <c r="I293" s="255"/>
    </row>
    <row r="294" spans="5:9" ht="15.75" hidden="1" customHeight="1">
      <c r="E294" s="255"/>
      <c r="F294" s="255"/>
      <c r="G294" s="255"/>
      <c r="H294" s="255"/>
      <c r="I294" s="255"/>
    </row>
    <row r="295" spans="5:9" ht="15.75" hidden="1" customHeight="1">
      <c r="E295" s="255"/>
      <c r="F295" s="255"/>
      <c r="G295" s="255"/>
      <c r="H295" s="255"/>
      <c r="I295" s="255"/>
    </row>
    <row r="296" spans="5:9" ht="15.75" hidden="1" customHeight="1">
      <c r="E296" s="255"/>
      <c r="F296" s="255"/>
      <c r="G296" s="255"/>
      <c r="H296" s="255"/>
      <c r="I296" s="255"/>
    </row>
    <row r="297" spans="5:9" ht="15.75" hidden="1" customHeight="1">
      <c r="E297" s="255"/>
      <c r="F297" s="255"/>
      <c r="G297" s="255"/>
      <c r="H297" s="255"/>
      <c r="I297" s="255"/>
    </row>
    <row r="298" spans="5:9" ht="15.75" hidden="1" customHeight="1">
      <c r="E298" s="255"/>
      <c r="F298" s="255"/>
      <c r="G298" s="255"/>
      <c r="H298" s="255"/>
      <c r="I298" s="255"/>
    </row>
    <row r="299" spans="5:9" ht="15.75" hidden="1" customHeight="1">
      <c r="E299" s="255"/>
      <c r="F299" s="255"/>
      <c r="G299" s="255"/>
      <c r="H299" s="255"/>
      <c r="I299" s="255"/>
    </row>
    <row r="300" spans="5:9" ht="15.75" hidden="1" customHeight="1">
      <c r="E300" s="255"/>
      <c r="F300" s="255"/>
      <c r="G300" s="255"/>
      <c r="H300" s="255"/>
      <c r="I300" s="255"/>
    </row>
    <row r="301" spans="5:9" ht="15.75" hidden="1" customHeight="1">
      <c r="E301" s="255"/>
      <c r="F301" s="255"/>
      <c r="G301" s="255"/>
      <c r="H301" s="255"/>
      <c r="I301" s="255"/>
    </row>
    <row r="302" spans="5:9" ht="15.75" hidden="1" customHeight="1">
      <c r="E302" s="255"/>
      <c r="F302" s="255"/>
      <c r="G302" s="255"/>
      <c r="H302" s="255"/>
      <c r="I302" s="255"/>
    </row>
    <row r="303" spans="5:9" ht="15.75" hidden="1" customHeight="1">
      <c r="E303" s="255"/>
      <c r="F303" s="255"/>
      <c r="G303" s="255"/>
      <c r="H303" s="255"/>
      <c r="I303" s="255"/>
    </row>
    <row r="304" spans="5:9" ht="15.75" hidden="1" customHeight="1">
      <c r="E304" s="255"/>
      <c r="F304" s="255"/>
      <c r="G304" s="255"/>
      <c r="H304" s="255"/>
      <c r="I304" s="255"/>
    </row>
    <row r="305" spans="5:9" ht="15.75" hidden="1" customHeight="1">
      <c r="E305" s="255"/>
      <c r="F305" s="255"/>
      <c r="G305" s="255"/>
      <c r="H305" s="255"/>
      <c r="I305" s="255"/>
    </row>
    <row r="306" spans="5:9" ht="15.75" hidden="1" customHeight="1">
      <c r="E306" s="255"/>
      <c r="F306" s="255"/>
      <c r="G306" s="255"/>
      <c r="H306" s="255"/>
      <c r="I306" s="255"/>
    </row>
    <row r="307" spans="5:9" ht="15.75" hidden="1" customHeight="1">
      <c r="E307" s="255"/>
      <c r="F307" s="255"/>
      <c r="G307" s="255"/>
      <c r="H307" s="255"/>
      <c r="I307" s="255"/>
    </row>
    <row r="308" spans="5:9" ht="15.75" hidden="1" customHeight="1">
      <c r="E308" s="255"/>
      <c r="F308" s="255"/>
      <c r="G308" s="255"/>
      <c r="H308" s="255"/>
      <c r="I308" s="255"/>
    </row>
    <row r="309" spans="5:9" ht="15.75" hidden="1" customHeight="1">
      <c r="E309" s="255"/>
      <c r="F309" s="255"/>
      <c r="G309" s="255"/>
      <c r="H309" s="255"/>
      <c r="I309" s="255"/>
    </row>
    <row r="310" spans="5:9" ht="15.75" hidden="1" customHeight="1">
      <c r="E310" s="255"/>
      <c r="F310" s="255"/>
      <c r="G310" s="255"/>
      <c r="H310" s="255"/>
      <c r="I310" s="255"/>
    </row>
    <row r="311" spans="5:9" ht="15.75" hidden="1" customHeight="1">
      <c r="E311" s="255"/>
      <c r="F311" s="255"/>
      <c r="G311" s="255"/>
      <c r="H311" s="255"/>
      <c r="I311" s="255"/>
    </row>
    <row r="312" spans="5:9" ht="15.75" hidden="1" customHeight="1">
      <c r="E312" s="255"/>
      <c r="F312" s="255"/>
      <c r="G312" s="255"/>
      <c r="H312" s="255"/>
      <c r="I312" s="255"/>
    </row>
    <row r="313" spans="5:9" ht="15.75" hidden="1" customHeight="1">
      <c r="E313" s="255"/>
      <c r="F313" s="255"/>
      <c r="G313" s="255"/>
      <c r="H313" s="255"/>
      <c r="I313" s="255"/>
    </row>
    <row r="314" spans="5:9" ht="15.75" hidden="1" customHeight="1">
      <c r="E314" s="255"/>
      <c r="F314" s="255"/>
      <c r="G314" s="255"/>
      <c r="H314" s="255"/>
      <c r="I314" s="255"/>
    </row>
    <row r="315" spans="5:9" ht="15.75" hidden="1" customHeight="1">
      <c r="E315" s="255"/>
      <c r="F315" s="255"/>
      <c r="G315" s="255"/>
      <c r="H315" s="255"/>
      <c r="I315" s="255"/>
    </row>
    <row r="316" spans="5:9" ht="15.75" hidden="1" customHeight="1">
      <c r="E316" s="255"/>
      <c r="F316" s="255"/>
      <c r="G316" s="255"/>
      <c r="H316" s="255"/>
      <c r="I316" s="255"/>
    </row>
    <row r="317" spans="5:9" ht="15.75" hidden="1" customHeight="1">
      <c r="E317" s="255"/>
      <c r="F317" s="255"/>
      <c r="G317" s="255"/>
      <c r="H317" s="255"/>
      <c r="I317" s="255"/>
    </row>
    <row r="318" spans="5:9" ht="15.75" hidden="1" customHeight="1">
      <c r="E318" s="255"/>
      <c r="F318" s="255"/>
      <c r="G318" s="255"/>
      <c r="H318" s="255"/>
      <c r="I318" s="255"/>
    </row>
    <row r="319" spans="5:9" ht="15.75" hidden="1" customHeight="1">
      <c r="E319" s="255"/>
      <c r="F319" s="255"/>
      <c r="G319" s="255"/>
      <c r="H319" s="255"/>
      <c r="I319" s="255"/>
    </row>
    <row r="320" spans="5:9" ht="15.75" hidden="1" customHeight="1">
      <c r="E320" s="255"/>
      <c r="F320" s="255"/>
      <c r="G320" s="255"/>
      <c r="H320" s="255"/>
      <c r="I320" s="255"/>
    </row>
    <row r="321" spans="5:9" ht="15.75" hidden="1" customHeight="1">
      <c r="E321" s="255"/>
      <c r="F321" s="255"/>
      <c r="G321" s="255"/>
      <c r="H321" s="255"/>
      <c r="I321" s="255"/>
    </row>
    <row r="322" spans="5:9" ht="15.75" hidden="1" customHeight="1">
      <c r="E322" s="255"/>
      <c r="F322" s="255"/>
      <c r="G322" s="255"/>
      <c r="H322" s="255"/>
      <c r="I322" s="255"/>
    </row>
    <row r="323" spans="5:9" ht="15.75" hidden="1" customHeight="1">
      <c r="E323" s="255"/>
      <c r="F323" s="255"/>
      <c r="G323" s="255"/>
      <c r="H323" s="255"/>
      <c r="I323" s="255"/>
    </row>
    <row r="324" spans="5:9" ht="15.75" hidden="1" customHeight="1">
      <c r="E324" s="255"/>
      <c r="F324" s="255"/>
      <c r="G324" s="255"/>
      <c r="H324" s="255"/>
      <c r="I324" s="255"/>
    </row>
    <row r="325" spans="5:9" ht="15.75" hidden="1" customHeight="1">
      <c r="E325" s="255"/>
      <c r="F325" s="255"/>
      <c r="G325" s="255"/>
      <c r="H325" s="255"/>
      <c r="I325" s="255"/>
    </row>
    <row r="326" spans="5:9" ht="15.75" hidden="1" customHeight="1">
      <c r="E326" s="255"/>
      <c r="F326" s="255"/>
      <c r="G326" s="255"/>
      <c r="H326" s="255"/>
      <c r="I326" s="255"/>
    </row>
    <row r="327" spans="5:9" ht="15.75" hidden="1" customHeight="1">
      <c r="E327" s="255"/>
      <c r="F327" s="255"/>
      <c r="G327" s="255"/>
      <c r="H327" s="255"/>
      <c r="I327" s="255"/>
    </row>
    <row r="328" spans="5:9" ht="15.75" hidden="1" customHeight="1">
      <c r="E328" s="255"/>
      <c r="F328" s="255"/>
      <c r="G328" s="255"/>
      <c r="H328" s="255"/>
      <c r="I328" s="255"/>
    </row>
    <row r="329" spans="5:9" ht="15.75" hidden="1" customHeight="1">
      <c r="E329" s="255"/>
      <c r="F329" s="255"/>
      <c r="G329" s="255"/>
      <c r="H329" s="255"/>
      <c r="I329" s="255"/>
    </row>
    <row r="330" spans="5:9" ht="15.75" hidden="1" customHeight="1">
      <c r="E330" s="255"/>
      <c r="F330" s="255"/>
      <c r="G330" s="255"/>
      <c r="H330" s="255"/>
      <c r="I330" s="255"/>
    </row>
    <row r="331" spans="5:9" ht="15.75" hidden="1" customHeight="1">
      <c r="E331" s="255"/>
      <c r="F331" s="255"/>
      <c r="G331" s="255"/>
      <c r="H331" s="255"/>
      <c r="I331" s="255"/>
    </row>
    <row r="332" spans="5:9" ht="15.75" hidden="1" customHeight="1">
      <c r="E332" s="255"/>
      <c r="F332" s="255"/>
      <c r="G332" s="255"/>
      <c r="H332" s="255"/>
      <c r="I332" s="255"/>
    </row>
    <row r="333" spans="5:9" ht="15.75" hidden="1" customHeight="1">
      <c r="E333" s="255"/>
      <c r="F333" s="255"/>
      <c r="G333" s="255"/>
      <c r="H333" s="255"/>
      <c r="I333" s="255"/>
    </row>
    <row r="334" spans="5:9" ht="15.75" hidden="1" customHeight="1">
      <c r="E334" s="255"/>
      <c r="F334" s="255"/>
      <c r="G334" s="255"/>
      <c r="H334" s="255"/>
      <c r="I334" s="255"/>
    </row>
    <row r="335" spans="5:9" ht="15.75" hidden="1" customHeight="1">
      <c r="E335" s="255"/>
      <c r="F335" s="255"/>
      <c r="G335" s="255"/>
      <c r="H335" s="255"/>
      <c r="I335" s="255"/>
    </row>
    <row r="336" spans="5:9" ht="15.75" hidden="1" customHeight="1">
      <c r="E336" s="255"/>
      <c r="F336" s="255"/>
      <c r="G336" s="255"/>
      <c r="H336" s="255"/>
      <c r="I336" s="255"/>
    </row>
    <row r="337" spans="5:9" ht="15.75" hidden="1" customHeight="1">
      <c r="E337" s="255"/>
      <c r="F337" s="255"/>
      <c r="G337" s="255"/>
      <c r="H337" s="255"/>
      <c r="I337" s="255"/>
    </row>
    <row r="338" spans="5:9" ht="15.75" hidden="1" customHeight="1">
      <c r="E338" s="255"/>
      <c r="F338" s="255"/>
      <c r="G338" s="255"/>
      <c r="H338" s="255"/>
      <c r="I338" s="255"/>
    </row>
    <row r="339" spans="5:9" ht="15.75" hidden="1" customHeight="1">
      <c r="E339" s="255"/>
      <c r="F339" s="255"/>
      <c r="G339" s="255"/>
      <c r="H339" s="255"/>
      <c r="I339" s="255"/>
    </row>
    <row r="340" spans="5:9" ht="15.75" hidden="1" customHeight="1">
      <c r="E340" s="255"/>
      <c r="F340" s="255"/>
      <c r="G340" s="255"/>
      <c r="H340" s="255"/>
      <c r="I340" s="255"/>
    </row>
    <row r="341" spans="5:9" ht="15.75" hidden="1" customHeight="1">
      <c r="E341" s="255"/>
      <c r="F341" s="255"/>
      <c r="G341" s="255"/>
      <c r="H341" s="255"/>
      <c r="I341" s="255"/>
    </row>
    <row r="342" spans="5:9" ht="15.75" hidden="1" customHeight="1">
      <c r="E342" s="255"/>
      <c r="F342" s="255"/>
      <c r="G342" s="255"/>
      <c r="H342" s="255"/>
      <c r="I342" s="255"/>
    </row>
    <row r="343" spans="5:9" ht="15.75" hidden="1" customHeight="1">
      <c r="E343" s="255"/>
      <c r="F343" s="255"/>
      <c r="G343" s="255"/>
      <c r="H343" s="255"/>
      <c r="I343" s="255"/>
    </row>
    <row r="344" spans="5:9" ht="15.75" hidden="1" customHeight="1">
      <c r="E344" s="255"/>
      <c r="F344" s="255"/>
      <c r="G344" s="255"/>
      <c r="H344" s="255"/>
      <c r="I344" s="255"/>
    </row>
    <row r="345" spans="5:9" ht="15.75" hidden="1" customHeight="1">
      <c r="E345" s="255"/>
      <c r="F345" s="255"/>
      <c r="G345" s="255"/>
      <c r="H345" s="255"/>
      <c r="I345" s="255"/>
    </row>
    <row r="346" spans="5:9" ht="15.75" hidden="1" customHeight="1">
      <c r="E346" s="255"/>
      <c r="F346" s="255"/>
      <c r="G346" s="255"/>
      <c r="H346" s="255"/>
      <c r="I346" s="255"/>
    </row>
    <row r="347" spans="5:9" ht="15.75" hidden="1" customHeight="1">
      <c r="E347" s="255"/>
      <c r="F347" s="255"/>
      <c r="G347" s="255"/>
      <c r="H347" s="255"/>
      <c r="I347" s="255"/>
    </row>
    <row r="348" spans="5:9" ht="15.75" hidden="1" customHeight="1">
      <c r="E348" s="255"/>
      <c r="F348" s="255"/>
      <c r="G348" s="255"/>
      <c r="H348" s="255"/>
      <c r="I348" s="255"/>
    </row>
    <row r="349" spans="5:9" ht="15.75" hidden="1" customHeight="1">
      <c r="E349" s="255"/>
      <c r="F349" s="255"/>
      <c r="G349" s="255"/>
      <c r="H349" s="255"/>
      <c r="I349" s="255"/>
    </row>
    <row r="350" spans="5:9" ht="15.75" hidden="1" customHeight="1">
      <c r="E350" s="255"/>
      <c r="F350" s="255"/>
      <c r="G350" s="255"/>
      <c r="H350" s="255"/>
      <c r="I350" s="255"/>
    </row>
    <row r="351" spans="5:9" ht="15.75" hidden="1" customHeight="1">
      <c r="E351" s="255"/>
      <c r="F351" s="255"/>
      <c r="G351" s="255"/>
      <c r="H351" s="255"/>
      <c r="I351" s="255"/>
    </row>
    <row r="352" spans="5:9" ht="15.75" hidden="1" customHeight="1">
      <c r="E352" s="255"/>
      <c r="F352" s="255"/>
      <c r="G352" s="255"/>
      <c r="H352" s="255"/>
      <c r="I352" s="255"/>
    </row>
    <row r="353" spans="5:9" ht="15.75" hidden="1" customHeight="1">
      <c r="E353" s="255"/>
      <c r="F353" s="255"/>
      <c r="G353" s="255"/>
      <c r="H353" s="255"/>
      <c r="I353" s="255"/>
    </row>
    <row r="354" spans="5:9" ht="15.75" hidden="1" customHeight="1">
      <c r="E354" s="255"/>
      <c r="F354" s="255"/>
      <c r="G354" s="255"/>
      <c r="H354" s="255"/>
      <c r="I354" s="255"/>
    </row>
    <row r="355" spans="5:9" ht="15.75" hidden="1" customHeight="1">
      <c r="E355" s="255"/>
      <c r="F355" s="255"/>
      <c r="G355" s="255"/>
      <c r="H355" s="255"/>
      <c r="I355" s="255"/>
    </row>
    <row r="356" spans="5:9" ht="15.75" hidden="1" customHeight="1">
      <c r="E356" s="255"/>
      <c r="F356" s="255"/>
      <c r="G356" s="255"/>
      <c r="H356" s="255"/>
      <c r="I356" s="255"/>
    </row>
    <row r="357" spans="5:9" ht="15.75" hidden="1" customHeight="1">
      <c r="E357" s="255"/>
      <c r="F357" s="255"/>
      <c r="G357" s="255"/>
      <c r="H357" s="255"/>
      <c r="I357" s="255"/>
    </row>
    <row r="358" spans="5:9" ht="15.75" hidden="1" customHeight="1">
      <c r="E358" s="255"/>
      <c r="F358" s="255"/>
      <c r="G358" s="255"/>
      <c r="H358" s="255"/>
      <c r="I358" s="255"/>
    </row>
    <row r="359" spans="5:9" ht="15.75" hidden="1" customHeight="1">
      <c r="E359" s="255"/>
      <c r="F359" s="255"/>
      <c r="G359" s="255"/>
      <c r="H359" s="255"/>
      <c r="I359" s="255"/>
    </row>
    <row r="360" spans="5:9" ht="15.75" hidden="1" customHeight="1">
      <c r="E360" s="255"/>
      <c r="F360" s="255"/>
      <c r="G360" s="255"/>
      <c r="H360" s="255"/>
      <c r="I360" s="255"/>
    </row>
    <row r="361" spans="5:9" ht="15.75" hidden="1" customHeight="1">
      <c r="E361" s="255"/>
      <c r="F361" s="255"/>
      <c r="G361" s="255"/>
      <c r="H361" s="255"/>
      <c r="I361" s="255"/>
    </row>
    <row r="362" spans="5:9" ht="15.75" hidden="1" customHeight="1">
      <c r="E362" s="255"/>
      <c r="F362" s="255"/>
      <c r="G362" s="255"/>
      <c r="H362" s="255"/>
      <c r="I362" s="255"/>
    </row>
    <row r="363" spans="5:9" ht="15.75" hidden="1" customHeight="1">
      <c r="E363" s="255"/>
      <c r="F363" s="255"/>
      <c r="G363" s="255"/>
      <c r="H363" s="255"/>
      <c r="I363" s="255"/>
    </row>
    <row r="364" spans="5:9" ht="15.75" hidden="1" customHeight="1">
      <c r="E364" s="255"/>
      <c r="F364" s="255"/>
      <c r="G364" s="255"/>
      <c r="H364" s="255"/>
      <c r="I364" s="255"/>
    </row>
    <row r="365" spans="5:9" ht="15.75" hidden="1" customHeight="1">
      <c r="E365" s="255"/>
      <c r="F365" s="255"/>
      <c r="G365" s="255"/>
      <c r="H365" s="255"/>
      <c r="I365" s="255"/>
    </row>
    <row r="366" spans="5:9" ht="15.75" hidden="1" customHeight="1">
      <c r="E366" s="255"/>
      <c r="F366" s="255"/>
      <c r="G366" s="255"/>
      <c r="H366" s="255"/>
      <c r="I366" s="255"/>
    </row>
    <row r="367" spans="5:9" ht="15.75" hidden="1" customHeight="1">
      <c r="E367" s="255"/>
      <c r="F367" s="255"/>
      <c r="G367" s="255"/>
      <c r="H367" s="255"/>
      <c r="I367" s="255"/>
    </row>
    <row r="368" spans="5:9" ht="15.75" hidden="1" customHeight="1">
      <c r="E368" s="255"/>
      <c r="F368" s="255"/>
      <c r="G368" s="255"/>
      <c r="H368" s="255"/>
      <c r="I368" s="255"/>
    </row>
    <row r="369" spans="5:9" ht="15.75" hidden="1" customHeight="1">
      <c r="E369" s="255"/>
      <c r="F369" s="255"/>
      <c r="G369" s="255"/>
      <c r="H369" s="255"/>
      <c r="I369" s="255"/>
    </row>
    <row r="370" spans="5:9" ht="15.75" hidden="1" customHeight="1">
      <c r="E370" s="255"/>
      <c r="F370" s="255"/>
      <c r="G370" s="255"/>
      <c r="H370" s="255"/>
      <c r="I370" s="255"/>
    </row>
    <row r="371" spans="5:9" ht="15.75" hidden="1" customHeight="1">
      <c r="E371" s="255"/>
      <c r="F371" s="255"/>
      <c r="G371" s="255"/>
      <c r="H371" s="255"/>
      <c r="I371" s="255"/>
    </row>
    <row r="372" spans="5:9" ht="15.75" hidden="1" customHeight="1">
      <c r="E372" s="255"/>
      <c r="F372" s="255"/>
      <c r="G372" s="255"/>
      <c r="H372" s="255"/>
      <c r="I372" s="255"/>
    </row>
    <row r="373" spans="5:9" ht="15.75" hidden="1" customHeight="1">
      <c r="E373" s="255"/>
      <c r="F373" s="255"/>
      <c r="G373" s="255"/>
      <c r="H373" s="255"/>
      <c r="I373" s="255"/>
    </row>
    <row r="374" spans="5:9" ht="15.75" hidden="1" customHeight="1">
      <c r="E374" s="255"/>
      <c r="F374" s="255"/>
      <c r="G374" s="255"/>
      <c r="H374" s="255"/>
      <c r="I374" s="255"/>
    </row>
    <row r="375" spans="5:9" ht="15.75" hidden="1" customHeight="1">
      <c r="E375" s="255"/>
      <c r="F375" s="255"/>
      <c r="G375" s="255"/>
      <c r="H375" s="255"/>
      <c r="I375" s="255"/>
    </row>
    <row r="376" spans="5:9" ht="15.75" hidden="1" customHeight="1">
      <c r="E376" s="255"/>
      <c r="F376" s="255"/>
      <c r="G376" s="255"/>
      <c r="H376" s="255"/>
      <c r="I376" s="255"/>
    </row>
    <row r="377" spans="5:9" ht="15.75" hidden="1" customHeight="1">
      <c r="E377" s="255"/>
      <c r="F377" s="255"/>
      <c r="G377" s="255"/>
      <c r="H377" s="255"/>
      <c r="I377" s="255"/>
    </row>
    <row r="378" spans="5:9" ht="15.75" hidden="1" customHeight="1">
      <c r="E378" s="255"/>
      <c r="F378" s="255"/>
      <c r="G378" s="255"/>
      <c r="H378" s="255"/>
      <c r="I378" s="255"/>
    </row>
    <row r="379" spans="5:9" ht="15.75" hidden="1" customHeight="1">
      <c r="E379" s="255"/>
      <c r="F379" s="255"/>
      <c r="G379" s="255"/>
      <c r="H379" s="255"/>
      <c r="I379" s="255"/>
    </row>
    <row r="380" spans="5:9" ht="15.75" hidden="1" customHeight="1">
      <c r="E380" s="255"/>
      <c r="F380" s="255"/>
      <c r="G380" s="255"/>
      <c r="H380" s="255"/>
      <c r="I380" s="255"/>
    </row>
    <row r="381" spans="5:9" ht="15.75" hidden="1" customHeight="1">
      <c r="E381" s="255"/>
      <c r="F381" s="255"/>
      <c r="G381" s="255"/>
      <c r="H381" s="255"/>
      <c r="I381" s="255"/>
    </row>
    <row r="382" spans="5:9" ht="15.75" hidden="1" customHeight="1">
      <c r="E382" s="255"/>
      <c r="F382" s="255"/>
      <c r="G382" s="255"/>
      <c r="H382" s="255"/>
      <c r="I382" s="255"/>
    </row>
    <row r="383" spans="5:9" ht="15.75" hidden="1" customHeight="1">
      <c r="E383" s="255"/>
      <c r="F383" s="255"/>
      <c r="G383" s="255"/>
      <c r="H383" s="255"/>
      <c r="I383" s="255"/>
    </row>
    <row r="384" spans="5:9" ht="15.75" hidden="1" customHeight="1">
      <c r="E384" s="255"/>
      <c r="F384" s="255"/>
      <c r="G384" s="255"/>
      <c r="H384" s="255"/>
      <c r="I384" s="255"/>
    </row>
    <row r="385" spans="5:9" ht="15.75" hidden="1" customHeight="1">
      <c r="E385" s="255"/>
      <c r="F385" s="255"/>
      <c r="G385" s="255"/>
      <c r="H385" s="255"/>
      <c r="I385" s="255"/>
    </row>
    <row r="386" spans="5:9" ht="15.75" hidden="1" customHeight="1">
      <c r="E386" s="255"/>
      <c r="F386" s="255"/>
      <c r="G386" s="255"/>
      <c r="H386" s="255"/>
      <c r="I386" s="255"/>
    </row>
    <row r="387" spans="5:9" ht="15.75" hidden="1" customHeight="1">
      <c r="E387" s="255"/>
      <c r="F387" s="255"/>
      <c r="G387" s="255"/>
      <c r="H387" s="255"/>
      <c r="I387" s="255"/>
    </row>
    <row r="388" spans="5:9" ht="15.75" hidden="1" customHeight="1">
      <c r="E388" s="255"/>
      <c r="F388" s="255"/>
      <c r="G388" s="255"/>
      <c r="H388" s="255"/>
      <c r="I388" s="255"/>
    </row>
    <row r="389" spans="5:9" ht="15.75" hidden="1" customHeight="1">
      <c r="E389" s="255"/>
      <c r="F389" s="255"/>
      <c r="G389" s="255"/>
      <c r="H389" s="255"/>
      <c r="I389" s="255"/>
    </row>
    <row r="390" spans="5:9" ht="15.75" hidden="1" customHeight="1">
      <c r="E390" s="255"/>
      <c r="F390" s="255"/>
      <c r="G390" s="255"/>
      <c r="H390" s="255"/>
      <c r="I390" s="255"/>
    </row>
    <row r="391" spans="5:9" ht="15.75" hidden="1" customHeight="1">
      <c r="E391" s="255"/>
      <c r="F391" s="255"/>
      <c r="G391" s="255"/>
      <c r="H391" s="255"/>
      <c r="I391" s="255"/>
    </row>
    <row r="392" spans="5:9" ht="15.75" hidden="1" customHeight="1">
      <c r="E392" s="255"/>
      <c r="F392" s="255"/>
      <c r="G392" s="255"/>
      <c r="H392" s="255"/>
      <c r="I392" s="255"/>
    </row>
    <row r="393" spans="5:9" ht="15.75" hidden="1" customHeight="1">
      <c r="E393" s="255"/>
      <c r="F393" s="255"/>
      <c r="G393" s="255"/>
      <c r="H393" s="255"/>
      <c r="I393" s="255"/>
    </row>
    <row r="394" spans="5:9" ht="15.75" hidden="1" customHeight="1">
      <c r="E394" s="255"/>
      <c r="F394" s="255"/>
      <c r="G394" s="255"/>
      <c r="H394" s="255"/>
      <c r="I394" s="255"/>
    </row>
    <row r="395" spans="5:9" ht="15.75" hidden="1" customHeight="1">
      <c r="E395" s="255"/>
      <c r="F395" s="255"/>
      <c r="G395" s="255"/>
      <c r="H395" s="255"/>
      <c r="I395" s="255"/>
    </row>
    <row r="396" spans="5:9" ht="15.75" hidden="1" customHeight="1">
      <c r="E396" s="255"/>
      <c r="F396" s="255"/>
      <c r="G396" s="255"/>
      <c r="H396" s="255"/>
      <c r="I396" s="255"/>
    </row>
    <row r="397" spans="5:9" ht="15.75" hidden="1" customHeight="1">
      <c r="E397" s="255"/>
      <c r="F397" s="255"/>
      <c r="G397" s="255"/>
      <c r="H397" s="255"/>
      <c r="I397" s="255"/>
    </row>
    <row r="398" spans="5:9" ht="15.75" hidden="1" customHeight="1">
      <c r="E398" s="255"/>
      <c r="F398" s="255"/>
      <c r="G398" s="255"/>
      <c r="H398" s="255"/>
      <c r="I398" s="255"/>
    </row>
    <row r="399" spans="5:9" ht="15.75" hidden="1" customHeight="1">
      <c r="E399" s="255"/>
      <c r="F399" s="255"/>
      <c r="G399" s="255"/>
      <c r="H399" s="255"/>
      <c r="I399" s="255"/>
    </row>
    <row r="400" spans="5:9" ht="15.75" hidden="1" customHeight="1">
      <c r="E400" s="255"/>
      <c r="F400" s="255"/>
      <c r="G400" s="255"/>
      <c r="H400" s="255"/>
      <c r="I400" s="255"/>
    </row>
    <row r="401" spans="5:9" ht="15.75" hidden="1" customHeight="1">
      <c r="E401" s="255"/>
      <c r="F401" s="255"/>
      <c r="G401" s="255"/>
      <c r="H401" s="255"/>
      <c r="I401" s="255"/>
    </row>
    <row r="402" spans="5:9" ht="15.75" hidden="1" customHeight="1">
      <c r="E402" s="255"/>
      <c r="F402" s="255"/>
      <c r="G402" s="255"/>
      <c r="H402" s="255"/>
      <c r="I402" s="255"/>
    </row>
    <row r="403" spans="5:9" ht="15.75" hidden="1" customHeight="1">
      <c r="E403" s="255"/>
      <c r="F403" s="255"/>
      <c r="G403" s="255"/>
      <c r="H403" s="255"/>
      <c r="I403" s="255"/>
    </row>
    <row r="404" spans="5:9" ht="15.75" hidden="1" customHeight="1">
      <c r="E404" s="255"/>
      <c r="F404" s="255"/>
      <c r="G404" s="255"/>
      <c r="H404" s="255"/>
      <c r="I404" s="255"/>
    </row>
    <row r="405" spans="5:9" ht="15.75" hidden="1" customHeight="1">
      <c r="E405" s="255"/>
      <c r="F405" s="255"/>
      <c r="G405" s="255"/>
      <c r="H405" s="255"/>
      <c r="I405" s="255"/>
    </row>
    <row r="406" spans="5:9" ht="15.75" hidden="1" customHeight="1">
      <c r="E406" s="255"/>
      <c r="F406" s="255"/>
      <c r="G406" s="255"/>
      <c r="H406" s="255"/>
      <c r="I406" s="255"/>
    </row>
    <row r="407" spans="5:9" ht="15.75" hidden="1" customHeight="1">
      <c r="E407" s="255"/>
      <c r="F407" s="255"/>
      <c r="G407" s="255"/>
      <c r="H407" s="255"/>
      <c r="I407" s="255"/>
    </row>
    <row r="408" spans="5:9" ht="15.75" hidden="1" customHeight="1">
      <c r="E408" s="255"/>
      <c r="F408" s="255"/>
      <c r="G408" s="255"/>
      <c r="H408" s="255"/>
      <c r="I408" s="255"/>
    </row>
    <row r="409" spans="5:9" ht="15.75" hidden="1" customHeight="1">
      <c r="E409" s="255"/>
      <c r="F409" s="255"/>
      <c r="G409" s="255"/>
      <c r="H409" s="255"/>
      <c r="I409" s="255"/>
    </row>
    <row r="410" spans="5:9" ht="15.75" hidden="1" customHeight="1">
      <c r="E410" s="255"/>
      <c r="F410" s="255"/>
      <c r="G410" s="255"/>
      <c r="H410" s="255"/>
      <c r="I410" s="255"/>
    </row>
    <row r="411" spans="5:9" ht="15.75" hidden="1" customHeight="1">
      <c r="E411" s="255"/>
      <c r="F411" s="255"/>
      <c r="G411" s="255"/>
      <c r="H411" s="255"/>
      <c r="I411" s="255"/>
    </row>
    <row r="412" spans="5:9" ht="15.75" hidden="1" customHeight="1">
      <c r="E412" s="255"/>
      <c r="F412" s="255"/>
      <c r="G412" s="255"/>
      <c r="H412" s="255"/>
      <c r="I412" s="255"/>
    </row>
    <row r="413" spans="5:9" ht="15.75" hidden="1" customHeight="1">
      <c r="E413" s="255"/>
      <c r="F413" s="255"/>
      <c r="G413" s="255"/>
      <c r="H413" s="255"/>
      <c r="I413" s="255"/>
    </row>
    <row r="414" spans="5:9" ht="15.75" hidden="1" customHeight="1">
      <c r="E414" s="255"/>
      <c r="F414" s="255"/>
      <c r="G414" s="255"/>
      <c r="H414" s="255"/>
      <c r="I414" s="255"/>
    </row>
    <row r="415" spans="5:9" ht="15.75" hidden="1" customHeight="1">
      <c r="E415" s="255"/>
      <c r="F415" s="255"/>
      <c r="G415" s="255"/>
      <c r="H415" s="255"/>
      <c r="I415" s="255"/>
    </row>
    <row r="416" spans="5:9" ht="15.75" hidden="1" customHeight="1">
      <c r="E416" s="255"/>
      <c r="F416" s="255"/>
      <c r="G416" s="255"/>
      <c r="H416" s="255"/>
      <c r="I416" s="255"/>
    </row>
    <row r="417" spans="5:9" ht="15.75" hidden="1" customHeight="1">
      <c r="E417" s="255"/>
      <c r="F417" s="255"/>
      <c r="G417" s="255"/>
      <c r="H417" s="255"/>
      <c r="I417" s="255"/>
    </row>
    <row r="418" spans="5:9" ht="15.75" hidden="1" customHeight="1">
      <c r="E418" s="255"/>
      <c r="F418" s="255"/>
      <c r="G418" s="255"/>
      <c r="H418" s="255"/>
      <c r="I418" s="255"/>
    </row>
    <row r="419" spans="5:9" ht="15.75" hidden="1" customHeight="1">
      <c r="E419" s="255"/>
      <c r="F419" s="255"/>
      <c r="G419" s="255"/>
      <c r="H419" s="255"/>
      <c r="I419" s="255"/>
    </row>
    <row r="420" spans="5:9" ht="15.75" hidden="1" customHeight="1">
      <c r="E420" s="255"/>
      <c r="F420" s="255"/>
      <c r="G420" s="255"/>
      <c r="H420" s="255"/>
      <c r="I420" s="255"/>
    </row>
    <row r="421" spans="5:9" ht="15.75" hidden="1" customHeight="1">
      <c r="E421" s="255"/>
      <c r="F421" s="255"/>
      <c r="G421" s="255"/>
      <c r="H421" s="255"/>
      <c r="I421" s="255"/>
    </row>
    <row r="422" spans="5:9" ht="15.75" hidden="1" customHeight="1">
      <c r="E422" s="255"/>
      <c r="F422" s="255"/>
      <c r="G422" s="255"/>
      <c r="H422" s="255"/>
      <c r="I422" s="255"/>
    </row>
    <row r="423" spans="5:9" ht="15.75" hidden="1" customHeight="1">
      <c r="E423" s="255"/>
      <c r="F423" s="255"/>
      <c r="G423" s="255"/>
      <c r="H423" s="255"/>
      <c r="I423" s="255"/>
    </row>
    <row r="424" spans="5:9" ht="15.75" hidden="1" customHeight="1">
      <c r="E424" s="255"/>
      <c r="F424" s="255"/>
      <c r="G424" s="255"/>
      <c r="H424" s="255"/>
      <c r="I424" s="255"/>
    </row>
    <row r="425" spans="5:9" ht="15.75" hidden="1" customHeight="1">
      <c r="E425" s="255"/>
      <c r="F425" s="255"/>
      <c r="G425" s="255"/>
      <c r="H425" s="255"/>
      <c r="I425" s="255"/>
    </row>
    <row r="426" spans="5:9" ht="15.75" hidden="1" customHeight="1">
      <c r="E426" s="255"/>
      <c r="F426" s="255"/>
      <c r="G426" s="255"/>
      <c r="H426" s="255"/>
      <c r="I426" s="255"/>
    </row>
    <row r="427" spans="5:9" ht="15.75" hidden="1" customHeight="1">
      <c r="E427" s="255"/>
      <c r="F427" s="255"/>
      <c r="G427" s="255"/>
      <c r="H427" s="255"/>
      <c r="I427" s="255"/>
    </row>
    <row r="428" spans="5:9" ht="15.75" hidden="1" customHeight="1">
      <c r="E428" s="255"/>
      <c r="F428" s="255"/>
      <c r="G428" s="255"/>
      <c r="H428" s="255"/>
      <c r="I428" s="255"/>
    </row>
    <row r="429" spans="5:9" ht="15.75" hidden="1" customHeight="1">
      <c r="E429" s="255"/>
      <c r="F429" s="255"/>
      <c r="G429" s="255"/>
      <c r="H429" s="255"/>
      <c r="I429" s="255"/>
    </row>
    <row r="430" spans="5:9" ht="15.75" hidden="1" customHeight="1">
      <c r="E430" s="255"/>
      <c r="F430" s="255"/>
      <c r="G430" s="255"/>
      <c r="H430" s="255"/>
      <c r="I430" s="255"/>
    </row>
    <row r="431" spans="5:9" ht="15.75" hidden="1" customHeight="1">
      <c r="E431" s="255"/>
      <c r="F431" s="255"/>
      <c r="G431" s="255"/>
      <c r="H431" s="255"/>
      <c r="I431" s="255"/>
    </row>
    <row r="432" spans="5:9" ht="15.75" hidden="1" customHeight="1">
      <c r="E432" s="255"/>
      <c r="F432" s="255"/>
      <c r="G432" s="255"/>
      <c r="H432" s="255"/>
      <c r="I432" s="255"/>
    </row>
    <row r="433" spans="5:9" ht="15.75" hidden="1" customHeight="1">
      <c r="E433" s="255"/>
      <c r="F433" s="255"/>
      <c r="G433" s="255"/>
      <c r="H433" s="255"/>
      <c r="I433" s="255"/>
    </row>
    <row r="434" spans="5:9" ht="15.75" hidden="1" customHeight="1">
      <c r="E434" s="255"/>
      <c r="F434" s="255"/>
      <c r="G434" s="255"/>
      <c r="H434" s="255"/>
      <c r="I434" s="255"/>
    </row>
    <row r="435" spans="5:9" ht="15.75" hidden="1" customHeight="1">
      <c r="E435" s="255"/>
      <c r="F435" s="255"/>
      <c r="G435" s="255"/>
      <c r="H435" s="255"/>
      <c r="I435" s="255"/>
    </row>
    <row r="436" spans="5:9" ht="15.75" hidden="1" customHeight="1">
      <c r="E436" s="255"/>
      <c r="F436" s="255"/>
      <c r="G436" s="255"/>
      <c r="H436" s="255"/>
      <c r="I436" s="255"/>
    </row>
    <row r="437" spans="5:9" ht="15.75" hidden="1" customHeight="1">
      <c r="E437" s="255"/>
      <c r="F437" s="255"/>
      <c r="G437" s="255"/>
      <c r="H437" s="255"/>
      <c r="I437" s="255"/>
    </row>
    <row r="438" spans="5:9" ht="15.75" hidden="1" customHeight="1">
      <c r="E438" s="255"/>
      <c r="F438" s="255"/>
      <c r="G438" s="255"/>
      <c r="H438" s="255"/>
      <c r="I438" s="255"/>
    </row>
    <row r="439" spans="5:9" ht="15.75" hidden="1" customHeight="1">
      <c r="E439" s="255"/>
      <c r="F439" s="255"/>
      <c r="G439" s="255"/>
      <c r="H439" s="255"/>
      <c r="I439" s="255"/>
    </row>
    <row r="440" spans="5:9" ht="15.75" hidden="1" customHeight="1">
      <c r="E440" s="255"/>
      <c r="F440" s="255"/>
      <c r="G440" s="255"/>
      <c r="H440" s="255"/>
      <c r="I440" s="255"/>
    </row>
    <row r="441" spans="5:9" ht="15.75" hidden="1" customHeight="1">
      <c r="E441" s="255"/>
      <c r="F441" s="255"/>
      <c r="G441" s="255"/>
      <c r="H441" s="255"/>
      <c r="I441" s="255"/>
    </row>
    <row r="442" spans="5:9" ht="15.75" hidden="1" customHeight="1">
      <c r="E442" s="255"/>
      <c r="F442" s="255"/>
      <c r="G442" s="255"/>
      <c r="H442" s="255"/>
      <c r="I442" s="255"/>
    </row>
    <row r="443" spans="5:9" ht="15.75" hidden="1" customHeight="1">
      <c r="E443" s="255"/>
      <c r="F443" s="255"/>
      <c r="G443" s="255"/>
      <c r="H443" s="255"/>
      <c r="I443" s="255"/>
    </row>
    <row r="444" spans="5:9" ht="15.75" hidden="1" customHeight="1">
      <c r="E444" s="255"/>
      <c r="F444" s="255"/>
      <c r="G444" s="255"/>
      <c r="H444" s="255"/>
      <c r="I444" s="255"/>
    </row>
    <row r="445" spans="5:9" ht="15.75" hidden="1" customHeight="1">
      <c r="E445" s="255"/>
      <c r="F445" s="255"/>
      <c r="G445" s="255"/>
      <c r="H445" s="255"/>
      <c r="I445" s="255"/>
    </row>
    <row r="446" spans="5:9" ht="15.75" hidden="1" customHeight="1">
      <c r="E446" s="255"/>
      <c r="F446" s="255"/>
      <c r="G446" s="255"/>
      <c r="H446" s="255"/>
      <c r="I446" s="255"/>
    </row>
    <row r="447" spans="5:9" ht="15.75" hidden="1" customHeight="1">
      <c r="E447" s="255"/>
      <c r="F447" s="255"/>
      <c r="G447" s="255"/>
      <c r="H447" s="255"/>
      <c r="I447" s="255"/>
    </row>
    <row r="448" spans="5:9" ht="15.75" hidden="1" customHeight="1">
      <c r="E448" s="255"/>
      <c r="F448" s="255"/>
      <c r="G448" s="255"/>
      <c r="H448" s="255"/>
      <c r="I448" s="255"/>
    </row>
    <row r="449" spans="5:9" ht="15.75" hidden="1" customHeight="1">
      <c r="E449" s="255"/>
      <c r="F449" s="255"/>
      <c r="G449" s="255"/>
      <c r="H449" s="255"/>
      <c r="I449" s="255"/>
    </row>
    <row r="450" spans="5:9" ht="15.75" hidden="1" customHeight="1">
      <c r="E450" s="255"/>
      <c r="F450" s="255"/>
      <c r="G450" s="255"/>
      <c r="H450" s="255"/>
      <c r="I450" s="255"/>
    </row>
    <row r="451" spans="5:9" ht="15.75" hidden="1" customHeight="1">
      <c r="E451" s="255"/>
      <c r="F451" s="255"/>
      <c r="G451" s="255"/>
      <c r="H451" s="255"/>
      <c r="I451" s="255"/>
    </row>
    <row r="452" spans="5:9" ht="15.75" hidden="1" customHeight="1">
      <c r="E452" s="255"/>
      <c r="F452" s="255"/>
      <c r="G452" s="255"/>
      <c r="H452" s="255"/>
      <c r="I452" s="255"/>
    </row>
    <row r="453" spans="5:9" ht="15.75" hidden="1" customHeight="1">
      <c r="E453" s="255"/>
      <c r="F453" s="255"/>
      <c r="G453" s="255"/>
      <c r="H453" s="255"/>
      <c r="I453" s="255"/>
    </row>
    <row r="454" spans="5:9" ht="15.75" hidden="1" customHeight="1">
      <c r="E454" s="255"/>
      <c r="F454" s="255"/>
      <c r="G454" s="255"/>
      <c r="H454" s="255"/>
      <c r="I454" s="255"/>
    </row>
    <row r="455" spans="5:9" ht="15.75" hidden="1" customHeight="1">
      <c r="E455" s="255"/>
      <c r="F455" s="255"/>
      <c r="G455" s="255"/>
      <c r="H455" s="255"/>
      <c r="I455" s="255"/>
    </row>
    <row r="456" spans="5:9" ht="15.75" hidden="1" customHeight="1">
      <c r="E456" s="255"/>
      <c r="F456" s="255"/>
      <c r="G456" s="255"/>
      <c r="H456" s="255"/>
      <c r="I456" s="255"/>
    </row>
    <row r="457" spans="5:9" ht="15.75" hidden="1" customHeight="1">
      <c r="E457" s="255"/>
      <c r="F457" s="255"/>
      <c r="G457" s="255"/>
      <c r="H457" s="255"/>
      <c r="I457" s="255"/>
    </row>
    <row r="458" spans="5:9" ht="15.75" hidden="1" customHeight="1">
      <c r="E458" s="255"/>
      <c r="F458" s="255"/>
      <c r="G458" s="255"/>
      <c r="H458" s="255"/>
      <c r="I458" s="255"/>
    </row>
    <row r="459" spans="5:9" ht="15.75" hidden="1" customHeight="1">
      <c r="E459" s="255"/>
      <c r="F459" s="255"/>
      <c r="G459" s="255"/>
      <c r="H459" s="255"/>
      <c r="I459" s="255"/>
    </row>
    <row r="460" spans="5:9" ht="15.75" hidden="1" customHeight="1">
      <c r="E460" s="255"/>
      <c r="F460" s="255"/>
      <c r="G460" s="255"/>
      <c r="H460" s="255"/>
      <c r="I460" s="255"/>
    </row>
    <row r="461" spans="5:9" ht="15.75" hidden="1" customHeight="1">
      <c r="E461" s="255"/>
      <c r="F461" s="255"/>
      <c r="G461" s="255"/>
      <c r="H461" s="255"/>
      <c r="I461" s="255"/>
    </row>
    <row r="462" spans="5:9" ht="15.75" hidden="1" customHeight="1">
      <c r="E462" s="255"/>
      <c r="F462" s="255"/>
      <c r="G462" s="255"/>
      <c r="H462" s="255"/>
      <c r="I462" s="255"/>
    </row>
    <row r="463" spans="5:9" ht="15.75" hidden="1" customHeight="1">
      <c r="E463" s="255"/>
      <c r="F463" s="255"/>
      <c r="G463" s="255"/>
      <c r="H463" s="255"/>
      <c r="I463" s="255"/>
    </row>
    <row r="464" spans="5:9" ht="15.75" hidden="1" customHeight="1">
      <c r="E464" s="255"/>
      <c r="F464" s="255"/>
      <c r="G464" s="255"/>
      <c r="H464" s="255"/>
      <c r="I464" s="255"/>
    </row>
    <row r="465" spans="5:9" ht="15.75" hidden="1" customHeight="1">
      <c r="E465" s="255"/>
      <c r="F465" s="255"/>
      <c r="G465" s="255"/>
      <c r="H465" s="255"/>
      <c r="I465" s="255"/>
    </row>
    <row r="466" spans="5:9" ht="15.75" hidden="1" customHeight="1">
      <c r="E466" s="255"/>
      <c r="F466" s="255"/>
      <c r="G466" s="255"/>
      <c r="H466" s="255"/>
      <c r="I466" s="255"/>
    </row>
    <row r="467" spans="5:9" ht="15.75" hidden="1" customHeight="1">
      <c r="E467" s="255"/>
      <c r="F467" s="255"/>
      <c r="G467" s="255"/>
      <c r="H467" s="255"/>
      <c r="I467" s="255"/>
    </row>
    <row r="468" spans="5:9" ht="15.75" hidden="1" customHeight="1">
      <c r="E468" s="255"/>
      <c r="F468" s="255"/>
      <c r="G468" s="255"/>
      <c r="H468" s="255"/>
      <c r="I468" s="255"/>
    </row>
    <row r="469" spans="5:9" ht="15.75" hidden="1" customHeight="1">
      <c r="E469" s="255"/>
      <c r="F469" s="255"/>
      <c r="G469" s="255"/>
      <c r="H469" s="255"/>
      <c r="I469" s="255"/>
    </row>
    <row r="470" spans="5:9" ht="15.75" hidden="1" customHeight="1">
      <c r="E470" s="255"/>
      <c r="F470" s="255"/>
      <c r="G470" s="255"/>
      <c r="H470" s="255"/>
      <c r="I470" s="255"/>
    </row>
    <row r="471" spans="5:9" ht="15.75" hidden="1" customHeight="1">
      <c r="E471" s="255"/>
      <c r="F471" s="255"/>
      <c r="G471" s="255"/>
      <c r="H471" s="255"/>
      <c r="I471" s="255"/>
    </row>
    <row r="472" spans="5:9" ht="15.75" hidden="1" customHeight="1">
      <c r="E472" s="255"/>
      <c r="F472" s="255"/>
      <c r="G472" s="255"/>
      <c r="H472" s="255"/>
      <c r="I472" s="255"/>
    </row>
    <row r="473" spans="5:9" ht="15.75" hidden="1" customHeight="1">
      <c r="E473" s="255"/>
      <c r="F473" s="255"/>
      <c r="G473" s="255"/>
      <c r="H473" s="255"/>
      <c r="I473" s="255"/>
    </row>
    <row r="474" spans="5:9" ht="15.75" hidden="1" customHeight="1">
      <c r="E474" s="255"/>
      <c r="F474" s="255"/>
      <c r="G474" s="255"/>
      <c r="H474" s="255"/>
      <c r="I474" s="255"/>
    </row>
    <row r="475" spans="5:9" ht="15.75" hidden="1" customHeight="1">
      <c r="E475" s="255"/>
      <c r="F475" s="255"/>
      <c r="G475" s="255"/>
      <c r="H475" s="255"/>
      <c r="I475" s="255"/>
    </row>
    <row r="476" spans="5:9" ht="15.75" hidden="1" customHeight="1">
      <c r="E476" s="255"/>
      <c r="F476" s="255"/>
      <c r="G476" s="255"/>
      <c r="H476" s="255"/>
      <c r="I476" s="255"/>
    </row>
    <row r="477" spans="5:9" ht="15.75" hidden="1" customHeight="1">
      <c r="E477" s="255"/>
      <c r="F477" s="255"/>
      <c r="G477" s="255"/>
      <c r="H477" s="255"/>
      <c r="I477" s="255"/>
    </row>
    <row r="478" spans="5:9" ht="15.75" hidden="1" customHeight="1">
      <c r="E478" s="255"/>
      <c r="F478" s="255"/>
      <c r="G478" s="255"/>
      <c r="H478" s="255"/>
      <c r="I478" s="255"/>
    </row>
    <row r="479" spans="5:9" ht="15.75" hidden="1" customHeight="1">
      <c r="E479" s="255"/>
      <c r="F479" s="255"/>
      <c r="G479" s="255"/>
      <c r="H479" s="255"/>
      <c r="I479" s="255"/>
    </row>
    <row r="480" spans="5:9" ht="15.75" hidden="1" customHeight="1">
      <c r="E480" s="255"/>
      <c r="F480" s="255"/>
      <c r="G480" s="255"/>
      <c r="H480" s="255"/>
      <c r="I480" s="255"/>
    </row>
    <row r="481" spans="5:9" ht="15.75" hidden="1" customHeight="1">
      <c r="E481" s="255"/>
      <c r="F481" s="255"/>
      <c r="G481" s="255"/>
      <c r="H481" s="255"/>
      <c r="I481" s="255"/>
    </row>
    <row r="482" spans="5:9" ht="15.75" hidden="1" customHeight="1">
      <c r="E482" s="255"/>
      <c r="F482" s="255"/>
      <c r="G482" s="255"/>
      <c r="H482" s="255"/>
      <c r="I482" s="255"/>
    </row>
    <row r="483" spans="5:9" ht="15.75" hidden="1" customHeight="1">
      <c r="E483" s="255"/>
      <c r="F483" s="255"/>
      <c r="G483" s="255"/>
      <c r="H483" s="255"/>
      <c r="I483" s="255"/>
    </row>
    <row r="484" spans="5:9" ht="15.75" hidden="1" customHeight="1">
      <c r="E484" s="255"/>
      <c r="F484" s="255"/>
      <c r="G484" s="255"/>
      <c r="H484" s="255"/>
      <c r="I484" s="255"/>
    </row>
    <row r="485" spans="5:9" ht="15.75" hidden="1" customHeight="1">
      <c r="E485" s="255"/>
      <c r="F485" s="255"/>
      <c r="G485" s="255"/>
      <c r="H485" s="255"/>
      <c r="I485" s="255"/>
    </row>
    <row r="486" spans="5:9" ht="15.75" hidden="1" customHeight="1">
      <c r="E486" s="255"/>
      <c r="F486" s="255"/>
      <c r="G486" s="255"/>
      <c r="H486" s="255"/>
      <c r="I486" s="255"/>
    </row>
    <row r="487" spans="5:9" ht="15.75" hidden="1" customHeight="1">
      <c r="E487" s="255"/>
      <c r="F487" s="255"/>
      <c r="G487" s="255"/>
      <c r="H487" s="255"/>
      <c r="I487" s="255"/>
    </row>
    <row r="488" spans="5:9" ht="15.75" hidden="1" customHeight="1">
      <c r="E488" s="255"/>
      <c r="F488" s="255"/>
      <c r="G488" s="255"/>
      <c r="H488" s="255"/>
      <c r="I488" s="255"/>
    </row>
    <row r="489" spans="5:9" ht="15.75" hidden="1" customHeight="1">
      <c r="E489" s="255"/>
      <c r="F489" s="255"/>
      <c r="G489" s="255"/>
      <c r="H489" s="255"/>
      <c r="I489" s="255"/>
    </row>
    <row r="490" spans="5:9" ht="15.75" hidden="1" customHeight="1">
      <c r="E490" s="255"/>
      <c r="F490" s="255"/>
      <c r="G490" s="255"/>
      <c r="H490" s="255"/>
      <c r="I490" s="255"/>
    </row>
    <row r="491" spans="5:9" ht="15.75" hidden="1" customHeight="1">
      <c r="E491" s="255"/>
      <c r="F491" s="255"/>
      <c r="G491" s="255"/>
      <c r="H491" s="255"/>
      <c r="I491" s="255"/>
    </row>
    <row r="492" spans="5:9" ht="15.75" hidden="1" customHeight="1">
      <c r="E492" s="255"/>
      <c r="F492" s="255"/>
      <c r="G492" s="255"/>
      <c r="H492" s="255"/>
      <c r="I492" s="255"/>
    </row>
    <row r="493" spans="5:9" ht="15.75" hidden="1" customHeight="1">
      <c r="E493" s="255"/>
      <c r="F493" s="255"/>
      <c r="G493" s="255"/>
      <c r="H493" s="255"/>
      <c r="I493" s="255"/>
    </row>
    <row r="494" spans="5:9" ht="15.75" hidden="1" customHeight="1">
      <c r="E494" s="255"/>
      <c r="F494" s="255"/>
      <c r="G494" s="255"/>
      <c r="H494" s="255"/>
      <c r="I494" s="255"/>
    </row>
    <row r="495" spans="5:9" ht="15.75" hidden="1" customHeight="1">
      <c r="E495" s="255"/>
      <c r="F495" s="255"/>
      <c r="G495" s="255"/>
      <c r="H495" s="255"/>
      <c r="I495" s="255"/>
    </row>
    <row r="496" spans="5:9" ht="15.75" hidden="1" customHeight="1">
      <c r="E496" s="255"/>
      <c r="F496" s="255"/>
      <c r="G496" s="255"/>
      <c r="H496" s="255"/>
      <c r="I496" s="255"/>
    </row>
    <row r="497" spans="5:9" ht="15.75" hidden="1" customHeight="1">
      <c r="E497" s="255"/>
      <c r="F497" s="255"/>
      <c r="G497" s="255"/>
      <c r="H497" s="255"/>
      <c r="I497" s="255"/>
    </row>
    <row r="498" spans="5:9" ht="15.75" hidden="1" customHeight="1">
      <c r="E498" s="255"/>
      <c r="F498" s="255"/>
      <c r="G498" s="255"/>
      <c r="H498" s="255"/>
      <c r="I498" s="255"/>
    </row>
    <row r="499" spans="5:9" ht="15.75" hidden="1" customHeight="1">
      <c r="E499" s="255"/>
      <c r="F499" s="255"/>
      <c r="G499" s="255"/>
      <c r="H499" s="255"/>
      <c r="I499" s="255"/>
    </row>
    <row r="500" spans="5:9" ht="15.75" hidden="1" customHeight="1">
      <c r="E500" s="255"/>
      <c r="F500" s="255"/>
      <c r="G500" s="255"/>
      <c r="H500" s="255"/>
      <c r="I500" s="255"/>
    </row>
    <row r="501" spans="5:9" ht="15.75" hidden="1" customHeight="1">
      <c r="E501" s="255"/>
      <c r="F501" s="255"/>
      <c r="G501" s="255"/>
      <c r="H501" s="255"/>
      <c r="I501" s="255"/>
    </row>
    <row r="502" spans="5:9" ht="15.75" hidden="1" customHeight="1">
      <c r="E502" s="255"/>
      <c r="F502" s="255"/>
      <c r="G502" s="255"/>
      <c r="H502" s="255"/>
      <c r="I502" s="255"/>
    </row>
    <row r="503" spans="5:9" ht="15.75" hidden="1" customHeight="1">
      <c r="E503" s="255"/>
      <c r="F503" s="255"/>
      <c r="G503" s="255"/>
      <c r="H503" s="255"/>
      <c r="I503" s="255"/>
    </row>
    <row r="504" spans="5:9" ht="15.75" hidden="1" customHeight="1">
      <c r="E504" s="255"/>
      <c r="F504" s="255"/>
      <c r="G504" s="255"/>
      <c r="H504" s="255"/>
      <c r="I504" s="255"/>
    </row>
    <row r="505" spans="5:9" ht="15.75" hidden="1" customHeight="1">
      <c r="E505" s="255"/>
      <c r="F505" s="255"/>
      <c r="G505" s="255"/>
      <c r="H505" s="255"/>
      <c r="I505" s="255"/>
    </row>
    <row r="506" spans="5:9" ht="15.75" hidden="1" customHeight="1">
      <c r="E506" s="255"/>
      <c r="F506" s="255"/>
      <c r="G506" s="255"/>
      <c r="H506" s="255"/>
      <c r="I506" s="255"/>
    </row>
    <row r="507" spans="5:9" ht="15.75" hidden="1" customHeight="1">
      <c r="E507" s="255"/>
      <c r="F507" s="255"/>
      <c r="G507" s="255"/>
      <c r="H507" s="255"/>
      <c r="I507" s="255"/>
    </row>
    <row r="508" spans="5:9" ht="15.75" hidden="1" customHeight="1">
      <c r="E508" s="255"/>
      <c r="F508" s="255"/>
      <c r="G508" s="255"/>
      <c r="H508" s="255"/>
      <c r="I508" s="255"/>
    </row>
    <row r="509" spans="5:9" ht="15.75" hidden="1" customHeight="1">
      <c r="E509" s="255"/>
      <c r="F509" s="255"/>
      <c r="G509" s="255"/>
      <c r="H509" s="255"/>
      <c r="I509" s="255"/>
    </row>
    <row r="510" spans="5:9" ht="15.75" hidden="1" customHeight="1">
      <c r="E510" s="255"/>
      <c r="F510" s="255"/>
      <c r="G510" s="255"/>
      <c r="H510" s="255"/>
      <c r="I510" s="255"/>
    </row>
    <row r="511" spans="5:9" ht="15.75" hidden="1" customHeight="1">
      <c r="E511" s="255"/>
      <c r="F511" s="255"/>
      <c r="G511" s="255"/>
      <c r="H511" s="255"/>
      <c r="I511" s="255"/>
    </row>
    <row r="512" spans="5:9" ht="15.75" hidden="1" customHeight="1">
      <c r="E512" s="255"/>
      <c r="F512" s="255"/>
      <c r="G512" s="255"/>
      <c r="H512" s="255"/>
      <c r="I512" s="255"/>
    </row>
    <row r="513" spans="5:9" ht="15.75" hidden="1" customHeight="1">
      <c r="E513" s="255"/>
      <c r="F513" s="255"/>
      <c r="G513" s="255"/>
      <c r="H513" s="255"/>
      <c r="I513" s="255"/>
    </row>
    <row r="514" spans="5:9" ht="15.75" hidden="1" customHeight="1">
      <c r="E514" s="255"/>
      <c r="F514" s="255"/>
      <c r="G514" s="255"/>
      <c r="H514" s="255"/>
      <c r="I514" s="255"/>
    </row>
    <row r="515" spans="5:9" ht="15.75" hidden="1" customHeight="1">
      <c r="E515" s="255"/>
      <c r="F515" s="255"/>
      <c r="G515" s="255"/>
      <c r="H515" s="255"/>
      <c r="I515" s="255"/>
    </row>
    <row r="516" spans="5:9" ht="15.75" hidden="1" customHeight="1">
      <c r="E516" s="255"/>
      <c r="F516" s="255"/>
      <c r="G516" s="255"/>
      <c r="H516" s="255"/>
      <c r="I516" s="255"/>
    </row>
    <row r="517" spans="5:9" ht="15.75" hidden="1" customHeight="1">
      <c r="E517" s="255"/>
      <c r="F517" s="255"/>
      <c r="G517" s="255"/>
      <c r="H517" s="255"/>
      <c r="I517" s="255"/>
    </row>
    <row r="518" spans="5:9" ht="15.75" hidden="1" customHeight="1">
      <c r="E518" s="255"/>
      <c r="F518" s="255"/>
      <c r="G518" s="255"/>
      <c r="H518" s="255"/>
      <c r="I518" s="255"/>
    </row>
    <row r="519" spans="5:9" ht="15.75" hidden="1" customHeight="1">
      <c r="E519" s="255"/>
      <c r="F519" s="255"/>
      <c r="G519" s="255"/>
      <c r="H519" s="255"/>
      <c r="I519" s="255"/>
    </row>
    <row r="520" spans="5:9" ht="15.75" hidden="1" customHeight="1">
      <c r="E520" s="255"/>
      <c r="F520" s="255"/>
      <c r="G520" s="255"/>
      <c r="H520" s="255"/>
      <c r="I520" s="255"/>
    </row>
    <row r="521" spans="5:9" ht="15.75" hidden="1" customHeight="1">
      <c r="E521" s="255"/>
      <c r="F521" s="255"/>
      <c r="G521" s="255"/>
      <c r="H521" s="255"/>
      <c r="I521" s="255"/>
    </row>
    <row r="522" spans="5:9" ht="15.75" hidden="1" customHeight="1">
      <c r="E522" s="255"/>
      <c r="F522" s="255"/>
      <c r="G522" s="255"/>
      <c r="H522" s="255"/>
      <c r="I522" s="255"/>
    </row>
    <row r="523" spans="5:9" ht="15.75" hidden="1" customHeight="1">
      <c r="E523" s="255"/>
      <c r="F523" s="255"/>
      <c r="G523" s="255"/>
      <c r="H523" s="255"/>
      <c r="I523" s="255"/>
    </row>
    <row r="524" spans="5:9" ht="15.75" hidden="1" customHeight="1">
      <c r="E524" s="255"/>
      <c r="F524" s="255"/>
      <c r="G524" s="255"/>
      <c r="H524" s="255"/>
      <c r="I524" s="255"/>
    </row>
    <row r="525" spans="5:9" ht="15.75" hidden="1" customHeight="1">
      <c r="E525" s="255"/>
      <c r="F525" s="255"/>
      <c r="G525" s="255"/>
      <c r="H525" s="255"/>
      <c r="I525" s="255"/>
    </row>
    <row r="526" spans="5:9" ht="15.75" hidden="1" customHeight="1">
      <c r="E526" s="255"/>
      <c r="F526" s="255"/>
      <c r="G526" s="255"/>
      <c r="H526" s="255"/>
      <c r="I526" s="255"/>
    </row>
    <row r="527" spans="5:9" ht="15.75" hidden="1" customHeight="1">
      <c r="E527" s="255"/>
      <c r="F527" s="255"/>
      <c r="G527" s="255"/>
      <c r="H527" s="255"/>
      <c r="I527" s="255"/>
    </row>
    <row r="528" spans="5:9" ht="15.75" hidden="1" customHeight="1">
      <c r="E528" s="255"/>
      <c r="F528" s="255"/>
      <c r="G528" s="255"/>
      <c r="H528" s="255"/>
      <c r="I528" s="255"/>
    </row>
    <row r="529" spans="5:9" ht="15.75" hidden="1" customHeight="1">
      <c r="E529" s="255"/>
      <c r="F529" s="255"/>
      <c r="G529" s="255"/>
      <c r="H529" s="255"/>
      <c r="I529" s="255"/>
    </row>
    <row r="530" spans="5:9" ht="15.75" hidden="1" customHeight="1">
      <c r="E530" s="255"/>
      <c r="F530" s="255"/>
      <c r="G530" s="255"/>
      <c r="H530" s="255"/>
      <c r="I530" s="255"/>
    </row>
    <row r="531" spans="5:9" ht="15.75" hidden="1" customHeight="1">
      <c r="E531" s="255"/>
      <c r="F531" s="255"/>
      <c r="G531" s="255"/>
      <c r="H531" s="255"/>
      <c r="I531" s="255"/>
    </row>
    <row r="532" spans="5:9" ht="15.75" hidden="1" customHeight="1">
      <c r="E532" s="255"/>
      <c r="F532" s="255"/>
      <c r="G532" s="255"/>
      <c r="H532" s="255"/>
      <c r="I532" s="255"/>
    </row>
    <row r="533" spans="5:9" ht="15.75" hidden="1" customHeight="1">
      <c r="E533" s="255"/>
      <c r="F533" s="255"/>
      <c r="G533" s="255"/>
      <c r="H533" s="255"/>
      <c r="I533" s="255"/>
    </row>
    <row r="534" spans="5:9" ht="15.75" hidden="1" customHeight="1">
      <c r="E534" s="255"/>
      <c r="F534" s="255"/>
      <c r="G534" s="255"/>
      <c r="H534" s="255"/>
      <c r="I534" s="255"/>
    </row>
    <row r="535" spans="5:9" ht="15.75" hidden="1" customHeight="1">
      <c r="E535" s="255"/>
      <c r="F535" s="255"/>
      <c r="G535" s="255"/>
      <c r="H535" s="255"/>
      <c r="I535" s="255"/>
    </row>
    <row r="536" spans="5:9" ht="15.75" hidden="1" customHeight="1">
      <c r="E536" s="255"/>
      <c r="F536" s="255"/>
      <c r="G536" s="255"/>
      <c r="H536" s="255"/>
      <c r="I536" s="255"/>
    </row>
    <row r="537" spans="5:9" ht="15.75" hidden="1" customHeight="1">
      <c r="E537" s="255"/>
      <c r="F537" s="255"/>
      <c r="G537" s="255"/>
      <c r="H537" s="255"/>
      <c r="I537" s="255"/>
    </row>
    <row r="538" spans="5:9" ht="15.75" hidden="1" customHeight="1">
      <c r="E538" s="255"/>
      <c r="F538" s="255"/>
      <c r="G538" s="255"/>
      <c r="H538" s="255"/>
      <c r="I538" s="255"/>
    </row>
    <row r="539" spans="5:9" ht="15.75" hidden="1" customHeight="1">
      <c r="E539" s="255"/>
      <c r="F539" s="255"/>
      <c r="G539" s="255"/>
      <c r="H539" s="255"/>
      <c r="I539" s="255"/>
    </row>
    <row r="540" spans="5:9" ht="15.75" hidden="1" customHeight="1">
      <c r="E540" s="255"/>
      <c r="F540" s="255"/>
      <c r="G540" s="255"/>
      <c r="H540" s="255"/>
      <c r="I540" s="255"/>
    </row>
    <row r="541" spans="5:9" ht="15.75" hidden="1" customHeight="1">
      <c r="E541" s="255"/>
      <c r="F541" s="255"/>
      <c r="G541" s="255"/>
      <c r="H541" s="255"/>
      <c r="I541" s="255"/>
    </row>
    <row r="542" spans="5:9" ht="15.75" hidden="1" customHeight="1">
      <c r="E542" s="255"/>
      <c r="F542" s="255"/>
      <c r="G542" s="255"/>
      <c r="H542" s="255"/>
      <c r="I542" s="255"/>
    </row>
    <row r="543" spans="5:9" ht="15.75" hidden="1" customHeight="1">
      <c r="E543" s="255"/>
      <c r="F543" s="255"/>
      <c r="G543" s="255"/>
      <c r="H543" s="255"/>
      <c r="I543" s="255"/>
    </row>
    <row r="544" spans="5:9" ht="15.75" hidden="1" customHeight="1">
      <c r="E544" s="255"/>
      <c r="F544" s="255"/>
      <c r="G544" s="255"/>
      <c r="H544" s="255"/>
      <c r="I544" s="255"/>
    </row>
    <row r="545" spans="5:9" ht="15.75" hidden="1" customHeight="1">
      <c r="E545" s="255"/>
      <c r="F545" s="255"/>
      <c r="G545" s="255"/>
      <c r="H545" s="255"/>
      <c r="I545" s="255"/>
    </row>
    <row r="546" spans="5:9" ht="15.75" hidden="1" customHeight="1">
      <c r="E546" s="255"/>
      <c r="F546" s="255"/>
      <c r="G546" s="255"/>
      <c r="H546" s="255"/>
      <c r="I546" s="255"/>
    </row>
    <row r="547" spans="5:9" ht="15.75" hidden="1" customHeight="1">
      <c r="E547" s="255"/>
      <c r="F547" s="255"/>
      <c r="G547" s="255"/>
      <c r="H547" s="255"/>
      <c r="I547" s="255"/>
    </row>
    <row r="548" spans="5:9" ht="15.75" hidden="1" customHeight="1">
      <c r="E548" s="255"/>
      <c r="F548" s="255"/>
      <c r="G548" s="255"/>
      <c r="H548" s="255"/>
      <c r="I548" s="255"/>
    </row>
    <row r="549" spans="5:9" ht="15.75" hidden="1" customHeight="1">
      <c r="E549" s="255"/>
      <c r="F549" s="255"/>
      <c r="G549" s="255"/>
      <c r="H549" s="255"/>
      <c r="I549" s="255"/>
    </row>
    <row r="550" spans="5:9" ht="15.75" hidden="1" customHeight="1">
      <c r="E550" s="255"/>
      <c r="F550" s="255"/>
      <c r="G550" s="255"/>
      <c r="H550" s="255"/>
      <c r="I550" s="255"/>
    </row>
    <row r="551" spans="5:9" ht="15.75" hidden="1" customHeight="1">
      <c r="E551" s="255"/>
      <c r="F551" s="255"/>
      <c r="G551" s="255"/>
      <c r="H551" s="255"/>
      <c r="I551" s="255"/>
    </row>
    <row r="552" spans="5:9" ht="15.75" hidden="1" customHeight="1">
      <c r="E552" s="255"/>
      <c r="F552" s="255"/>
      <c r="G552" s="255"/>
      <c r="H552" s="255"/>
      <c r="I552" s="255"/>
    </row>
    <row r="553" spans="5:9" ht="15.75" hidden="1" customHeight="1">
      <c r="E553" s="255"/>
      <c r="F553" s="255"/>
      <c r="G553" s="255"/>
      <c r="H553" s="255"/>
      <c r="I553" s="255"/>
    </row>
    <row r="554" spans="5:9" ht="15.75" hidden="1" customHeight="1">
      <c r="E554" s="255"/>
      <c r="F554" s="255"/>
      <c r="G554" s="255"/>
      <c r="H554" s="255"/>
      <c r="I554" s="255"/>
    </row>
    <row r="555" spans="5:9" ht="15.75" hidden="1" customHeight="1">
      <c r="E555" s="255"/>
      <c r="F555" s="255"/>
      <c r="G555" s="255"/>
      <c r="H555" s="255"/>
      <c r="I555" s="255"/>
    </row>
    <row r="556" spans="5:9" ht="15.75" hidden="1" customHeight="1">
      <c r="E556" s="255"/>
      <c r="F556" s="255"/>
      <c r="G556" s="255"/>
      <c r="H556" s="255"/>
      <c r="I556" s="255"/>
    </row>
    <row r="557" spans="5:9" ht="15.75" hidden="1" customHeight="1">
      <c r="E557" s="255"/>
      <c r="F557" s="255"/>
      <c r="G557" s="255"/>
      <c r="H557" s="255"/>
      <c r="I557" s="255"/>
    </row>
    <row r="558" spans="5:9" ht="15.75" hidden="1" customHeight="1">
      <c r="E558" s="255"/>
      <c r="F558" s="255"/>
      <c r="G558" s="255"/>
      <c r="H558" s="255"/>
      <c r="I558" s="255"/>
    </row>
    <row r="559" spans="5:9" ht="15.75" hidden="1" customHeight="1">
      <c r="E559" s="255"/>
      <c r="F559" s="255"/>
      <c r="G559" s="255"/>
      <c r="H559" s="255"/>
      <c r="I559" s="255"/>
    </row>
    <row r="560" spans="5:9" ht="15.75" hidden="1" customHeight="1">
      <c r="E560" s="255"/>
      <c r="F560" s="255"/>
      <c r="G560" s="255"/>
      <c r="H560" s="255"/>
      <c r="I560" s="255"/>
    </row>
    <row r="561" spans="5:9" ht="15.75" hidden="1" customHeight="1">
      <c r="E561" s="255"/>
      <c r="F561" s="255"/>
      <c r="G561" s="255"/>
      <c r="H561" s="255"/>
      <c r="I561" s="255"/>
    </row>
    <row r="562" spans="5:9" ht="15.75" hidden="1" customHeight="1">
      <c r="E562" s="255"/>
      <c r="F562" s="255"/>
      <c r="G562" s="255"/>
      <c r="H562" s="255"/>
      <c r="I562" s="255"/>
    </row>
    <row r="563" spans="5:9" ht="15.75" hidden="1" customHeight="1">
      <c r="E563" s="255"/>
      <c r="F563" s="255"/>
      <c r="G563" s="255"/>
      <c r="H563" s="255"/>
      <c r="I563" s="255"/>
    </row>
    <row r="564" spans="5:9" ht="15.75" hidden="1" customHeight="1">
      <c r="E564" s="255"/>
      <c r="F564" s="255"/>
      <c r="G564" s="255"/>
      <c r="H564" s="255"/>
      <c r="I564" s="255"/>
    </row>
    <row r="565" spans="5:9" ht="15.75" hidden="1" customHeight="1">
      <c r="E565" s="255"/>
      <c r="F565" s="255"/>
      <c r="G565" s="255"/>
      <c r="H565" s="255"/>
      <c r="I565" s="255"/>
    </row>
    <row r="566" spans="5:9" ht="15.75" hidden="1" customHeight="1">
      <c r="E566" s="255"/>
      <c r="F566" s="255"/>
      <c r="G566" s="255"/>
      <c r="H566" s="255"/>
      <c r="I566" s="255"/>
    </row>
    <row r="567" spans="5:9" ht="15.75" hidden="1" customHeight="1">
      <c r="E567" s="255"/>
      <c r="F567" s="255"/>
      <c r="G567" s="255"/>
      <c r="H567" s="255"/>
      <c r="I567" s="255"/>
    </row>
    <row r="568" spans="5:9" ht="15.75" hidden="1" customHeight="1">
      <c r="E568" s="255"/>
      <c r="F568" s="255"/>
      <c r="G568" s="255"/>
      <c r="H568" s="255"/>
      <c r="I568" s="255"/>
    </row>
    <row r="569" spans="5:9" ht="15.75" hidden="1" customHeight="1">
      <c r="E569" s="255"/>
      <c r="F569" s="255"/>
      <c r="G569" s="255"/>
      <c r="H569" s="255"/>
      <c r="I569" s="255"/>
    </row>
    <row r="570" spans="5:9" ht="15.75" hidden="1" customHeight="1">
      <c r="E570" s="255"/>
      <c r="F570" s="255"/>
      <c r="G570" s="255"/>
      <c r="H570" s="255"/>
      <c r="I570" s="255"/>
    </row>
    <row r="571" spans="5:9" ht="15.75" hidden="1" customHeight="1">
      <c r="E571" s="255"/>
      <c r="F571" s="255"/>
      <c r="G571" s="255"/>
      <c r="H571" s="255"/>
      <c r="I571" s="255"/>
    </row>
    <row r="572" spans="5:9" ht="15.75" hidden="1" customHeight="1">
      <c r="E572" s="255"/>
      <c r="F572" s="255"/>
      <c r="G572" s="255"/>
      <c r="H572" s="255"/>
      <c r="I572" s="255"/>
    </row>
    <row r="573" spans="5:9" ht="15.75" hidden="1" customHeight="1">
      <c r="E573" s="255"/>
      <c r="F573" s="255"/>
      <c r="G573" s="255"/>
      <c r="H573" s="255"/>
      <c r="I573" s="255"/>
    </row>
    <row r="574" spans="5:9" ht="15.75" hidden="1" customHeight="1">
      <c r="E574" s="255"/>
      <c r="F574" s="255"/>
      <c r="G574" s="255"/>
      <c r="H574" s="255"/>
      <c r="I574" s="255"/>
    </row>
    <row r="575" spans="5:9" ht="15.75" hidden="1" customHeight="1">
      <c r="E575" s="255"/>
      <c r="F575" s="255"/>
      <c r="G575" s="255"/>
      <c r="H575" s="255"/>
      <c r="I575" s="255"/>
    </row>
    <row r="576" spans="5:9" ht="15.75" hidden="1" customHeight="1">
      <c r="E576" s="255"/>
      <c r="F576" s="255"/>
      <c r="G576" s="255"/>
      <c r="H576" s="255"/>
      <c r="I576" s="255"/>
    </row>
    <row r="577" spans="5:9" ht="15.75" hidden="1" customHeight="1">
      <c r="E577" s="255"/>
      <c r="F577" s="255"/>
      <c r="G577" s="255"/>
      <c r="H577" s="255"/>
      <c r="I577" s="255"/>
    </row>
    <row r="578" spans="5:9" ht="15.75" hidden="1" customHeight="1">
      <c r="E578" s="255"/>
      <c r="F578" s="255"/>
      <c r="G578" s="255"/>
      <c r="H578" s="255"/>
      <c r="I578" s="255"/>
    </row>
    <row r="579" spans="5:9" ht="15.75" hidden="1" customHeight="1">
      <c r="E579" s="255"/>
      <c r="F579" s="255"/>
      <c r="G579" s="255"/>
      <c r="H579" s="255"/>
      <c r="I579" s="255"/>
    </row>
    <row r="580" spans="5:9" ht="15.75" hidden="1" customHeight="1">
      <c r="E580" s="255"/>
      <c r="F580" s="255"/>
      <c r="G580" s="255"/>
      <c r="H580" s="255"/>
      <c r="I580" s="255"/>
    </row>
    <row r="581" spans="5:9" ht="15.75" hidden="1" customHeight="1">
      <c r="E581" s="255"/>
      <c r="F581" s="255"/>
      <c r="G581" s="255"/>
      <c r="H581" s="255"/>
      <c r="I581" s="255"/>
    </row>
    <row r="582" spans="5:9" ht="15.75" hidden="1" customHeight="1">
      <c r="E582" s="255"/>
      <c r="F582" s="255"/>
      <c r="G582" s="255"/>
      <c r="H582" s="255"/>
      <c r="I582" s="255"/>
    </row>
    <row r="583" spans="5:9" ht="15.75" hidden="1" customHeight="1">
      <c r="E583" s="255"/>
      <c r="F583" s="255"/>
      <c r="G583" s="255"/>
      <c r="H583" s="255"/>
      <c r="I583" s="255"/>
    </row>
    <row r="584" spans="5:9" ht="15.75" hidden="1" customHeight="1">
      <c r="E584" s="255"/>
      <c r="F584" s="255"/>
      <c r="G584" s="255"/>
      <c r="H584" s="255"/>
      <c r="I584" s="255"/>
    </row>
    <row r="585" spans="5:9" ht="15.75" hidden="1" customHeight="1">
      <c r="E585" s="255"/>
      <c r="F585" s="255"/>
      <c r="G585" s="255"/>
      <c r="H585" s="255"/>
      <c r="I585" s="255"/>
    </row>
    <row r="586" spans="5:9" ht="15.75" hidden="1" customHeight="1">
      <c r="E586" s="255"/>
      <c r="F586" s="255"/>
      <c r="G586" s="255"/>
      <c r="H586" s="255"/>
      <c r="I586" s="255"/>
    </row>
    <row r="587" spans="5:9" ht="15.75" hidden="1" customHeight="1">
      <c r="E587" s="255"/>
      <c r="F587" s="255"/>
      <c r="G587" s="255"/>
      <c r="H587" s="255"/>
      <c r="I587" s="255"/>
    </row>
    <row r="588" spans="5:9" ht="15.75" hidden="1" customHeight="1">
      <c r="E588" s="255"/>
      <c r="F588" s="255"/>
      <c r="G588" s="255"/>
      <c r="H588" s="255"/>
      <c r="I588" s="255"/>
    </row>
    <row r="589" spans="5:9" ht="15.75" hidden="1" customHeight="1">
      <c r="E589" s="255"/>
      <c r="F589" s="255"/>
      <c r="G589" s="255"/>
      <c r="H589" s="255"/>
      <c r="I589" s="255"/>
    </row>
    <row r="590" spans="5:9" ht="15.75" hidden="1" customHeight="1">
      <c r="E590" s="255"/>
      <c r="F590" s="255"/>
      <c r="G590" s="255"/>
      <c r="H590" s="255"/>
      <c r="I590" s="255"/>
    </row>
    <row r="591" spans="5:9" ht="15.75" hidden="1" customHeight="1">
      <c r="E591" s="255"/>
      <c r="F591" s="255"/>
      <c r="G591" s="255"/>
      <c r="H591" s="255"/>
      <c r="I591" s="255"/>
    </row>
    <row r="592" spans="5:9" ht="15.75" hidden="1" customHeight="1">
      <c r="E592" s="255"/>
      <c r="F592" s="255"/>
      <c r="G592" s="255"/>
      <c r="H592" s="255"/>
      <c r="I592" s="255"/>
    </row>
    <row r="593" spans="5:9" ht="15.75" hidden="1" customHeight="1">
      <c r="E593" s="255"/>
      <c r="F593" s="255"/>
      <c r="G593" s="255"/>
      <c r="H593" s="255"/>
      <c r="I593" s="255"/>
    </row>
    <row r="594" spans="5:9" ht="15.75" hidden="1" customHeight="1">
      <c r="E594" s="255"/>
      <c r="F594" s="255"/>
      <c r="G594" s="255"/>
      <c r="H594" s="255"/>
      <c r="I594" s="255"/>
    </row>
    <row r="595" spans="5:9" ht="15.75" hidden="1" customHeight="1">
      <c r="E595" s="255"/>
      <c r="F595" s="255"/>
      <c r="G595" s="255"/>
      <c r="H595" s="255"/>
      <c r="I595" s="255"/>
    </row>
    <row r="596" spans="5:9" ht="15.75" hidden="1" customHeight="1">
      <c r="E596" s="255"/>
      <c r="F596" s="255"/>
      <c r="G596" s="255"/>
      <c r="H596" s="255"/>
      <c r="I596" s="255"/>
    </row>
    <row r="597" spans="5:9" ht="15.75" hidden="1" customHeight="1">
      <c r="E597" s="255"/>
      <c r="F597" s="255"/>
      <c r="G597" s="255"/>
      <c r="H597" s="255"/>
      <c r="I597" s="255"/>
    </row>
    <row r="598" spans="5:9" ht="15.75" hidden="1" customHeight="1">
      <c r="E598" s="255"/>
      <c r="F598" s="255"/>
      <c r="G598" s="255"/>
      <c r="H598" s="255"/>
      <c r="I598" s="255"/>
    </row>
    <row r="599" spans="5:9" ht="15.75" hidden="1" customHeight="1">
      <c r="E599" s="255"/>
      <c r="F599" s="255"/>
      <c r="G599" s="255"/>
      <c r="H599" s="255"/>
      <c r="I599" s="255"/>
    </row>
    <row r="600" spans="5:9" ht="15.75" hidden="1" customHeight="1">
      <c r="E600" s="255"/>
      <c r="F600" s="255"/>
      <c r="G600" s="255"/>
      <c r="H600" s="255"/>
      <c r="I600" s="255"/>
    </row>
    <row r="601" spans="5:9" ht="15.75" hidden="1" customHeight="1">
      <c r="E601" s="255"/>
      <c r="F601" s="255"/>
      <c r="G601" s="255"/>
      <c r="H601" s="255"/>
      <c r="I601" s="255"/>
    </row>
    <row r="602" spans="5:9" ht="15.75" hidden="1" customHeight="1">
      <c r="E602" s="255"/>
      <c r="F602" s="255"/>
      <c r="G602" s="255"/>
      <c r="H602" s="255"/>
      <c r="I602" s="255"/>
    </row>
    <row r="603" spans="5:9" ht="15.75" hidden="1" customHeight="1">
      <c r="E603" s="255"/>
      <c r="F603" s="255"/>
      <c r="G603" s="255"/>
      <c r="H603" s="255"/>
      <c r="I603" s="255"/>
    </row>
    <row r="604" spans="5:9" ht="15.75" hidden="1" customHeight="1">
      <c r="E604" s="255"/>
      <c r="F604" s="255"/>
      <c r="G604" s="255"/>
      <c r="H604" s="255"/>
      <c r="I604" s="255"/>
    </row>
    <row r="605" spans="5:9" ht="15.75" hidden="1" customHeight="1">
      <c r="E605" s="255"/>
      <c r="F605" s="255"/>
      <c r="G605" s="255"/>
      <c r="H605" s="255"/>
      <c r="I605" s="255"/>
    </row>
    <row r="606" spans="5:9" ht="15.75" hidden="1" customHeight="1">
      <c r="E606" s="255"/>
      <c r="F606" s="255"/>
      <c r="G606" s="255"/>
      <c r="H606" s="255"/>
      <c r="I606" s="255"/>
    </row>
    <row r="607" spans="5:9" ht="15.75" hidden="1" customHeight="1">
      <c r="E607" s="255"/>
      <c r="F607" s="255"/>
      <c r="G607" s="255"/>
      <c r="H607" s="255"/>
      <c r="I607" s="255"/>
    </row>
    <row r="608" spans="5:9" ht="15.75" hidden="1" customHeight="1">
      <c r="E608" s="255"/>
      <c r="F608" s="255"/>
      <c r="G608" s="255"/>
      <c r="H608" s="255"/>
      <c r="I608" s="255"/>
    </row>
    <row r="609" spans="5:9" ht="15.75" hidden="1" customHeight="1">
      <c r="E609" s="255"/>
      <c r="F609" s="255"/>
      <c r="G609" s="255"/>
      <c r="H609" s="255"/>
      <c r="I609" s="255"/>
    </row>
    <row r="610" spans="5:9" ht="15.75" hidden="1" customHeight="1">
      <c r="E610" s="255"/>
      <c r="F610" s="255"/>
      <c r="G610" s="255"/>
      <c r="H610" s="255"/>
      <c r="I610" s="255"/>
    </row>
    <row r="611" spans="5:9" ht="15.75" hidden="1" customHeight="1">
      <c r="E611" s="255"/>
      <c r="F611" s="255"/>
      <c r="G611" s="255"/>
      <c r="H611" s="255"/>
      <c r="I611" s="255"/>
    </row>
    <row r="612" spans="5:9" ht="15.75" hidden="1" customHeight="1">
      <c r="E612" s="255"/>
      <c r="F612" s="255"/>
      <c r="G612" s="255"/>
      <c r="H612" s="255"/>
      <c r="I612" s="255"/>
    </row>
    <row r="613" spans="5:9" ht="15.75" hidden="1" customHeight="1">
      <c r="E613" s="255"/>
      <c r="F613" s="255"/>
      <c r="G613" s="255"/>
      <c r="H613" s="255"/>
      <c r="I613" s="255"/>
    </row>
    <row r="614" spans="5:9" ht="15.75" hidden="1" customHeight="1">
      <c r="E614" s="255"/>
      <c r="F614" s="255"/>
      <c r="G614" s="255"/>
      <c r="H614" s="255"/>
      <c r="I614" s="255"/>
    </row>
    <row r="615" spans="5:9" ht="15.75" hidden="1" customHeight="1">
      <c r="E615" s="255"/>
      <c r="F615" s="255"/>
      <c r="G615" s="255"/>
      <c r="H615" s="255"/>
      <c r="I615" s="255"/>
    </row>
    <row r="616" spans="5:9" ht="15.75" hidden="1" customHeight="1">
      <c r="E616" s="255"/>
      <c r="F616" s="255"/>
      <c r="G616" s="255"/>
      <c r="H616" s="255"/>
      <c r="I616" s="255"/>
    </row>
    <row r="617" spans="5:9" ht="15.75" hidden="1" customHeight="1">
      <c r="E617" s="255"/>
      <c r="F617" s="255"/>
      <c r="G617" s="255"/>
      <c r="H617" s="255"/>
      <c r="I617" s="255"/>
    </row>
    <row r="618" spans="5:9" ht="15.75" hidden="1" customHeight="1">
      <c r="E618" s="255"/>
      <c r="F618" s="255"/>
      <c r="G618" s="255"/>
      <c r="H618" s="255"/>
      <c r="I618" s="255"/>
    </row>
    <row r="619" spans="5:9" ht="15.75" hidden="1" customHeight="1">
      <c r="E619" s="255"/>
      <c r="F619" s="255"/>
      <c r="G619" s="255"/>
      <c r="H619" s="255"/>
      <c r="I619" s="255"/>
    </row>
    <row r="620" spans="5:9" ht="15.75" hidden="1" customHeight="1">
      <c r="E620" s="255"/>
      <c r="F620" s="255"/>
      <c r="G620" s="255"/>
      <c r="H620" s="255"/>
      <c r="I620" s="255"/>
    </row>
    <row r="621" spans="5:9" ht="15.75" hidden="1" customHeight="1">
      <c r="E621" s="255"/>
      <c r="F621" s="255"/>
      <c r="G621" s="255"/>
      <c r="H621" s="255"/>
      <c r="I621" s="255"/>
    </row>
    <row r="622" spans="5:9" ht="15.75" hidden="1" customHeight="1">
      <c r="E622" s="255"/>
      <c r="F622" s="255"/>
      <c r="G622" s="255"/>
      <c r="H622" s="255"/>
      <c r="I622" s="255"/>
    </row>
    <row r="623" spans="5:9" ht="15.75" hidden="1" customHeight="1">
      <c r="E623" s="255"/>
      <c r="F623" s="255"/>
      <c r="G623" s="255"/>
      <c r="H623" s="255"/>
      <c r="I623" s="255"/>
    </row>
    <row r="624" spans="5:9" ht="15.75" hidden="1" customHeight="1">
      <c r="E624" s="255"/>
      <c r="F624" s="255"/>
      <c r="G624" s="255"/>
      <c r="H624" s="255"/>
      <c r="I624" s="255"/>
    </row>
    <row r="625" spans="5:9" ht="15.75" hidden="1" customHeight="1">
      <c r="E625" s="255"/>
      <c r="F625" s="255"/>
      <c r="G625" s="255"/>
      <c r="H625" s="255"/>
      <c r="I625" s="255"/>
    </row>
    <row r="626" spans="5:9" ht="15.75" hidden="1" customHeight="1">
      <c r="E626" s="255"/>
      <c r="F626" s="255"/>
      <c r="G626" s="255"/>
      <c r="H626" s="255"/>
      <c r="I626" s="255"/>
    </row>
    <row r="627" spans="5:9" ht="15.75" hidden="1" customHeight="1">
      <c r="E627" s="255"/>
      <c r="F627" s="255"/>
      <c r="G627" s="255"/>
      <c r="H627" s="255"/>
      <c r="I627" s="255"/>
    </row>
    <row r="628" spans="5:9" ht="15.75" hidden="1" customHeight="1">
      <c r="E628" s="255"/>
      <c r="F628" s="255"/>
      <c r="G628" s="255"/>
      <c r="H628" s="255"/>
      <c r="I628" s="255"/>
    </row>
    <row r="629" spans="5:9" ht="15.75" hidden="1" customHeight="1">
      <c r="E629" s="255"/>
      <c r="F629" s="255"/>
      <c r="G629" s="255"/>
      <c r="H629" s="255"/>
      <c r="I629" s="255"/>
    </row>
    <row r="630" spans="5:9" ht="15.75" hidden="1" customHeight="1">
      <c r="E630" s="255"/>
      <c r="F630" s="255"/>
      <c r="G630" s="255"/>
      <c r="H630" s="255"/>
      <c r="I630" s="255"/>
    </row>
    <row r="631" spans="5:9" ht="15.75" hidden="1" customHeight="1">
      <c r="E631" s="255"/>
      <c r="F631" s="255"/>
      <c r="G631" s="255"/>
      <c r="H631" s="255"/>
      <c r="I631" s="255"/>
    </row>
    <row r="632" spans="5:9" ht="15.75" hidden="1" customHeight="1">
      <c r="E632" s="255"/>
      <c r="F632" s="255"/>
      <c r="G632" s="255"/>
      <c r="H632" s="255"/>
      <c r="I632" s="255"/>
    </row>
    <row r="633" spans="5:9" ht="15.75" hidden="1" customHeight="1">
      <c r="E633" s="255"/>
      <c r="F633" s="255"/>
      <c r="G633" s="255"/>
      <c r="H633" s="255"/>
      <c r="I633" s="255"/>
    </row>
    <row r="634" spans="5:9" ht="15.75" hidden="1" customHeight="1">
      <c r="E634" s="255"/>
      <c r="F634" s="255"/>
      <c r="G634" s="255"/>
      <c r="H634" s="255"/>
      <c r="I634" s="255"/>
    </row>
    <row r="635" spans="5:9" ht="15.75" hidden="1" customHeight="1">
      <c r="E635" s="255"/>
      <c r="F635" s="255"/>
      <c r="G635" s="255"/>
      <c r="H635" s="255"/>
      <c r="I635" s="255"/>
    </row>
    <row r="636" spans="5:9" ht="15.75" hidden="1" customHeight="1">
      <c r="E636" s="255"/>
      <c r="F636" s="255"/>
      <c r="G636" s="255"/>
      <c r="H636" s="255"/>
      <c r="I636" s="255"/>
    </row>
    <row r="637" spans="5:9" ht="15.75" hidden="1" customHeight="1">
      <c r="E637" s="255"/>
      <c r="F637" s="255"/>
      <c r="G637" s="255"/>
      <c r="H637" s="255"/>
      <c r="I637" s="255"/>
    </row>
    <row r="638" spans="5:9" ht="15.75" hidden="1" customHeight="1">
      <c r="E638" s="255"/>
      <c r="F638" s="255"/>
      <c r="G638" s="255"/>
      <c r="H638" s="255"/>
      <c r="I638" s="255"/>
    </row>
    <row r="639" spans="5:9" ht="15.75" hidden="1" customHeight="1">
      <c r="E639" s="255"/>
      <c r="F639" s="255"/>
      <c r="G639" s="255"/>
      <c r="H639" s="255"/>
      <c r="I639" s="255"/>
    </row>
    <row r="640" spans="5:9" ht="15.75" hidden="1" customHeight="1">
      <c r="E640" s="255"/>
      <c r="F640" s="255"/>
      <c r="G640" s="255"/>
      <c r="H640" s="255"/>
      <c r="I640" s="255"/>
    </row>
    <row r="641" spans="5:9" ht="15.75" hidden="1" customHeight="1">
      <c r="E641" s="255"/>
      <c r="F641" s="255"/>
      <c r="G641" s="255"/>
      <c r="H641" s="255"/>
      <c r="I641" s="255"/>
    </row>
    <row r="642" spans="5:9" ht="15.75" hidden="1" customHeight="1">
      <c r="E642" s="255"/>
      <c r="F642" s="255"/>
      <c r="G642" s="255"/>
      <c r="H642" s="255"/>
      <c r="I642" s="255"/>
    </row>
    <row r="643" spans="5:9" ht="15.75" hidden="1" customHeight="1">
      <c r="E643" s="255"/>
      <c r="F643" s="255"/>
      <c r="G643" s="255"/>
      <c r="H643" s="255"/>
      <c r="I643" s="255"/>
    </row>
    <row r="644" spans="5:9" ht="15.75" hidden="1" customHeight="1">
      <c r="E644" s="255"/>
      <c r="F644" s="255"/>
      <c r="G644" s="255"/>
      <c r="H644" s="255"/>
      <c r="I644" s="255"/>
    </row>
    <row r="645" spans="5:9" ht="15.75" hidden="1" customHeight="1">
      <c r="E645" s="255"/>
      <c r="F645" s="255"/>
      <c r="G645" s="255"/>
      <c r="H645" s="255"/>
      <c r="I645" s="255"/>
    </row>
    <row r="646" spans="5:9" ht="15.75" hidden="1" customHeight="1">
      <c r="E646" s="255"/>
      <c r="F646" s="255"/>
      <c r="G646" s="255"/>
      <c r="H646" s="255"/>
      <c r="I646" s="255"/>
    </row>
    <row r="647" spans="5:9" ht="15.75" hidden="1" customHeight="1">
      <c r="E647" s="255"/>
      <c r="F647" s="255"/>
      <c r="G647" s="255"/>
      <c r="H647" s="255"/>
      <c r="I647" s="255"/>
    </row>
    <row r="648" spans="5:9" ht="15.75" hidden="1" customHeight="1">
      <c r="E648" s="255"/>
      <c r="F648" s="255"/>
      <c r="G648" s="255"/>
      <c r="H648" s="255"/>
      <c r="I648" s="255"/>
    </row>
    <row r="649" spans="5:9" ht="15.75" hidden="1" customHeight="1">
      <c r="E649" s="255"/>
      <c r="F649" s="255"/>
      <c r="G649" s="255"/>
      <c r="H649" s="255"/>
      <c r="I649" s="255"/>
    </row>
    <row r="650" spans="5:9" ht="15.75" hidden="1" customHeight="1">
      <c r="E650" s="255"/>
      <c r="F650" s="255"/>
      <c r="G650" s="255"/>
      <c r="H650" s="255"/>
      <c r="I650" s="255"/>
    </row>
    <row r="651" spans="5:9" ht="15.75" hidden="1" customHeight="1">
      <c r="E651" s="255"/>
      <c r="F651" s="255"/>
      <c r="G651" s="255"/>
      <c r="H651" s="255"/>
      <c r="I651" s="255"/>
    </row>
    <row r="652" spans="5:9" ht="15.75" hidden="1" customHeight="1">
      <c r="E652" s="255"/>
      <c r="F652" s="255"/>
      <c r="G652" s="255"/>
      <c r="H652" s="255"/>
      <c r="I652" s="255"/>
    </row>
    <row r="653" spans="5:9" ht="15.75" hidden="1" customHeight="1">
      <c r="E653" s="255"/>
      <c r="F653" s="255"/>
      <c r="G653" s="255"/>
      <c r="H653" s="255"/>
      <c r="I653" s="255"/>
    </row>
    <row r="654" spans="5:9" ht="15.75" hidden="1" customHeight="1">
      <c r="E654" s="255"/>
      <c r="F654" s="255"/>
      <c r="G654" s="255"/>
      <c r="H654" s="255"/>
      <c r="I654" s="255"/>
    </row>
    <row r="655" spans="5:9" ht="15.75" hidden="1" customHeight="1">
      <c r="E655" s="255"/>
      <c r="F655" s="255"/>
      <c r="G655" s="255"/>
      <c r="H655" s="255"/>
      <c r="I655" s="255"/>
    </row>
    <row r="656" spans="5:9" ht="15.75" hidden="1" customHeight="1">
      <c r="E656" s="255"/>
      <c r="F656" s="255"/>
      <c r="G656" s="255"/>
      <c r="H656" s="255"/>
      <c r="I656" s="255"/>
    </row>
    <row r="657" spans="5:9" ht="15.75" hidden="1" customHeight="1">
      <c r="E657" s="255"/>
      <c r="F657" s="255"/>
      <c r="G657" s="255"/>
      <c r="H657" s="255"/>
      <c r="I657" s="255"/>
    </row>
    <row r="658" spans="5:9" ht="15.75" hidden="1" customHeight="1">
      <c r="E658" s="255"/>
      <c r="F658" s="255"/>
      <c r="G658" s="255"/>
      <c r="H658" s="255"/>
      <c r="I658" s="255"/>
    </row>
    <row r="659" spans="5:9" ht="15.75" hidden="1" customHeight="1">
      <c r="E659" s="255"/>
      <c r="F659" s="255"/>
      <c r="G659" s="255"/>
      <c r="H659" s="255"/>
      <c r="I659" s="255"/>
    </row>
    <row r="660" spans="5:9" ht="15.75" hidden="1" customHeight="1">
      <c r="E660" s="255"/>
      <c r="F660" s="255"/>
      <c r="G660" s="255"/>
      <c r="H660" s="255"/>
      <c r="I660" s="255"/>
    </row>
    <row r="661" spans="5:9" ht="15.75" hidden="1" customHeight="1">
      <c r="E661" s="255"/>
      <c r="F661" s="255"/>
      <c r="G661" s="255"/>
      <c r="H661" s="255"/>
      <c r="I661" s="255"/>
    </row>
    <row r="662" spans="5:9" ht="15.75" hidden="1" customHeight="1">
      <c r="E662" s="255"/>
      <c r="F662" s="255"/>
      <c r="G662" s="255"/>
      <c r="H662" s="255"/>
      <c r="I662" s="255"/>
    </row>
    <row r="663" spans="5:9" ht="15.75" hidden="1" customHeight="1">
      <c r="E663" s="255"/>
      <c r="F663" s="255"/>
      <c r="G663" s="255"/>
      <c r="H663" s="255"/>
      <c r="I663" s="255"/>
    </row>
    <row r="664" spans="5:9" ht="15.75" hidden="1" customHeight="1">
      <c r="E664" s="255"/>
      <c r="F664" s="255"/>
      <c r="G664" s="255"/>
      <c r="H664" s="255"/>
      <c r="I664" s="255"/>
    </row>
    <row r="665" spans="5:9" ht="15.75" hidden="1" customHeight="1">
      <c r="E665" s="255"/>
      <c r="F665" s="255"/>
      <c r="G665" s="255"/>
      <c r="H665" s="255"/>
      <c r="I665" s="255"/>
    </row>
    <row r="666" spans="5:9" ht="15.75" hidden="1" customHeight="1">
      <c r="E666" s="255"/>
      <c r="F666" s="255"/>
      <c r="G666" s="255"/>
      <c r="H666" s="255"/>
      <c r="I666" s="255"/>
    </row>
    <row r="667" spans="5:9" ht="15.75" hidden="1" customHeight="1">
      <c r="E667" s="255"/>
      <c r="F667" s="255"/>
      <c r="G667" s="255"/>
      <c r="H667" s="255"/>
      <c r="I667" s="255"/>
    </row>
    <row r="668" spans="5:9" ht="15.75" hidden="1" customHeight="1">
      <c r="E668" s="255"/>
      <c r="F668" s="255"/>
      <c r="G668" s="255"/>
      <c r="H668" s="255"/>
      <c r="I668" s="255"/>
    </row>
    <row r="669" spans="5:9" ht="15.75" hidden="1" customHeight="1">
      <c r="E669" s="255"/>
      <c r="F669" s="255"/>
      <c r="G669" s="255"/>
      <c r="H669" s="255"/>
      <c r="I669" s="255"/>
    </row>
    <row r="670" spans="5:9" ht="15.75" hidden="1" customHeight="1">
      <c r="E670" s="255"/>
      <c r="F670" s="255"/>
      <c r="G670" s="255"/>
      <c r="H670" s="255"/>
      <c r="I670" s="255"/>
    </row>
    <row r="671" spans="5:9" ht="15.75" hidden="1" customHeight="1">
      <c r="E671" s="255"/>
      <c r="F671" s="255"/>
      <c r="G671" s="255"/>
      <c r="H671" s="255"/>
      <c r="I671" s="255"/>
    </row>
    <row r="672" spans="5:9" ht="15.75" hidden="1" customHeight="1">
      <c r="E672" s="255"/>
      <c r="F672" s="255"/>
      <c r="G672" s="255"/>
      <c r="H672" s="255"/>
      <c r="I672" s="255"/>
    </row>
    <row r="673" spans="5:9" ht="15.75" hidden="1" customHeight="1">
      <c r="E673" s="255"/>
      <c r="F673" s="255"/>
      <c r="G673" s="255"/>
      <c r="H673" s="255"/>
      <c r="I673" s="255"/>
    </row>
    <row r="674" spans="5:9" ht="15.75" hidden="1" customHeight="1">
      <c r="E674" s="255"/>
      <c r="F674" s="255"/>
      <c r="G674" s="255"/>
      <c r="H674" s="255"/>
      <c r="I674" s="255"/>
    </row>
    <row r="675" spans="5:9" ht="15.75" hidden="1" customHeight="1">
      <c r="E675" s="255"/>
      <c r="F675" s="255"/>
      <c r="G675" s="255"/>
      <c r="H675" s="255"/>
      <c r="I675" s="255"/>
    </row>
    <row r="676" spans="5:9" ht="15.75" hidden="1" customHeight="1">
      <c r="E676" s="255"/>
      <c r="F676" s="255"/>
      <c r="G676" s="255"/>
      <c r="H676" s="255"/>
      <c r="I676" s="255"/>
    </row>
    <row r="677" spans="5:9" ht="15.75" hidden="1" customHeight="1">
      <c r="E677" s="255"/>
      <c r="F677" s="255"/>
      <c r="G677" s="255"/>
      <c r="H677" s="255"/>
      <c r="I677" s="255"/>
    </row>
    <row r="678" spans="5:9" ht="15.75" hidden="1" customHeight="1">
      <c r="E678" s="255"/>
      <c r="F678" s="255"/>
      <c r="G678" s="255"/>
      <c r="H678" s="255"/>
      <c r="I678" s="255"/>
    </row>
    <row r="679" spans="5:9" ht="15.75" hidden="1" customHeight="1">
      <c r="E679" s="255"/>
      <c r="F679" s="255"/>
      <c r="G679" s="255"/>
      <c r="H679" s="255"/>
      <c r="I679" s="255"/>
    </row>
    <row r="680" spans="5:9" ht="15.75" hidden="1" customHeight="1">
      <c r="E680" s="255"/>
      <c r="F680" s="255"/>
      <c r="G680" s="255"/>
      <c r="H680" s="255"/>
      <c r="I680" s="255"/>
    </row>
    <row r="681" spans="5:9" ht="15.75" hidden="1" customHeight="1">
      <c r="E681" s="255"/>
      <c r="F681" s="255"/>
      <c r="G681" s="255"/>
      <c r="H681" s="255"/>
      <c r="I681" s="255"/>
    </row>
    <row r="682" spans="5:9" ht="15.75" hidden="1" customHeight="1">
      <c r="E682" s="255"/>
      <c r="F682" s="255"/>
      <c r="G682" s="255"/>
      <c r="H682" s="255"/>
      <c r="I682" s="255"/>
    </row>
    <row r="683" spans="5:9" ht="15.75" hidden="1" customHeight="1">
      <c r="E683" s="255"/>
      <c r="F683" s="255"/>
      <c r="G683" s="255"/>
      <c r="H683" s="255"/>
      <c r="I683" s="255"/>
    </row>
    <row r="684" spans="5:9" ht="15.75" hidden="1" customHeight="1">
      <c r="E684" s="255"/>
      <c r="F684" s="255"/>
      <c r="G684" s="255"/>
      <c r="H684" s="255"/>
      <c r="I684" s="255"/>
    </row>
    <row r="685" spans="5:9" ht="15.75" hidden="1" customHeight="1">
      <c r="E685" s="255"/>
      <c r="F685" s="255"/>
      <c r="G685" s="255"/>
      <c r="H685" s="255"/>
      <c r="I685" s="255"/>
    </row>
    <row r="686" spans="5:9" ht="15.75" hidden="1" customHeight="1">
      <c r="E686" s="255"/>
      <c r="F686" s="255"/>
      <c r="G686" s="255"/>
      <c r="H686" s="255"/>
      <c r="I686" s="255"/>
    </row>
    <row r="687" spans="5:9" ht="15.75" hidden="1" customHeight="1">
      <c r="E687" s="255"/>
      <c r="F687" s="255"/>
      <c r="G687" s="255"/>
      <c r="H687" s="255"/>
      <c r="I687" s="255"/>
    </row>
    <row r="688" spans="5:9" ht="15.75" hidden="1" customHeight="1">
      <c r="E688" s="255"/>
      <c r="F688" s="255"/>
      <c r="G688" s="255"/>
      <c r="H688" s="255"/>
      <c r="I688" s="255"/>
    </row>
    <row r="689" spans="5:9" ht="15.75" hidden="1" customHeight="1">
      <c r="E689" s="255"/>
      <c r="F689" s="255"/>
      <c r="G689" s="255"/>
      <c r="H689" s="255"/>
      <c r="I689" s="255"/>
    </row>
    <row r="690" spans="5:9" ht="15.75" hidden="1" customHeight="1">
      <c r="E690" s="255"/>
      <c r="F690" s="255"/>
      <c r="G690" s="255"/>
      <c r="H690" s="255"/>
      <c r="I690" s="255"/>
    </row>
    <row r="691" spans="5:9" ht="15.75" hidden="1" customHeight="1">
      <c r="E691" s="255"/>
      <c r="F691" s="255"/>
      <c r="G691" s="255"/>
      <c r="H691" s="255"/>
      <c r="I691" s="255"/>
    </row>
    <row r="692" spans="5:9" ht="15.75" hidden="1" customHeight="1">
      <c r="E692" s="255"/>
      <c r="F692" s="255"/>
      <c r="G692" s="255"/>
      <c r="H692" s="255"/>
      <c r="I692" s="255"/>
    </row>
    <row r="693" spans="5:9" ht="15.75" hidden="1" customHeight="1">
      <c r="E693" s="255"/>
      <c r="F693" s="255"/>
      <c r="G693" s="255"/>
      <c r="H693" s="255"/>
      <c r="I693" s="255"/>
    </row>
    <row r="694" spans="5:9" ht="15.75" hidden="1" customHeight="1">
      <c r="E694" s="255"/>
      <c r="F694" s="255"/>
      <c r="G694" s="255"/>
      <c r="H694" s="255"/>
      <c r="I694" s="255"/>
    </row>
    <row r="695" spans="5:9" ht="15.75" hidden="1" customHeight="1">
      <c r="E695" s="255"/>
      <c r="F695" s="255"/>
      <c r="G695" s="255"/>
      <c r="H695" s="255"/>
      <c r="I695" s="255"/>
    </row>
    <row r="696" spans="5:9" ht="15.75" hidden="1" customHeight="1">
      <c r="E696" s="255"/>
      <c r="F696" s="255"/>
      <c r="G696" s="255"/>
      <c r="H696" s="255"/>
      <c r="I696" s="255"/>
    </row>
    <row r="697" spans="5:9" ht="15.75" hidden="1" customHeight="1">
      <c r="E697" s="255"/>
      <c r="F697" s="255"/>
      <c r="G697" s="255"/>
      <c r="H697" s="255"/>
      <c r="I697" s="255"/>
    </row>
    <row r="698" spans="5:9" ht="15.75" hidden="1" customHeight="1">
      <c r="E698" s="255"/>
      <c r="F698" s="255"/>
      <c r="G698" s="255"/>
      <c r="H698" s="255"/>
      <c r="I698" s="255"/>
    </row>
    <row r="699" spans="5:9" ht="15.75" hidden="1" customHeight="1">
      <c r="E699" s="255"/>
      <c r="F699" s="255"/>
      <c r="G699" s="255"/>
      <c r="H699" s="255"/>
      <c r="I699" s="255"/>
    </row>
    <row r="700" spans="5:9" ht="15.75" hidden="1" customHeight="1">
      <c r="E700" s="255"/>
      <c r="F700" s="255"/>
      <c r="G700" s="255"/>
      <c r="H700" s="255"/>
      <c r="I700" s="255"/>
    </row>
    <row r="701" spans="5:9" ht="15.75" hidden="1" customHeight="1">
      <c r="E701" s="255"/>
      <c r="F701" s="255"/>
      <c r="G701" s="255"/>
      <c r="H701" s="255"/>
      <c r="I701" s="255"/>
    </row>
    <row r="702" spans="5:9" ht="15.75" hidden="1" customHeight="1">
      <c r="E702" s="255"/>
      <c r="F702" s="255"/>
      <c r="G702" s="255"/>
      <c r="H702" s="255"/>
      <c r="I702" s="255"/>
    </row>
    <row r="703" spans="5:9" ht="15.75" hidden="1" customHeight="1">
      <c r="E703" s="255"/>
      <c r="F703" s="255"/>
      <c r="G703" s="255"/>
      <c r="H703" s="255"/>
      <c r="I703" s="255"/>
    </row>
    <row r="704" spans="5:9" ht="15.75" hidden="1" customHeight="1">
      <c r="E704" s="255"/>
      <c r="F704" s="255"/>
      <c r="G704" s="255"/>
      <c r="H704" s="255"/>
      <c r="I704" s="255"/>
    </row>
    <row r="705" spans="5:9" ht="15.75" hidden="1" customHeight="1">
      <c r="E705" s="255"/>
      <c r="F705" s="255"/>
      <c r="G705" s="255"/>
      <c r="H705" s="255"/>
      <c r="I705" s="255"/>
    </row>
    <row r="706" spans="5:9" ht="15.75" hidden="1" customHeight="1">
      <c r="E706" s="255"/>
      <c r="F706" s="255"/>
      <c r="G706" s="255"/>
      <c r="H706" s="255"/>
      <c r="I706" s="255"/>
    </row>
    <row r="707" spans="5:9" ht="15.75" hidden="1" customHeight="1">
      <c r="E707" s="255"/>
      <c r="F707" s="255"/>
      <c r="G707" s="255"/>
      <c r="H707" s="255"/>
      <c r="I707" s="255"/>
    </row>
    <row r="708" spans="5:9" ht="15.75" hidden="1" customHeight="1">
      <c r="E708" s="255"/>
      <c r="F708" s="255"/>
      <c r="G708" s="255"/>
      <c r="H708" s="255"/>
      <c r="I708" s="255"/>
    </row>
    <row r="709" spans="5:9" ht="15.75" hidden="1" customHeight="1">
      <c r="E709" s="255"/>
      <c r="F709" s="255"/>
      <c r="G709" s="255"/>
      <c r="H709" s="255"/>
      <c r="I709" s="255"/>
    </row>
    <row r="710" spans="5:9" ht="15.75" hidden="1" customHeight="1">
      <c r="E710" s="255"/>
      <c r="F710" s="255"/>
      <c r="G710" s="255"/>
      <c r="H710" s="255"/>
      <c r="I710" s="255"/>
    </row>
    <row r="711" spans="5:9" ht="15.75" hidden="1" customHeight="1">
      <c r="E711" s="255"/>
      <c r="F711" s="255"/>
      <c r="G711" s="255"/>
      <c r="H711" s="255"/>
      <c r="I711" s="255"/>
    </row>
    <row r="712" spans="5:9" ht="15.75" hidden="1" customHeight="1">
      <c r="E712" s="255"/>
      <c r="F712" s="255"/>
      <c r="G712" s="255"/>
      <c r="H712" s="255"/>
      <c r="I712" s="255"/>
    </row>
    <row r="713" spans="5:9" ht="15.75" hidden="1" customHeight="1">
      <c r="E713" s="255"/>
      <c r="F713" s="255"/>
      <c r="G713" s="255"/>
      <c r="H713" s="255"/>
      <c r="I713" s="255"/>
    </row>
    <row r="714" spans="5:9" ht="15.75" hidden="1" customHeight="1">
      <c r="E714" s="255"/>
      <c r="F714" s="255"/>
      <c r="G714" s="255"/>
      <c r="H714" s="255"/>
      <c r="I714" s="255"/>
    </row>
    <row r="715" spans="5:9" ht="15.75" hidden="1" customHeight="1">
      <c r="E715" s="255"/>
      <c r="F715" s="255"/>
      <c r="G715" s="255"/>
      <c r="H715" s="255"/>
      <c r="I715" s="255"/>
    </row>
    <row r="716" spans="5:9" ht="15.75" hidden="1" customHeight="1">
      <c r="E716" s="255"/>
      <c r="F716" s="255"/>
      <c r="G716" s="255"/>
      <c r="H716" s="255"/>
      <c r="I716" s="255"/>
    </row>
    <row r="717" spans="5:9" ht="15.75" hidden="1" customHeight="1">
      <c r="E717" s="255"/>
      <c r="F717" s="255"/>
      <c r="G717" s="255"/>
      <c r="H717" s="255"/>
      <c r="I717" s="255"/>
    </row>
    <row r="718" spans="5:9" ht="15.75" hidden="1" customHeight="1">
      <c r="E718" s="255"/>
      <c r="F718" s="255"/>
      <c r="G718" s="255"/>
      <c r="H718" s="255"/>
      <c r="I718" s="255"/>
    </row>
    <row r="719" spans="5:9" ht="15.75" hidden="1" customHeight="1">
      <c r="E719" s="255"/>
      <c r="F719" s="255"/>
      <c r="G719" s="255"/>
      <c r="H719" s="255"/>
      <c r="I719" s="255"/>
    </row>
    <row r="720" spans="5:9" ht="15.75" hidden="1" customHeight="1">
      <c r="E720" s="255"/>
      <c r="F720" s="255"/>
      <c r="G720" s="255"/>
      <c r="H720" s="255"/>
      <c r="I720" s="255"/>
    </row>
    <row r="721" spans="5:9" ht="15.75" hidden="1" customHeight="1">
      <c r="E721" s="255"/>
      <c r="F721" s="255"/>
      <c r="G721" s="255"/>
      <c r="H721" s="255"/>
      <c r="I721" s="255"/>
    </row>
    <row r="722" spans="5:9" ht="15.75" hidden="1" customHeight="1">
      <c r="E722" s="255"/>
      <c r="F722" s="255"/>
      <c r="G722" s="255"/>
      <c r="H722" s="255"/>
      <c r="I722" s="255"/>
    </row>
    <row r="723" spans="5:9" ht="15.75" hidden="1" customHeight="1">
      <c r="E723" s="255"/>
      <c r="F723" s="255"/>
      <c r="G723" s="255"/>
      <c r="H723" s="255"/>
      <c r="I723" s="255"/>
    </row>
    <row r="724" spans="5:9" ht="15.75" hidden="1" customHeight="1">
      <c r="E724" s="255"/>
      <c r="F724" s="255"/>
      <c r="G724" s="255"/>
      <c r="H724" s="255"/>
      <c r="I724" s="255"/>
    </row>
    <row r="725" spans="5:9" ht="15.75" hidden="1" customHeight="1">
      <c r="E725" s="255"/>
      <c r="F725" s="255"/>
      <c r="G725" s="255"/>
      <c r="H725" s="255"/>
      <c r="I725" s="255"/>
    </row>
    <row r="726" spans="5:9" ht="15.75" hidden="1" customHeight="1">
      <c r="E726" s="255"/>
      <c r="F726" s="255"/>
      <c r="G726" s="255"/>
      <c r="H726" s="255"/>
      <c r="I726" s="255"/>
    </row>
    <row r="727" spans="5:9" ht="15.75" hidden="1" customHeight="1">
      <c r="E727" s="255"/>
      <c r="F727" s="255"/>
      <c r="G727" s="255"/>
      <c r="H727" s="255"/>
      <c r="I727" s="255"/>
    </row>
    <row r="728" spans="5:9" ht="15.75" hidden="1" customHeight="1">
      <c r="E728" s="255"/>
      <c r="F728" s="255"/>
      <c r="G728" s="255"/>
      <c r="H728" s="255"/>
      <c r="I728" s="255"/>
    </row>
    <row r="729" spans="5:9" ht="15.75" hidden="1" customHeight="1">
      <c r="E729" s="255"/>
      <c r="F729" s="255"/>
      <c r="G729" s="255"/>
      <c r="H729" s="255"/>
      <c r="I729" s="255"/>
    </row>
    <row r="730" spans="5:9" ht="15.75" hidden="1" customHeight="1">
      <c r="E730" s="255"/>
      <c r="F730" s="255"/>
      <c r="G730" s="255"/>
      <c r="H730" s="255"/>
      <c r="I730" s="255"/>
    </row>
    <row r="731" spans="5:9" ht="15.75" hidden="1" customHeight="1">
      <c r="E731" s="255"/>
      <c r="F731" s="255"/>
      <c r="G731" s="255"/>
      <c r="H731" s="255"/>
      <c r="I731" s="255"/>
    </row>
    <row r="732" spans="5:9" ht="15.75" hidden="1" customHeight="1">
      <c r="E732" s="255"/>
      <c r="F732" s="255"/>
      <c r="G732" s="255"/>
      <c r="H732" s="255"/>
      <c r="I732" s="255"/>
    </row>
    <row r="733" spans="5:9" ht="15.75" hidden="1" customHeight="1">
      <c r="E733" s="255"/>
      <c r="F733" s="255"/>
      <c r="G733" s="255"/>
      <c r="H733" s="255"/>
      <c r="I733" s="255"/>
    </row>
    <row r="734" spans="5:9" ht="15.75" hidden="1" customHeight="1">
      <c r="E734" s="255"/>
      <c r="F734" s="255"/>
      <c r="G734" s="255"/>
      <c r="H734" s="255"/>
      <c r="I734" s="255"/>
    </row>
    <row r="735" spans="5:9" ht="15.75" hidden="1" customHeight="1">
      <c r="E735" s="255"/>
      <c r="F735" s="255"/>
      <c r="G735" s="255"/>
      <c r="H735" s="255"/>
      <c r="I735" s="255"/>
    </row>
    <row r="736" spans="5:9" ht="15.75" hidden="1" customHeight="1">
      <c r="E736" s="255"/>
      <c r="F736" s="255"/>
      <c r="G736" s="255"/>
      <c r="H736" s="255"/>
      <c r="I736" s="255"/>
    </row>
    <row r="737" spans="5:9" ht="15.75" hidden="1" customHeight="1">
      <c r="E737" s="255"/>
      <c r="F737" s="255"/>
      <c r="G737" s="255"/>
      <c r="H737" s="255"/>
      <c r="I737" s="255"/>
    </row>
    <row r="738" spans="5:9" ht="15.75" hidden="1" customHeight="1">
      <c r="E738" s="255"/>
      <c r="F738" s="255"/>
      <c r="G738" s="255"/>
      <c r="H738" s="255"/>
      <c r="I738" s="255"/>
    </row>
    <row r="739" spans="5:9" ht="15.75" hidden="1" customHeight="1">
      <c r="E739" s="255"/>
      <c r="F739" s="255"/>
      <c r="G739" s="255"/>
      <c r="H739" s="255"/>
      <c r="I739" s="255"/>
    </row>
    <row r="740" spans="5:9" ht="15.75" hidden="1" customHeight="1">
      <c r="E740" s="255"/>
      <c r="F740" s="255"/>
      <c r="G740" s="255"/>
      <c r="H740" s="255"/>
      <c r="I740" s="255"/>
    </row>
    <row r="741" spans="5:9" ht="15.75" hidden="1" customHeight="1">
      <c r="E741" s="255"/>
      <c r="F741" s="255"/>
      <c r="G741" s="255"/>
      <c r="H741" s="255"/>
      <c r="I741" s="255"/>
    </row>
    <row r="742" spans="5:9" ht="15.75" hidden="1" customHeight="1">
      <c r="E742" s="255"/>
      <c r="F742" s="255"/>
      <c r="G742" s="255"/>
      <c r="H742" s="255"/>
      <c r="I742" s="255"/>
    </row>
    <row r="743" spans="5:9" ht="15.75" hidden="1" customHeight="1">
      <c r="E743" s="255"/>
      <c r="F743" s="255"/>
      <c r="G743" s="255"/>
      <c r="H743" s="255"/>
      <c r="I743" s="255"/>
    </row>
    <row r="744" spans="5:9" ht="15.75" hidden="1" customHeight="1">
      <c r="E744" s="255"/>
      <c r="F744" s="255"/>
      <c r="G744" s="255"/>
      <c r="H744" s="255"/>
      <c r="I744" s="255"/>
    </row>
    <row r="745" spans="5:9" ht="15.75" hidden="1" customHeight="1">
      <c r="E745" s="255"/>
      <c r="F745" s="255"/>
      <c r="G745" s="255"/>
      <c r="H745" s="255"/>
      <c r="I745" s="255"/>
    </row>
    <row r="746" spans="5:9" ht="15.75" hidden="1" customHeight="1">
      <c r="E746" s="255"/>
      <c r="F746" s="255"/>
      <c r="G746" s="255"/>
      <c r="H746" s="255"/>
      <c r="I746" s="255"/>
    </row>
    <row r="747" spans="5:9" ht="15.75" hidden="1" customHeight="1">
      <c r="E747" s="255"/>
      <c r="F747" s="255"/>
      <c r="G747" s="255"/>
      <c r="H747" s="255"/>
      <c r="I747" s="255"/>
    </row>
    <row r="748" spans="5:9" ht="15.75" hidden="1" customHeight="1">
      <c r="E748" s="255"/>
      <c r="F748" s="255"/>
      <c r="G748" s="255"/>
      <c r="H748" s="255"/>
      <c r="I748" s="255"/>
    </row>
    <row r="749" spans="5:9" ht="15.75" hidden="1" customHeight="1">
      <c r="E749" s="255"/>
      <c r="F749" s="255"/>
      <c r="G749" s="255"/>
      <c r="H749" s="255"/>
      <c r="I749" s="255"/>
    </row>
    <row r="750" spans="5:9" ht="15.75" hidden="1" customHeight="1">
      <c r="E750" s="255"/>
      <c r="F750" s="255"/>
      <c r="G750" s="255"/>
      <c r="H750" s="255"/>
      <c r="I750" s="255"/>
    </row>
    <row r="751" spans="5:9" ht="15.75" hidden="1" customHeight="1">
      <c r="E751" s="255"/>
      <c r="F751" s="255"/>
      <c r="G751" s="255"/>
      <c r="H751" s="255"/>
      <c r="I751" s="255"/>
    </row>
    <row r="752" spans="5:9" ht="15.75" hidden="1" customHeight="1">
      <c r="E752" s="255"/>
      <c r="F752" s="255"/>
      <c r="G752" s="255"/>
      <c r="H752" s="255"/>
      <c r="I752" s="255"/>
    </row>
    <row r="753" spans="5:9" ht="15.75" hidden="1" customHeight="1">
      <c r="E753" s="255"/>
      <c r="F753" s="255"/>
      <c r="G753" s="255"/>
      <c r="H753" s="255"/>
      <c r="I753" s="255"/>
    </row>
    <row r="754" spans="5:9" ht="15.75" hidden="1" customHeight="1">
      <c r="E754" s="255"/>
      <c r="F754" s="255"/>
      <c r="G754" s="255"/>
      <c r="H754" s="255"/>
      <c r="I754" s="255"/>
    </row>
    <row r="755" spans="5:9" ht="15.75" hidden="1" customHeight="1">
      <c r="E755" s="255"/>
      <c r="F755" s="255"/>
      <c r="G755" s="255"/>
      <c r="H755" s="255"/>
      <c r="I755" s="255"/>
    </row>
    <row r="756" spans="5:9" ht="15.75" hidden="1" customHeight="1">
      <c r="E756" s="255"/>
      <c r="F756" s="255"/>
      <c r="G756" s="255"/>
      <c r="H756" s="255"/>
      <c r="I756" s="255"/>
    </row>
    <row r="757" spans="5:9" ht="15.75" hidden="1" customHeight="1">
      <c r="E757" s="255"/>
      <c r="F757" s="255"/>
      <c r="G757" s="255"/>
      <c r="H757" s="255"/>
      <c r="I757" s="255"/>
    </row>
    <row r="758" spans="5:9" ht="15.75" hidden="1" customHeight="1">
      <c r="E758" s="255"/>
      <c r="F758" s="255"/>
      <c r="G758" s="255"/>
      <c r="H758" s="255"/>
      <c r="I758" s="255"/>
    </row>
    <row r="759" spans="5:9" ht="15.75" hidden="1" customHeight="1">
      <c r="E759" s="255"/>
      <c r="F759" s="255"/>
      <c r="G759" s="255"/>
      <c r="H759" s="255"/>
      <c r="I759" s="255"/>
    </row>
    <row r="760" spans="5:9" ht="15.75" hidden="1" customHeight="1">
      <c r="E760" s="255"/>
      <c r="F760" s="255"/>
      <c r="G760" s="255"/>
      <c r="H760" s="255"/>
      <c r="I760" s="255"/>
    </row>
    <row r="761" spans="5:9" ht="15.75" hidden="1" customHeight="1">
      <c r="E761" s="255"/>
      <c r="F761" s="255"/>
      <c r="G761" s="255"/>
      <c r="H761" s="255"/>
      <c r="I761" s="255"/>
    </row>
    <row r="762" spans="5:9" ht="15.75" hidden="1" customHeight="1">
      <c r="E762" s="255"/>
      <c r="F762" s="255"/>
      <c r="G762" s="255"/>
      <c r="H762" s="255"/>
      <c r="I762" s="255"/>
    </row>
    <row r="763" spans="5:9" ht="15.75" hidden="1" customHeight="1">
      <c r="E763" s="255"/>
      <c r="F763" s="255"/>
      <c r="G763" s="255"/>
      <c r="H763" s="255"/>
      <c r="I763" s="255"/>
    </row>
    <row r="764" spans="5:9" ht="15.75" hidden="1" customHeight="1">
      <c r="E764" s="255"/>
      <c r="F764" s="255"/>
      <c r="G764" s="255"/>
      <c r="H764" s="255"/>
      <c r="I764" s="255"/>
    </row>
    <row r="765" spans="5:9" ht="15.75" hidden="1" customHeight="1">
      <c r="E765" s="255"/>
      <c r="F765" s="255"/>
      <c r="G765" s="255"/>
      <c r="H765" s="255"/>
      <c r="I765" s="255"/>
    </row>
    <row r="766" spans="5:9" ht="15.75" hidden="1" customHeight="1">
      <c r="E766" s="255"/>
      <c r="F766" s="255"/>
      <c r="G766" s="255"/>
      <c r="H766" s="255"/>
      <c r="I766" s="255"/>
    </row>
    <row r="767" spans="5:9" ht="15.75" hidden="1" customHeight="1">
      <c r="E767" s="255"/>
      <c r="F767" s="255"/>
      <c r="G767" s="255"/>
      <c r="H767" s="255"/>
      <c r="I767" s="255"/>
    </row>
    <row r="768" spans="5:9" ht="15.75" hidden="1" customHeight="1">
      <c r="E768" s="255"/>
      <c r="F768" s="255"/>
      <c r="G768" s="255"/>
      <c r="H768" s="255"/>
      <c r="I768" s="255"/>
    </row>
    <row r="769" spans="5:9" ht="15.75" hidden="1" customHeight="1">
      <c r="E769" s="255"/>
      <c r="F769" s="255"/>
      <c r="G769" s="255"/>
      <c r="H769" s="255"/>
      <c r="I769" s="255"/>
    </row>
    <row r="770" spans="5:9" ht="15.75" hidden="1" customHeight="1">
      <c r="E770" s="255"/>
      <c r="F770" s="255"/>
      <c r="G770" s="255"/>
      <c r="H770" s="255"/>
      <c r="I770" s="255"/>
    </row>
    <row r="771" spans="5:9" ht="15.75" hidden="1" customHeight="1">
      <c r="E771" s="255"/>
      <c r="F771" s="255"/>
      <c r="G771" s="255"/>
      <c r="H771" s="255"/>
      <c r="I771" s="255"/>
    </row>
    <row r="772" spans="5:9" ht="15.75" hidden="1" customHeight="1">
      <c r="E772" s="255"/>
      <c r="F772" s="255"/>
      <c r="G772" s="255"/>
      <c r="H772" s="255"/>
      <c r="I772" s="255"/>
    </row>
    <row r="773" spans="5:9" ht="15.75" hidden="1" customHeight="1">
      <c r="E773" s="255"/>
      <c r="F773" s="255"/>
      <c r="G773" s="255"/>
      <c r="H773" s="255"/>
      <c r="I773" s="255"/>
    </row>
    <row r="774" spans="5:9" ht="15.75" hidden="1" customHeight="1">
      <c r="E774" s="255"/>
      <c r="F774" s="255"/>
      <c r="G774" s="255"/>
      <c r="H774" s="255"/>
      <c r="I774" s="255"/>
    </row>
    <row r="775" spans="5:9" ht="15.75" hidden="1" customHeight="1">
      <c r="E775" s="255"/>
      <c r="F775" s="255"/>
      <c r="G775" s="255"/>
      <c r="H775" s="255"/>
      <c r="I775" s="255"/>
    </row>
    <row r="776" spans="5:9" ht="15.75" hidden="1" customHeight="1">
      <c r="E776" s="255"/>
      <c r="F776" s="255"/>
      <c r="G776" s="255"/>
      <c r="H776" s="255"/>
      <c r="I776" s="255"/>
    </row>
    <row r="777" spans="5:9" ht="15.75" hidden="1" customHeight="1">
      <c r="E777" s="255"/>
      <c r="F777" s="255"/>
      <c r="G777" s="255"/>
      <c r="H777" s="255"/>
      <c r="I777" s="255"/>
    </row>
    <row r="778" spans="5:9" ht="15.75" hidden="1" customHeight="1">
      <c r="E778" s="255"/>
      <c r="F778" s="255"/>
      <c r="G778" s="255"/>
      <c r="H778" s="255"/>
      <c r="I778" s="255"/>
    </row>
    <row r="779" spans="5:9" ht="15.75" hidden="1" customHeight="1">
      <c r="E779" s="255"/>
      <c r="F779" s="255"/>
      <c r="G779" s="255"/>
      <c r="H779" s="255"/>
      <c r="I779" s="255"/>
    </row>
    <row r="780" spans="5:9" ht="15.75" hidden="1" customHeight="1">
      <c r="E780" s="255"/>
      <c r="F780" s="255"/>
      <c r="G780" s="255"/>
      <c r="H780" s="255"/>
      <c r="I780" s="255"/>
    </row>
    <row r="781" spans="5:9" ht="15.75" hidden="1" customHeight="1">
      <c r="E781" s="255"/>
      <c r="F781" s="255"/>
      <c r="G781" s="255"/>
      <c r="H781" s="255"/>
      <c r="I781" s="255"/>
    </row>
    <row r="782" spans="5:9" ht="15.75" hidden="1" customHeight="1">
      <c r="E782" s="255"/>
      <c r="F782" s="255"/>
      <c r="G782" s="255"/>
      <c r="H782" s="255"/>
      <c r="I782" s="255"/>
    </row>
    <row r="783" spans="5:9" ht="15.75" hidden="1" customHeight="1">
      <c r="E783" s="255"/>
      <c r="F783" s="255"/>
      <c r="G783" s="255"/>
      <c r="H783" s="255"/>
      <c r="I783" s="255"/>
    </row>
    <row r="784" spans="5:9" ht="15.75" hidden="1" customHeight="1">
      <c r="E784" s="255"/>
      <c r="F784" s="255"/>
      <c r="G784" s="255"/>
      <c r="H784" s="255"/>
      <c r="I784" s="255"/>
    </row>
    <row r="785" spans="5:9" ht="15.75" hidden="1" customHeight="1">
      <c r="E785" s="255"/>
      <c r="F785" s="255"/>
      <c r="G785" s="255"/>
      <c r="H785" s="255"/>
      <c r="I785" s="255"/>
    </row>
    <row r="786" spans="5:9" ht="15.75" hidden="1" customHeight="1">
      <c r="E786" s="255"/>
      <c r="F786" s="255"/>
      <c r="G786" s="255"/>
      <c r="H786" s="255"/>
      <c r="I786" s="255"/>
    </row>
    <row r="787" spans="5:9" ht="15.75" hidden="1" customHeight="1">
      <c r="E787" s="255"/>
      <c r="F787" s="255"/>
      <c r="G787" s="255"/>
      <c r="H787" s="255"/>
      <c r="I787" s="255"/>
    </row>
    <row r="788" spans="5:9" ht="15.75" hidden="1" customHeight="1">
      <c r="E788" s="255"/>
      <c r="F788" s="255"/>
      <c r="G788" s="255"/>
      <c r="H788" s="255"/>
      <c r="I788" s="255"/>
    </row>
    <row r="789" spans="5:9" ht="15.75" hidden="1" customHeight="1">
      <c r="E789" s="255"/>
      <c r="F789" s="255"/>
      <c r="G789" s="255"/>
      <c r="H789" s="255"/>
      <c r="I789" s="255"/>
    </row>
    <row r="790" spans="5:9" ht="15.75" hidden="1" customHeight="1">
      <c r="E790" s="255"/>
      <c r="F790" s="255"/>
      <c r="G790" s="255"/>
      <c r="H790" s="255"/>
      <c r="I790" s="255"/>
    </row>
    <row r="791" spans="5:9" ht="15.75" hidden="1" customHeight="1">
      <c r="E791" s="255"/>
      <c r="F791" s="255"/>
      <c r="G791" s="255"/>
      <c r="H791" s="255"/>
      <c r="I791" s="255"/>
    </row>
    <row r="792" spans="5:9" ht="15.75" hidden="1" customHeight="1">
      <c r="E792" s="255"/>
      <c r="F792" s="255"/>
      <c r="G792" s="255"/>
      <c r="H792" s="255"/>
      <c r="I792" s="255"/>
    </row>
    <row r="793" spans="5:9" ht="15.75" hidden="1" customHeight="1">
      <c r="E793" s="255"/>
      <c r="F793" s="255"/>
      <c r="G793" s="255"/>
      <c r="H793" s="255"/>
      <c r="I793" s="255"/>
    </row>
    <row r="794" spans="5:9" ht="15.75" hidden="1" customHeight="1">
      <c r="E794" s="255"/>
      <c r="F794" s="255"/>
      <c r="G794" s="255"/>
      <c r="H794" s="255"/>
      <c r="I794" s="255"/>
    </row>
    <row r="795" spans="5:9" ht="15.75" hidden="1" customHeight="1">
      <c r="E795" s="255"/>
      <c r="F795" s="255"/>
      <c r="G795" s="255"/>
      <c r="H795" s="255"/>
      <c r="I795" s="255"/>
    </row>
    <row r="796" spans="5:9" ht="15.75" hidden="1" customHeight="1">
      <c r="E796" s="255"/>
      <c r="F796" s="255"/>
      <c r="G796" s="255"/>
      <c r="H796" s="255"/>
      <c r="I796" s="255"/>
    </row>
    <row r="797" spans="5:9" ht="15.75" hidden="1" customHeight="1">
      <c r="E797" s="255"/>
      <c r="F797" s="255"/>
      <c r="G797" s="255"/>
      <c r="H797" s="255"/>
      <c r="I797" s="255"/>
    </row>
    <row r="798" spans="5:9" ht="15.75" hidden="1" customHeight="1">
      <c r="E798" s="255"/>
      <c r="F798" s="255"/>
      <c r="G798" s="255"/>
      <c r="H798" s="255"/>
      <c r="I798" s="255"/>
    </row>
    <row r="799" spans="5:9" ht="15.75" hidden="1" customHeight="1">
      <c r="E799" s="255"/>
      <c r="F799" s="255"/>
      <c r="G799" s="255"/>
      <c r="H799" s="255"/>
      <c r="I799" s="255"/>
    </row>
    <row r="800" spans="5:9" ht="15.75" hidden="1" customHeight="1">
      <c r="E800" s="255"/>
      <c r="F800" s="255"/>
      <c r="G800" s="255"/>
      <c r="H800" s="255"/>
      <c r="I800" s="255"/>
    </row>
    <row r="801" spans="5:9" ht="15.75" hidden="1" customHeight="1">
      <c r="E801" s="255"/>
      <c r="F801" s="255"/>
      <c r="G801" s="255"/>
      <c r="H801" s="255"/>
      <c r="I801" s="255"/>
    </row>
    <row r="802" spans="5:9" ht="15.75" hidden="1" customHeight="1">
      <c r="E802" s="255"/>
      <c r="F802" s="255"/>
      <c r="G802" s="255"/>
      <c r="H802" s="255"/>
      <c r="I802" s="255"/>
    </row>
    <row r="803" spans="5:9" ht="15.75" hidden="1" customHeight="1">
      <c r="E803" s="255"/>
      <c r="F803" s="255"/>
      <c r="G803" s="255"/>
      <c r="H803" s="255"/>
      <c r="I803" s="255"/>
    </row>
    <row r="804" spans="5:9" ht="15.75" hidden="1" customHeight="1">
      <c r="E804" s="255"/>
      <c r="F804" s="255"/>
      <c r="G804" s="255"/>
      <c r="H804" s="255"/>
      <c r="I804" s="255"/>
    </row>
    <row r="805" spans="5:9" ht="15.75" hidden="1" customHeight="1">
      <c r="E805" s="255"/>
      <c r="F805" s="255"/>
      <c r="G805" s="255"/>
      <c r="H805" s="255"/>
      <c r="I805" s="255"/>
    </row>
    <row r="806" spans="5:9" ht="15.75" hidden="1" customHeight="1">
      <c r="E806" s="255"/>
      <c r="F806" s="255"/>
      <c r="G806" s="255"/>
      <c r="H806" s="255"/>
      <c r="I806" s="255"/>
    </row>
    <row r="807" spans="5:9" ht="15.75" hidden="1" customHeight="1">
      <c r="E807" s="255"/>
      <c r="F807" s="255"/>
      <c r="G807" s="255"/>
      <c r="H807" s="255"/>
      <c r="I807" s="255"/>
    </row>
    <row r="808" spans="5:9" ht="15.75" hidden="1" customHeight="1">
      <c r="E808" s="255"/>
      <c r="F808" s="255"/>
      <c r="G808" s="255"/>
      <c r="H808" s="255"/>
      <c r="I808" s="255"/>
    </row>
    <row r="809" spans="5:9" ht="15.75" hidden="1" customHeight="1">
      <c r="E809" s="255"/>
      <c r="F809" s="255"/>
      <c r="G809" s="255"/>
      <c r="H809" s="255"/>
      <c r="I809" s="255"/>
    </row>
    <row r="810" spans="5:9" ht="15.75" hidden="1" customHeight="1">
      <c r="E810" s="255"/>
      <c r="F810" s="255"/>
      <c r="G810" s="255"/>
      <c r="H810" s="255"/>
      <c r="I810" s="255"/>
    </row>
    <row r="811" spans="5:9" ht="15.75" hidden="1" customHeight="1">
      <c r="E811" s="255"/>
      <c r="F811" s="255"/>
      <c r="G811" s="255"/>
      <c r="H811" s="255"/>
      <c r="I811" s="255"/>
    </row>
    <row r="812" spans="5:9" ht="15.75" hidden="1" customHeight="1">
      <c r="E812" s="255"/>
      <c r="F812" s="255"/>
      <c r="G812" s="255"/>
      <c r="H812" s="255"/>
      <c r="I812" s="255"/>
    </row>
    <row r="813" spans="5:9" ht="15.75" hidden="1" customHeight="1">
      <c r="E813" s="255"/>
      <c r="F813" s="255"/>
      <c r="G813" s="255"/>
      <c r="H813" s="255"/>
      <c r="I813" s="255"/>
    </row>
    <row r="814" spans="5:9" ht="15.75" hidden="1" customHeight="1">
      <c r="E814" s="255"/>
      <c r="F814" s="255"/>
      <c r="G814" s="255"/>
      <c r="H814" s="255"/>
      <c r="I814" s="255"/>
    </row>
    <row r="815" spans="5:9" ht="15.75" hidden="1" customHeight="1">
      <c r="E815" s="255"/>
      <c r="F815" s="255"/>
      <c r="G815" s="255"/>
      <c r="H815" s="255"/>
      <c r="I815" s="255"/>
    </row>
    <row r="816" spans="5:9" ht="15.75" hidden="1" customHeight="1">
      <c r="E816" s="255"/>
      <c r="F816" s="255"/>
      <c r="G816" s="255"/>
      <c r="H816" s="255"/>
      <c r="I816" s="255"/>
    </row>
    <row r="817" spans="5:9" ht="15.75" hidden="1" customHeight="1">
      <c r="E817" s="255"/>
      <c r="F817" s="255"/>
      <c r="G817" s="255"/>
      <c r="H817" s="255"/>
      <c r="I817" s="255"/>
    </row>
    <row r="818" spans="5:9" ht="15.75" hidden="1" customHeight="1">
      <c r="E818" s="255"/>
      <c r="F818" s="255"/>
      <c r="G818" s="255"/>
      <c r="H818" s="255"/>
      <c r="I818" s="255"/>
    </row>
    <row r="819" spans="5:9" ht="15.75" hidden="1" customHeight="1">
      <c r="E819" s="255"/>
      <c r="F819" s="255"/>
      <c r="G819" s="255"/>
      <c r="H819" s="255"/>
      <c r="I819" s="255"/>
    </row>
    <row r="820" spans="5:9" ht="15.75" hidden="1" customHeight="1">
      <c r="E820" s="255"/>
      <c r="F820" s="255"/>
      <c r="G820" s="255"/>
      <c r="H820" s="255"/>
      <c r="I820" s="255"/>
    </row>
    <row r="821" spans="5:9" ht="15.75" hidden="1" customHeight="1">
      <c r="E821" s="255"/>
      <c r="F821" s="255"/>
      <c r="G821" s="255"/>
      <c r="H821" s="255"/>
      <c r="I821" s="255"/>
    </row>
    <row r="822" spans="5:9" ht="15.75" hidden="1" customHeight="1">
      <c r="E822" s="255"/>
      <c r="F822" s="255"/>
      <c r="G822" s="255"/>
      <c r="H822" s="255"/>
      <c r="I822" s="255"/>
    </row>
    <row r="823" spans="5:9" ht="15.75" hidden="1" customHeight="1">
      <c r="E823" s="255"/>
      <c r="F823" s="255"/>
      <c r="G823" s="255"/>
      <c r="H823" s="255"/>
      <c r="I823" s="255"/>
    </row>
    <row r="824" spans="5:9" ht="15.75" hidden="1" customHeight="1">
      <c r="E824" s="255"/>
      <c r="F824" s="255"/>
      <c r="G824" s="255"/>
      <c r="H824" s="255"/>
      <c r="I824" s="255"/>
    </row>
    <row r="825" spans="5:9" ht="15.75" hidden="1" customHeight="1">
      <c r="E825" s="255"/>
      <c r="F825" s="255"/>
      <c r="G825" s="255"/>
      <c r="H825" s="255"/>
      <c r="I825" s="255"/>
    </row>
    <row r="826" spans="5:9" ht="15.75" hidden="1" customHeight="1">
      <c r="E826" s="255"/>
      <c r="F826" s="255"/>
      <c r="G826" s="255"/>
      <c r="H826" s="255"/>
      <c r="I826" s="255"/>
    </row>
    <row r="827" spans="5:9" ht="15.75" hidden="1" customHeight="1">
      <c r="E827" s="255"/>
      <c r="F827" s="255"/>
      <c r="G827" s="255"/>
      <c r="H827" s="255"/>
      <c r="I827" s="255"/>
    </row>
    <row r="828" spans="5:9" ht="15.75" hidden="1" customHeight="1">
      <c r="E828" s="255"/>
      <c r="F828" s="255"/>
      <c r="G828" s="255"/>
      <c r="H828" s="255"/>
      <c r="I828" s="255"/>
    </row>
    <row r="829" spans="5:9" ht="15.75" hidden="1" customHeight="1">
      <c r="E829" s="255"/>
      <c r="F829" s="255"/>
      <c r="G829" s="255"/>
      <c r="H829" s="255"/>
      <c r="I829" s="255"/>
    </row>
    <row r="830" spans="5:9" ht="15.75" hidden="1" customHeight="1">
      <c r="E830" s="255"/>
      <c r="F830" s="255"/>
      <c r="G830" s="255"/>
      <c r="H830" s="255"/>
      <c r="I830" s="255"/>
    </row>
    <row r="831" spans="5:9" ht="15.75" hidden="1" customHeight="1">
      <c r="E831" s="255"/>
      <c r="F831" s="255"/>
      <c r="G831" s="255"/>
      <c r="H831" s="255"/>
      <c r="I831" s="255"/>
    </row>
    <row r="832" spans="5:9" ht="15.75" hidden="1" customHeight="1">
      <c r="E832" s="255"/>
      <c r="F832" s="255"/>
      <c r="G832" s="255"/>
      <c r="H832" s="255"/>
      <c r="I832" s="255"/>
    </row>
    <row r="833" spans="5:9" ht="15.75" hidden="1" customHeight="1">
      <c r="E833" s="255"/>
      <c r="F833" s="255"/>
      <c r="G833" s="255"/>
      <c r="H833" s="255"/>
      <c r="I833" s="255"/>
    </row>
    <row r="834" spans="5:9" ht="15.75" hidden="1" customHeight="1">
      <c r="E834" s="255"/>
      <c r="F834" s="255"/>
      <c r="G834" s="255"/>
      <c r="H834" s="255"/>
      <c r="I834" s="255"/>
    </row>
    <row r="835" spans="5:9" ht="15.75" hidden="1" customHeight="1">
      <c r="E835" s="255"/>
      <c r="F835" s="255"/>
      <c r="G835" s="255"/>
      <c r="H835" s="255"/>
      <c r="I835" s="255"/>
    </row>
    <row r="836" spans="5:9" ht="15.75" hidden="1" customHeight="1">
      <c r="E836" s="255"/>
      <c r="F836" s="255"/>
      <c r="G836" s="255"/>
      <c r="H836" s="255"/>
      <c r="I836" s="255"/>
    </row>
    <row r="837" spans="5:9" ht="15.75" hidden="1" customHeight="1">
      <c r="E837" s="255"/>
      <c r="F837" s="255"/>
      <c r="G837" s="255"/>
      <c r="H837" s="255"/>
      <c r="I837" s="255"/>
    </row>
    <row r="838" spans="5:9" ht="15.75" hidden="1" customHeight="1">
      <c r="E838" s="255"/>
      <c r="F838" s="255"/>
      <c r="G838" s="255"/>
      <c r="H838" s="255"/>
      <c r="I838" s="255"/>
    </row>
    <row r="839" spans="5:9" ht="15.75" hidden="1" customHeight="1">
      <c r="E839" s="255"/>
      <c r="F839" s="255"/>
      <c r="G839" s="255"/>
      <c r="H839" s="255"/>
      <c r="I839" s="255"/>
    </row>
    <row r="840" spans="5:9" ht="15.75" hidden="1" customHeight="1">
      <c r="E840" s="255"/>
      <c r="F840" s="255"/>
      <c r="G840" s="255"/>
      <c r="H840" s="255"/>
      <c r="I840" s="255"/>
    </row>
    <row r="841" spans="5:9" ht="15.75" hidden="1" customHeight="1">
      <c r="E841" s="255"/>
      <c r="F841" s="255"/>
      <c r="G841" s="255"/>
      <c r="H841" s="255"/>
      <c r="I841" s="255"/>
    </row>
    <row r="842" spans="5:9" ht="15.75" hidden="1" customHeight="1">
      <c r="E842" s="255"/>
      <c r="F842" s="255"/>
      <c r="G842" s="255"/>
      <c r="H842" s="255"/>
      <c r="I842" s="255"/>
    </row>
    <row r="843" spans="5:9" ht="15.75" hidden="1" customHeight="1">
      <c r="E843" s="255"/>
      <c r="F843" s="255"/>
      <c r="G843" s="255"/>
      <c r="H843" s="255"/>
      <c r="I843" s="255"/>
    </row>
    <row r="844" spans="5:9" ht="15.75" hidden="1" customHeight="1">
      <c r="E844" s="255"/>
      <c r="F844" s="255"/>
      <c r="G844" s="255"/>
      <c r="H844" s="255"/>
      <c r="I844" s="255"/>
    </row>
    <row r="845" spans="5:9" ht="15.75" hidden="1" customHeight="1">
      <c r="E845" s="255"/>
      <c r="F845" s="255"/>
      <c r="G845" s="255"/>
      <c r="H845" s="255"/>
      <c r="I845" s="255"/>
    </row>
    <row r="846" spans="5:9" ht="15.75" hidden="1" customHeight="1">
      <c r="E846" s="255"/>
      <c r="F846" s="255"/>
      <c r="G846" s="255"/>
      <c r="H846" s="255"/>
      <c r="I846" s="255"/>
    </row>
    <row r="847" spans="5:9" ht="15.75" hidden="1" customHeight="1">
      <c r="E847" s="255"/>
      <c r="F847" s="255"/>
      <c r="G847" s="255"/>
      <c r="H847" s="255"/>
      <c r="I847" s="255"/>
    </row>
    <row r="848" spans="5:9" ht="15.75" hidden="1" customHeight="1">
      <c r="E848" s="255"/>
      <c r="F848" s="255"/>
      <c r="G848" s="255"/>
      <c r="H848" s="255"/>
      <c r="I848" s="255"/>
    </row>
    <row r="849" spans="5:9" ht="15.75" hidden="1" customHeight="1">
      <c r="E849" s="255"/>
      <c r="F849" s="255"/>
      <c r="G849" s="255"/>
      <c r="H849" s="255"/>
      <c r="I849" s="255"/>
    </row>
    <row r="850" spans="5:9" ht="15.75" hidden="1" customHeight="1">
      <c r="E850" s="255"/>
      <c r="F850" s="255"/>
      <c r="G850" s="255"/>
      <c r="H850" s="255"/>
      <c r="I850" s="255"/>
    </row>
    <row r="851" spans="5:9" ht="15.75" hidden="1" customHeight="1">
      <c r="E851" s="255"/>
      <c r="F851" s="255"/>
      <c r="G851" s="255"/>
      <c r="H851" s="255"/>
      <c r="I851" s="255"/>
    </row>
    <row r="852" spans="5:9" ht="15.75" hidden="1" customHeight="1">
      <c r="E852" s="255"/>
      <c r="F852" s="255"/>
      <c r="G852" s="255"/>
      <c r="H852" s="255"/>
      <c r="I852" s="255"/>
    </row>
    <row r="853" spans="5:9" ht="15.75" hidden="1" customHeight="1">
      <c r="E853" s="255"/>
      <c r="F853" s="255"/>
      <c r="G853" s="255"/>
      <c r="H853" s="255"/>
      <c r="I853" s="255"/>
    </row>
    <row r="854" spans="5:9" ht="15.75" hidden="1" customHeight="1">
      <c r="E854" s="255"/>
      <c r="F854" s="255"/>
      <c r="G854" s="255"/>
      <c r="H854" s="255"/>
      <c r="I854" s="255"/>
    </row>
    <row r="855" spans="5:9" ht="15.75" hidden="1" customHeight="1">
      <c r="E855" s="255"/>
      <c r="F855" s="255"/>
      <c r="G855" s="255"/>
      <c r="H855" s="255"/>
      <c r="I855" s="255"/>
    </row>
    <row r="856" spans="5:9" ht="15.75" hidden="1" customHeight="1">
      <c r="E856" s="255"/>
      <c r="F856" s="255"/>
      <c r="G856" s="255"/>
      <c r="H856" s="255"/>
      <c r="I856" s="255"/>
    </row>
    <row r="857" spans="5:9" ht="15.75" hidden="1" customHeight="1">
      <c r="E857" s="255"/>
      <c r="F857" s="255"/>
      <c r="G857" s="255"/>
      <c r="H857" s="255"/>
      <c r="I857" s="255"/>
    </row>
    <row r="858" spans="5:9" ht="15.75" hidden="1" customHeight="1">
      <c r="E858" s="255"/>
      <c r="F858" s="255"/>
      <c r="G858" s="255"/>
      <c r="H858" s="255"/>
      <c r="I858" s="255"/>
    </row>
    <row r="859" spans="5:9" ht="15.75" hidden="1" customHeight="1">
      <c r="E859" s="255"/>
      <c r="F859" s="255"/>
      <c r="G859" s="255"/>
      <c r="H859" s="255"/>
      <c r="I859" s="255"/>
    </row>
    <row r="860" spans="5:9" ht="15.75" hidden="1" customHeight="1">
      <c r="E860" s="255"/>
      <c r="F860" s="255"/>
      <c r="G860" s="255"/>
      <c r="H860" s="255"/>
      <c r="I860" s="255"/>
    </row>
    <row r="861" spans="5:9" ht="15.75" hidden="1" customHeight="1">
      <c r="E861" s="255"/>
      <c r="F861" s="255"/>
      <c r="G861" s="255"/>
      <c r="H861" s="255"/>
      <c r="I861" s="255"/>
    </row>
    <row r="862" spans="5:9" ht="15.75" hidden="1" customHeight="1">
      <c r="E862" s="255"/>
      <c r="F862" s="255"/>
      <c r="G862" s="255"/>
      <c r="H862" s="255"/>
      <c r="I862" s="255"/>
    </row>
    <row r="863" spans="5:9" ht="15.75" hidden="1" customHeight="1">
      <c r="E863" s="255"/>
      <c r="F863" s="255"/>
      <c r="G863" s="255"/>
      <c r="H863" s="255"/>
      <c r="I863" s="255"/>
    </row>
    <row r="864" spans="5:9" ht="15.75" hidden="1" customHeight="1">
      <c r="E864" s="255"/>
      <c r="F864" s="255"/>
      <c r="G864" s="255"/>
      <c r="H864" s="255"/>
      <c r="I864" s="255"/>
    </row>
    <row r="865" spans="5:9" ht="15.75" hidden="1" customHeight="1">
      <c r="E865" s="255"/>
      <c r="F865" s="255"/>
      <c r="G865" s="255"/>
      <c r="H865" s="255"/>
      <c r="I865" s="255"/>
    </row>
    <row r="866" spans="5:9" ht="15.75" hidden="1" customHeight="1">
      <c r="E866" s="255"/>
      <c r="F866" s="255"/>
      <c r="G866" s="255"/>
      <c r="H866" s="255"/>
      <c r="I866" s="255"/>
    </row>
    <row r="867" spans="5:9" ht="15.75" hidden="1" customHeight="1">
      <c r="E867" s="255"/>
      <c r="F867" s="255"/>
      <c r="G867" s="255"/>
      <c r="H867" s="255"/>
      <c r="I867" s="255"/>
    </row>
    <row r="868" spans="5:9" ht="15.75" hidden="1" customHeight="1">
      <c r="E868" s="255"/>
      <c r="F868" s="255"/>
      <c r="G868" s="255"/>
      <c r="H868" s="255"/>
      <c r="I868" s="255"/>
    </row>
    <row r="869" spans="5:9" ht="15.75" hidden="1" customHeight="1">
      <c r="E869" s="255"/>
      <c r="F869" s="255"/>
      <c r="G869" s="255"/>
      <c r="H869" s="255"/>
      <c r="I869" s="255"/>
    </row>
    <row r="870" spans="5:9" ht="15.75" hidden="1" customHeight="1">
      <c r="E870" s="255"/>
      <c r="F870" s="255"/>
      <c r="G870" s="255"/>
      <c r="H870" s="255"/>
      <c r="I870" s="255"/>
    </row>
    <row r="871" spans="5:9" ht="15.75" hidden="1" customHeight="1">
      <c r="E871" s="255"/>
      <c r="F871" s="255"/>
      <c r="G871" s="255"/>
      <c r="H871" s="255"/>
      <c r="I871" s="255"/>
    </row>
    <row r="872" spans="5:9" ht="15.75" hidden="1" customHeight="1">
      <c r="E872" s="255"/>
      <c r="F872" s="255"/>
      <c r="G872" s="255"/>
      <c r="H872" s="255"/>
      <c r="I872" s="255"/>
    </row>
    <row r="873" spans="5:9" ht="15.75" hidden="1" customHeight="1">
      <c r="E873" s="255"/>
      <c r="F873" s="255"/>
      <c r="G873" s="255"/>
      <c r="H873" s="255"/>
      <c r="I873" s="255"/>
    </row>
    <row r="874" spans="5:9" ht="15.75" hidden="1" customHeight="1">
      <c r="E874" s="255"/>
      <c r="F874" s="255"/>
      <c r="G874" s="255"/>
      <c r="H874" s="255"/>
      <c r="I874" s="255"/>
    </row>
    <row r="875" spans="5:9" ht="15.75" hidden="1" customHeight="1">
      <c r="E875" s="255"/>
      <c r="F875" s="255"/>
      <c r="G875" s="255"/>
      <c r="H875" s="255"/>
      <c r="I875" s="255"/>
    </row>
    <row r="876" spans="5:9" ht="15.75" hidden="1" customHeight="1">
      <c r="E876" s="255"/>
      <c r="F876" s="255"/>
      <c r="G876" s="255"/>
      <c r="H876" s="255"/>
      <c r="I876" s="255"/>
    </row>
    <row r="877" spans="5:9" ht="15.75" hidden="1" customHeight="1">
      <c r="E877" s="255"/>
      <c r="F877" s="255"/>
      <c r="G877" s="255"/>
      <c r="H877" s="255"/>
      <c r="I877" s="255"/>
    </row>
    <row r="878" spans="5:9" ht="15.75" hidden="1" customHeight="1">
      <c r="E878" s="255"/>
      <c r="F878" s="255"/>
      <c r="G878" s="255"/>
      <c r="H878" s="255"/>
      <c r="I878" s="255"/>
    </row>
    <row r="879" spans="5:9" ht="15.75" hidden="1" customHeight="1">
      <c r="E879" s="255"/>
      <c r="F879" s="255"/>
      <c r="G879" s="255"/>
      <c r="H879" s="255"/>
      <c r="I879" s="255"/>
    </row>
    <row r="880" spans="5:9" ht="15.75" hidden="1" customHeight="1">
      <c r="E880" s="255"/>
      <c r="F880" s="255"/>
      <c r="G880" s="255"/>
      <c r="H880" s="255"/>
      <c r="I880" s="255"/>
    </row>
    <row r="881" spans="5:9" ht="15.75" hidden="1" customHeight="1">
      <c r="E881" s="255"/>
      <c r="F881" s="255"/>
      <c r="G881" s="255"/>
      <c r="H881" s="255"/>
      <c r="I881" s="255"/>
    </row>
    <row r="882" spans="5:9" ht="15.75" hidden="1" customHeight="1">
      <c r="E882" s="255"/>
      <c r="F882" s="255"/>
      <c r="G882" s="255"/>
      <c r="H882" s="255"/>
      <c r="I882" s="255"/>
    </row>
    <row r="883" spans="5:9" ht="15.75" hidden="1" customHeight="1">
      <c r="E883" s="255"/>
      <c r="F883" s="255"/>
      <c r="G883" s="255"/>
      <c r="H883" s="255"/>
      <c r="I883" s="255"/>
    </row>
    <row r="884" spans="5:9" ht="15.75" hidden="1" customHeight="1">
      <c r="E884" s="255"/>
      <c r="F884" s="255"/>
      <c r="G884" s="255"/>
      <c r="H884" s="255"/>
      <c r="I884" s="255"/>
    </row>
    <row r="885" spans="5:9" ht="15.75" hidden="1" customHeight="1">
      <c r="E885" s="255"/>
      <c r="F885" s="255"/>
      <c r="G885" s="255"/>
      <c r="H885" s="255"/>
      <c r="I885" s="255"/>
    </row>
    <row r="886" spans="5:9" ht="15.75" hidden="1" customHeight="1">
      <c r="E886" s="255"/>
      <c r="F886" s="255"/>
      <c r="G886" s="255"/>
      <c r="H886" s="255"/>
      <c r="I886" s="255"/>
    </row>
    <row r="887" spans="5:9" ht="15.75" hidden="1" customHeight="1">
      <c r="E887" s="255"/>
      <c r="F887" s="255"/>
      <c r="G887" s="255"/>
      <c r="H887" s="255"/>
      <c r="I887" s="255"/>
    </row>
    <row r="888" spans="5:9" ht="15.75" hidden="1" customHeight="1">
      <c r="E888" s="255"/>
      <c r="F888" s="255"/>
      <c r="G888" s="255"/>
      <c r="H888" s="255"/>
      <c r="I888" s="255"/>
    </row>
    <row r="889" spans="5:9" ht="15.75" hidden="1" customHeight="1">
      <c r="E889" s="255"/>
      <c r="F889" s="255"/>
      <c r="G889" s="255"/>
      <c r="H889" s="255"/>
      <c r="I889" s="255"/>
    </row>
    <row r="890" spans="5:9" ht="15.75" hidden="1" customHeight="1">
      <c r="E890" s="255"/>
      <c r="F890" s="255"/>
      <c r="G890" s="255"/>
      <c r="H890" s="255"/>
      <c r="I890" s="255"/>
    </row>
    <row r="891" spans="5:9" ht="15.75" hidden="1" customHeight="1">
      <c r="E891" s="255"/>
      <c r="F891" s="255"/>
      <c r="G891" s="255"/>
      <c r="H891" s="255"/>
      <c r="I891" s="255"/>
    </row>
    <row r="892" spans="5:9" ht="15.75" hidden="1" customHeight="1">
      <c r="E892" s="255"/>
      <c r="F892" s="255"/>
      <c r="G892" s="255"/>
      <c r="H892" s="255"/>
      <c r="I892" s="255"/>
    </row>
    <row r="893" spans="5:9" ht="15.75" hidden="1" customHeight="1">
      <c r="E893" s="255"/>
      <c r="F893" s="255"/>
      <c r="G893" s="255"/>
      <c r="H893" s="255"/>
      <c r="I893" s="255"/>
    </row>
    <row r="894" spans="5:9" ht="15.75" hidden="1" customHeight="1">
      <c r="E894" s="255"/>
      <c r="F894" s="255"/>
      <c r="G894" s="255"/>
      <c r="H894" s="255"/>
      <c r="I894" s="255"/>
    </row>
    <row r="895" spans="5:9" ht="15.75" hidden="1" customHeight="1">
      <c r="E895" s="255"/>
      <c r="F895" s="255"/>
      <c r="G895" s="255"/>
      <c r="H895" s="255"/>
      <c r="I895" s="255"/>
    </row>
    <row r="896" spans="5:9" ht="15.75" hidden="1" customHeight="1">
      <c r="E896" s="255"/>
      <c r="F896" s="255"/>
      <c r="G896" s="255"/>
      <c r="H896" s="255"/>
      <c r="I896" s="255"/>
    </row>
    <row r="897" spans="5:9" ht="15.75" hidden="1" customHeight="1">
      <c r="E897" s="255"/>
      <c r="F897" s="255"/>
      <c r="G897" s="255"/>
      <c r="H897" s="255"/>
      <c r="I897" s="255"/>
    </row>
    <row r="898" spans="5:9" ht="15.75" hidden="1" customHeight="1">
      <c r="E898" s="255"/>
      <c r="F898" s="255"/>
      <c r="G898" s="255"/>
      <c r="H898" s="255"/>
      <c r="I898" s="255"/>
    </row>
    <row r="899" spans="5:9" ht="15.75" hidden="1" customHeight="1">
      <c r="E899" s="255"/>
      <c r="F899" s="255"/>
      <c r="G899" s="255"/>
      <c r="H899" s="255"/>
      <c r="I899" s="255"/>
    </row>
    <row r="900" spans="5:9" ht="15.75" hidden="1" customHeight="1">
      <c r="E900" s="255"/>
      <c r="F900" s="255"/>
      <c r="G900" s="255"/>
      <c r="H900" s="255"/>
      <c r="I900" s="255"/>
    </row>
    <row r="901" spans="5:9" ht="15.75" hidden="1" customHeight="1">
      <c r="E901" s="255"/>
      <c r="F901" s="255"/>
      <c r="G901" s="255"/>
      <c r="H901" s="255"/>
      <c r="I901" s="255"/>
    </row>
    <row r="902" spans="5:9" ht="15.75" hidden="1" customHeight="1">
      <c r="E902" s="255"/>
      <c r="F902" s="255"/>
      <c r="G902" s="255"/>
      <c r="H902" s="255"/>
      <c r="I902" s="255"/>
    </row>
    <row r="903" spans="5:9" ht="15.75" hidden="1" customHeight="1">
      <c r="E903" s="255"/>
      <c r="F903" s="255"/>
      <c r="G903" s="255"/>
      <c r="H903" s="255"/>
      <c r="I903" s="255"/>
    </row>
    <row r="904" spans="5:9" ht="15.75" hidden="1" customHeight="1">
      <c r="E904" s="255"/>
      <c r="F904" s="255"/>
      <c r="G904" s="255"/>
      <c r="H904" s="255"/>
      <c r="I904" s="255"/>
    </row>
    <row r="905" spans="5:9" ht="15.75" hidden="1" customHeight="1">
      <c r="E905" s="255"/>
      <c r="F905" s="255"/>
      <c r="G905" s="255"/>
      <c r="H905" s="255"/>
      <c r="I905" s="255"/>
    </row>
    <row r="906" spans="5:9" ht="15.75" hidden="1" customHeight="1">
      <c r="E906" s="255"/>
      <c r="F906" s="255"/>
      <c r="G906" s="255"/>
      <c r="H906" s="255"/>
      <c r="I906" s="255"/>
    </row>
    <row r="907" spans="5:9" ht="15.75" hidden="1" customHeight="1">
      <c r="E907" s="255"/>
      <c r="F907" s="255"/>
      <c r="G907" s="255"/>
      <c r="H907" s="255"/>
      <c r="I907" s="255"/>
    </row>
    <row r="908" spans="5:9" ht="15.75" hidden="1" customHeight="1">
      <c r="E908" s="255"/>
      <c r="F908" s="255"/>
      <c r="G908" s="255"/>
      <c r="H908" s="255"/>
      <c r="I908" s="255"/>
    </row>
    <row r="909" spans="5:9" ht="15.75" hidden="1" customHeight="1">
      <c r="E909" s="255"/>
      <c r="F909" s="255"/>
      <c r="G909" s="255"/>
      <c r="H909" s="255"/>
      <c r="I909" s="255"/>
    </row>
    <row r="910" spans="5:9" ht="15.75" hidden="1" customHeight="1">
      <c r="E910" s="255"/>
      <c r="F910" s="255"/>
      <c r="G910" s="255"/>
      <c r="H910" s="255"/>
      <c r="I910" s="255"/>
    </row>
    <row r="911" spans="5:9" ht="15.75" hidden="1" customHeight="1">
      <c r="E911" s="255"/>
      <c r="F911" s="255"/>
      <c r="G911" s="255"/>
      <c r="H911" s="255"/>
      <c r="I911" s="255"/>
    </row>
    <row r="912" spans="5:9" ht="15.75" hidden="1" customHeight="1">
      <c r="E912" s="255"/>
      <c r="F912" s="255"/>
      <c r="G912" s="255"/>
      <c r="H912" s="255"/>
      <c r="I912" s="255"/>
    </row>
    <row r="913" spans="5:9" ht="15.75" hidden="1" customHeight="1">
      <c r="E913" s="255"/>
      <c r="F913" s="255"/>
      <c r="G913" s="255"/>
      <c r="H913" s="255"/>
      <c r="I913" s="255"/>
    </row>
    <row r="914" spans="5:9" ht="15.75" hidden="1" customHeight="1">
      <c r="E914" s="255"/>
      <c r="F914" s="255"/>
      <c r="G914" s="255"/>
      <c r="H914" s="255"/>
      <c r="I914" s="255"/>
    </row>
    <row r="915" spans="5:9" ht="15.75" hidden="1" customHeight="1">
      <c r="E915" s="255"/>
      <c r="F915" s="255"/>
      <c r="G915" s="255"/>
      <c r="H915" s="255"/>
      <c r="I915" s="255"/>
    </row>
    <row r="916" spans="5:9" ht="15.75" hidden="1" customHeight="1">
      <c r="E916" s="255"/>
      <c r="F916" s="255"/>
      <c r="G916" s="255"/>
      <c r="H916" s="255"/>
      <c r="I916" s="255"/>
    </row>
    <row r="917" spans="5:9" ht="15.75" hidden="1" customHeight="1">
      <c r="E917" s="255"/>
      <c r="F917" s="255"/>
      <c r="G917" s="255"/>
      <c r="H917" s="255"/>
      <c r="I917" s="255"/>
    </row>
    <row r="918" spans="5:9" ht="15.75" hidden="1" customHeight="1">
      <c r="E918" s="255"/>
      <c r="F918" s="255"/>
      <c r="G918" s="255"/>
      <c r="H918" s="255"/>
      <c r="I918" s="255"/>
    </row>
    <row r="919" spans="5:9" ht="15.75" hidden="1" customHeight="1">
      <c r="E919" s="255"/>
      <c r="F919" s="255"/>
      <c r="G919" s="255"/>
      <c r="H919" s="255"/>
      <c r="I919" s="255"/>
    </row>
    <row r="920" spans="5:9" ht="15.75" hidden="1" customHeight="1">
      <c r="E920" s="255"/>
      <c r="F920" s="255"/>
      <c r="G920" s="255"/>
      <c r="H920" s="255"/>
      <c r="I920" s="255"/>
    </row>
    <row r="921" spans="5:9" ht="15.75" hidden="1" customHeight="1">
      <c r="E921" s="255"/>
      <c r="F921" s="255"/>
      <c r="G921" s="255"/>
      <c r="H921" s="255"/>
      <c r="I921" s="255"/>
    </row>
    <row r="922" spans="5:9" ht="15.75" hidden="1" customHeight="1">
      <c r="E922" s="255"/>
      <c r="F922" s="255"/>
      <c r="G922" s="255"/>
      <c r="H922" s="255"/>
      <c r="I922" s="255"/>
    </row>
    <row r="923" spans="5:9" ht="15.75" hidden="1" customHeight="1">
      <c r="E923" s="255"/>
      <c r="F923" s="255"/>
      <c r="G923" s="255"/>
      <c r="H923" s="255"/>
      <c r="I923" s="255"/>
    </row>
    <row r="924" spans="5:9" ht="15.75" hidden="1" customHeight="1">
      <c r="E924" s="255"/>
      <c r="F924" s="255"/>
      <c r="G924" s="255"/>
      <c r="H924" s="255"/>
      <c r="I924" s="255"/>
    </row>
    <row r="925" spans="5:9" ht="15.75" hidden="1" customHeight="1">
      <c r="E925" s="255"/>
      <c r="F925" s="255"/>
      <c r="G925" s="255"/>
      <c r="H925" s="255"/>
      <c r="I925" s="255"/>
    </row>
    <row r="926" spans="5:9" ht="15.75" hidden="1" customHeight="1">
      <c r="E926" s="255"/>
      <c r="F926" s="255"/>
      <c r="G926" s="255"/>
      <c r="H926" s="255"/>
      <c r="I926" s="255"/>
    </row>
    <row r="927" spans="5:9" ht="15.75" hidden="1" customHeight="1">
      <c r="E927" s="255"/>
      <c r="F927" s="255"/>
      <c r="G927" s="255"/>
      <c r="H927" s="255"/>
      <c r="I927" s="255"/>
    </row>
    <row r="928" spans="5:9" ht="15.75" hidden="1" customHeight="1">
      <c r="E928" s="255"/>
      <c r="F928" s="255"/>
      <c r="G928" s="255"/>
      <c r="H928" s="255"/>
      <c r="I928" s="255"/>
    </row>
    <row r="929" spans="5:9" ht="15.75" hidden="1" customHeight="1">
      <c r="E929" s="255"/>
      <c r="F929" s="255"/>
      <c r="G929" s="255"/>
      <c r="H929" s="255"/>
      <c r="I929" s="255"/>
    </row>
    <row r="930" spans="5:9" ht="15.75" hidden="1" customHeight="1">
      <c r="E930" s="255"/>
      <c r="F930" s="255"/>
      <c r="G930" s="255"/>
      <c r="H930" s="255"/>
      <c r="I930" s="255"/>
    </row>
    <row r="931" spans="5:9" ht="15.75" hidden="1" customHeight="1">
      <c r="E931" s="255"/>
      <c r="F931" s="255"/>
      <c r="G931" s="255"/>
      <c r="H931" s="255"/>
      <c r="I931" s="255"/>
    </row>
    <row r="932" spans="5:9" ht="15.75" hidden="1" customHeight="1">
      <c r="E932" s="255"/>
      <c r="F932" s="255"/>
      <c r="G932" s="255"/>
      <c r="H932" s="255"/>
      <c r="I932" s="255"/>
    </row>
    <row r="933" spans="5:9" ht="15.75" hidden="1" customHeight="1">
      <c r="E933" s="255"/>
      <c r="F933" s="255"/>
      <c r="G933" s="255"/>
      <c r="H933" s="255"/>
      <c r="I933" s="255"/>
    </row>
    <row r="934" spans="5:9" ht="15.75" hidden="1" customHeight="1">
      <c r="E934" s="255"/>
      <c r="F934" s="255"/>
      <c r="G934" s="255"/>
      <c r="H934" s="255"/>
      <c r="I934" s="255"/>
    </row>
    <row r="935" spans="5:9" ht="15.75" hidden="1" customHeight="1">
      <c r="E935" s="255"/>
      <c r="F935" s="255"/>
      <c r="G935" s="255"/>
      <c r="H935" s="255"/>
      <c r="I935" s="255"/>
    </row>
    <row r="936" spans="5:9" ht="15.75" hidden="1" customHeight="1">
      <c r="E936" s="255"/>
      <c r="F936" s="255"/>
      <c r="G936" s="255"/>
      <c r="H936" s="255"/>
      <c r="I936" s="255"/>
    </row>
    <row r="937" spans="5:9" ht="15.75" hidden="1" customHeight="1">
      <c r="E937" s="255"/>
      <c r="F937" s="255"/>
      <c r="G937" s="255"/>
      <c r="H937" s="255"/>
      <c r="I937" s="255"/>
    </row>
    <row r="938" spans="5:9" ht="15.75" hidden="1" customHeight="1">
      <c r="E938" s="255"/>
      <c r="F938" s="255"/>
      <c r="G938" s="255"/>
      <c r="H938" s="255"/>
      <c r="I938" s="255"/>
    </row>
    <row r="939" spans="5:9" ht="15.75" hidden="1" customHeight="1">
      <c r="E939" s="255"/>
      <c r="F939" s="255"/>
      <c r="G939" s="255"/>
      <c r="H939" s="255"/>
      <c r="I939" s="255"/>
    </row>
    <row r="940" spans="5:9" ht="15.75" hidden="1" customHeight="1">
      <c r="E940" s="255"/>
      <c r="F940" s="255"/>
      <c r="G940" s="255"/>
      <c r="H940" s="255"/>
      <c r="I940" s="255"/>
    </row>
    <row r="941" spans="5:9" ht="15.75" hidden="1" customHeight="1">
      <c r="E941" s="255"/>
      <c r="F941" s="255"/>
      <c r="G941" s="255"/>
      <c r="H941" s="255"/>
      <c r="I941" s="255"/>
    </row>
    <row r="942" spans="5:9" ht="15.75" hidden="1" customHeight="1">
      <c r="E942" s="255"/>
      <c r="F942" s="255"/>
      <c r="G942" s="255"/>
      <c r="H942" s="255"/>
      <c r="I942" s="255"/>
    </row>
    <row r="943" spans="5:9" ht="15.75" hidden="1" customHeight="1">
      <c r="E943" s="255"/>
      <c r="F943" s="255"/>
      <c r="G943" s="255"/>
      <c r="H943" s="255"/>
      <c r="I943" s="255"/>
    </row>
    <row r="944" spans="5:9" ht="15.75" hidden="1" customHeight="1">
      <c r="E944" s="255"/>
      <c r="F944" s="255"/>
      <c r="G944" s="255"/>
      <c r="H944" s="255"/>
      <c r="I944" s="255"/>
    </row>
    <row r="945" spans="5:9" ht="15.75" hidden="1" customHeight="1">
      <c r="E945" s="255"/>
      <c r="F945" s="255"/>
      <c r="G945" s="255"/>
      <c r="H945" s="255"/>
      <c r="I945" s="255"/>
    </row>
    <row r="946" spans="5:9" ht="15.75" hidden="1" customHeight="1">
      <c r="E946" s="255"/>
      <c r="F946" s="255"/>
      <c r="G946" s="255"/>
      <c r="H946" s="255"/>
      <c r="I946" s="255"/>
    </row>
    <row r="947" spans="5:9" ht="15.75" hidden="1" customHeight="1">
      <c r="E947" s="255"/>
      <c r="F947" s="255"/>
      <c r="G947" s="255"/>
      <c r="H947" s="255"/>
      <c r="I947" s="255"/>
    </row>
    <row r="948" spans="5:9" ht="15.75" hidden="1" customHeight="1">
      <c r="E948" s="255"/>
      <c r="F948" s="255"/>
      <c r="G948" s="255"/>
      <c r="H948" s="255"/>
      <c r="I948" s="255"/>
    </row>
    <row r="949" spans="5:9" ht="15.75" hidden="1" customHeight="1">
      <c r="E949" s="255"/>
      <c r="F949" s="255"/>
      <c r="G949" s="255"/>
      <c r="H949" s="255"/>
      <c r="I949" s="255"/>
    </row>
    <row r="950" spans="5:9" ht="15.75" hidden="1" customHeight="1">
      <c r="E950" s="255"/>
      <c r="F950" s="255"/>
      <c r="G950" s="255"/>
      <c r="H950" s="255"/>
      <c r="I950" s="255"/>
    </row>
    <row r="951" spans="5:9" ht="15.75" hidden="1" customHeight="1">
      <c r="E951" s="255"/>
      <c r="F951" s="255"/>
      <c r="G951" s="255"/>
      <c r="H951" s="255"/>
      <c r="I951" s="255"/>
    </row>
    <row r="952" spans="5:9" ht="15.75" hidden="1" customHeight="1">
      <c r="E952" s="255"/>
      <c r="F952" s="255"/>
      <c r="G952" s="255"/>
      <c r="H952" s="255"/>
      <c r="I952" s="255"/>
    </row>
    <row r="953" spans="5:9" ht="15.75" hidden="1" customHeight="1">
      <c r="E953" s="255"/>
      <c r="F953" s="255"/>
      <c r="G953" s="255"/>
      <c r="H953" s="255"/>
      <c r="I953" s="255"/>
    </row>
    <row r="954" spans="5:9" ht="15.75" hidden="1" customHeight="1">
      <c r="E954" s="255"/>
      <c r="F954" s="255"/>
      <c r="G954" s="255"/>
      <c r="H954" s="255"/>
      <c r="I954" s="255"/>
    </row>
    <row r="955" spans="5:9" ht="15.75" hidden="1" customHeight="1">
      <c r="E955" s="255"/>
      <c r="F955" s="255"/>
      <c r="G955" s="255"/>
      <c r="H955" s="255"/>
      <c r="I955" s="255"/>
    </row>
    <row r="956" spans="5:9" ht="15.75" hidden="1" customHeight="1">
      <c r="E956" s="255"/>
      <c r="F956" s="255"/>
      <c r="G956" s="255"/>
      <c r="H956" s="255"/>
      <c r="I956" s="255"/>
    </row>
    <row r="957" spans="5:9" ht="15.75" hidden="1" customHeight="1">
      <c r="E957" s="255"/>
      <c r="F957" s="255"/>
      <c r="G957" s="255"/>
      <c r="H957" s="255"/>
      <c r="I957" s="255"/>
    </row>
    <row r="958" spans="5:9" ht="15.75" hidden="1" customHeight="1">
      <c r="E958" s="255"/>
      <c r="F958" s="255"/>
      <c r="G958" s="255"/>
      <c r="H958" s="255"/>
      <c r="I958" s="255"/>
    </row>
    <row r="959" spans="5:9" ht="15.75" hidden="1" customHeight="1">
      <c r="E959" s="255"/>
      <c r="F959" s="255"/>
      <c r="G959" s="255"/>
      <c r="H959" s="255"/>
      <c r="I959" s="255"/>
    </row>
    <row r="960" spans="5:9" ht="15.75" hidden="1" customHeight="1">
      <c r="E960" s="255"/>
      <c r="F960" s="255"/>
      <c r="G960" s="255"/>
      <c r="H960" s="255"/>
      <c r="I960" s="255"/>
    </row>
    <row r="961" spans="5:9" ht="15.75" hidden="1" customHeight="1">
      <c r="E961" s="255"/>
      <c r="F961" s="255"/>
      <c r="G961" s="255"/>
      <c r="H961" s="255"/>
      <c r="I961" s="255"/>
    </row>
    <row r="962" spans="5:9" ht="15.75" hidden="1" customHeight="1">
      <c r="E962" s="255"/>
      <c r="F962" s="255"/>
      <c r="G962" s="255"/>
      <c r="H962" s="255"/>
      <c r="I962" s="255"/>
    </row>
    <row r="963" spans="5:9" ht="15.75" hidden="1" customHeight="1">
      <c r="E963" s="255"/>
      <c r="F963" s="255"/>
      <c r="G963" s="255"/>
      <c r="H963" s="255"/>
      <c r="I963" s="255"/>
    </row>
    <row r="964" spans="5:9" ht="15.75" hidden="1" customHeight="1">
      <c r="E964" s="255"/>
      <c r="F964" s="255"/>
      <c r="G964" s="255"/>
      <c r="H964" s="255"/>
      <c r="I964" s="255"/>
    </row>
    <row r="965" spans="5:9" ht="15.75" hidden="1" customHeight="1">
      <c r="E965" s="255"/>
      <c r="F965" s="255"/>
      <c r="G965" s="255"/>
      <c r="H965" s="255"/>
      <c r="I965" s="255"/>
    </row>
    <row r="966" spans="5:9" ht="15.75" hidden="1" customHeight="1">
      <c r="E966" s="255"/>
      <c r="F966" s="255"/>
      <c r="G966" s="255"/>
      <c r="H966" s="255"/>
      <c r="I966" s="255"/>
    </row>
    <row r="967" spans="5:9" ht="15.75" hidden="1" customHeight="1">
      <c r="E967" s="255"/>
      <c r="F967" s="255"/>
      <c r="G967" s="255"/>
      <c r="H967" s="255"/>
      <c r="I967" s="255"/>
    </row>
    <row r="968" spans="5:9" ht="15.75" hidden="1" customHeight="1">
      <c r="E968" s="255"/>
      <c r="F968" s="255"/>
      <c r="G968" s="255"/>
      <c r="H968" s="255"/>
      <c r="I968" s="255"/>
    </row>
    <row r="969" spans="5:9" ht="15.75" hidden="1" customHeight="1">
      <c r="E969" s="255"/>
      <c r="F969" s="255"/>
      <c r="G969" s="255"/>
      <c r="H969" s="255"/>
      <c r="I969" s="255"/>
    </row>
    <row r="970" spans="5:9" ht="15.75" hidden="1" customHeight="1">
      <c r="E970" s="255"/>
      <c r="F970" s="255"/>
      <c r="G970" s="255"/>
      <c r="H970" s="255"/>
      <c r="I970" s="255"/>
    </row>
  </sheetData>
  <mergeCells count="16">
    <mergeCell ref="B7:H7"/>
    <mergeCell ref="C52:D52"/>
    <mergeCell ref="E52:G52"/>
    <mergeCell ref="C53:D53"/>
    <mergeCell ref="C35:H35"/>
    <mergeCell ref="C41:E41"/>
    <mergeCell ref="C46:E46"/>
    <mergeCell ref="C48:E48"/>
    <mergeCell ref="C51:G51"/>
    <mergeCell ref="C18:E18"/>
    <mergeCell ref="C20:E20"/>
    <mergeCell ref="C24:D24"/>
    <mergeCell ref="C25:D25"/>
    <mergeCell ref="C23:G23"/>
    <mergeCell ref="C13:E13"/>
    <mergeCell ref="E24:G24"/>
  </mergeCells>
  <pageMargins left="0.7" right="0.7" top="0.75" bottom="0.75" header="0" footer="0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">
    <tabColor rgb="FF8FD053"/>
  </sheetPr>
  <dimension ref="A1:T25"/>
  <sheetViews>
    <sheetView showGridLines="0" zoomScale="75" zoomScaleNormal="75" workbookViewId="0">
      <selection activeCell="L22" sqref="L22"/>
    </sheetView>
  </sheetViews>
  <sheetFormatPr baseColWidth="10" defaultColWidth="0" defaultRowHeight="13.8"/>
  <cols>
    <col min="1" max="1" width="2.6640625" style="253" customWidth="1"/>
    <col min="2" max="3" width="24.44140625" style="253" customWidth="1"/>
    <col min="4" max="4" width="12.5546875" style="271" customWidth="1"/>
    <col min="5" max="7" width="12.5546875" style="253" customWidth="1"/>
    <col min="8" max="8" width="8.6640625" style="253" customWidth="1"/>
    <col min="9" max="9" width="12.88671875" style="253" customWidth="1"/>
    <col min="10" max="10" width="12.5546875" style="253" customWidth="1"/>
    <col min="11" max="12" width="13.5546875" style="253" customWidth="1"/>
    <col min="13" max="13" width="12.5546875" style="253" customWidth="1"/>
    <col min="14" max="14" width="4.6640625" style="253" customWidth="1"/>
    <col min="15" max="15" width="23.33203125" style="253" customWidth="1"/>
    <col min="16" max="17" width="12.5546875" style="253" customWidth="1"/>
    <col min="18" max="18" width="19.44140625" style="253" customWidth="1"/>
    <col min="19" max="19" width="2.6640625" style="253" customWidth="1"/>
    <col min="20" max="20" width="9.88671875" style="253" customWidth="1"/>
    <col min="21" max="16384" width="12.5546875" style="253" hidden="1"/>
  </cols>
  <sheetData>
    <row r="1" spans="1:20" ht="51.6" customHeight="1">
      <c r="A1" s="592"/>
      <c r="B1" s="598"/>
      <c r="C1" s="598"/>
      <c r="D1" s="648"/>
      <c r="E1" s="598"/>
      <c r="F1" s="598"/>
      <c r="G1" s="598"/>
      <c r="H1" s="598"/>
      <c r="I1" s="598"/>
      <c r="J1" s="598"/>
      <c r="K1" s="598"/>
      <c r="L1" s="598"/>
      <c r="M1" s="598"/>
      <c r="N1" s="598"/>
      <c r="O1" s="598"/>
      <c r="P1" s="598"/>
      <c r="Q1" s="598"/>
      <c r="R1" s="598"/>
      <c r="S1" s="592"/>
      <c r="T1" s="592"/>
    </row>
    <row r="2" spans="1:20" ht="15" customHeight="1" thickBot="1">
      <c r="A2" s="592"/>
      <c r="B2" s="592"/>
      <c r="C2" s="592"/>
      <c r="D2" s="635"/>
      <c r="E2" s="592"/>
      <c r="F2" s="592"/>
      <c r="G2" s="592"/>
      <c r="H2" s="592"/>
      <c r="I2" s="592"/>
      <c r="J2" s="592"/>
      <c r="K2" s="592"/>
      <c r="L2" s="592"/>
      <c r="M2" s="592"/>
      <c r="N2" s="592"/>
      <c r="O2" s="592"/>
      <c r="P2" s="592"/>
      <c r="Q2" s="592"/>
      <c r="R2" s="592"/>
      <c r="S2" s="592"/>
      <c r="T2" s="592"/>
    </row>
    <row r="3" spans="1:20" ht="14.4" thickTop="1">
      <c r="A3" s="592"/>
      <c r="B3" s="606"/>
      <c r="C3" s="607"/>
      <c r="D3" s="638"/>
      <c r="E3" s="607"/>
      <c r="F3" s="607"/>
      <c r="G3" s="607"/>
      <c r="H3" s="607"/>
      <c r="I3" s="607"/>
      <c r="J3" s="607"/>
      <c r="K3" s="607"/>
      <c r="L3" s="607"/>
      <c r="M3" s="607"/>
      <c r="N3" s="607"/>
      <c r="O3" s="607"/>
      <c r="P3" s="607"/>
      <c r="Q3" s="607"/>
      <c r="R3" s="608"/>
      <c r="S3" s="592"/>
      <c r="T3" s="632"/>
    </row>
    <row r="4" spans="1:20">
      <c r="A4" s="592"/>
      <c r="B4" s="589"/>
      <c r="C4" s="590"/>
      <c r="D4" s="639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  <c r="R4" s="591"/>
      <c r="S4" s="592"/>
      <c r="T4" s="649"/>
    </row>
    <row r="5" spans="1:20" ht="14.4">
      <c r="A5" s="592"/>
      <c r="B5" s="589"/>
      <c r="C5" s="590"/>
      <c r="D5" s="639"/>
      <c r="E5" s="590"/>
      <c r="F5" s="590"/>
      <c r="G5" s="590"/>
      <c r="H5" s="590"/>
      <c r="I5" s="590"/>
      <c r="J5" s="590"/>
      <c r="K5" s="590"/>
      <c r="L5" s="590"/>
      <c r="M5" s="590"/>
      <c r="N5" s="590"/>
      <c r="O5" s="590"/>
      <c r="P5" s="590"/>
      <c r="Q5" s="590"/>
      <c r="R5" s="591"/>
      <c r="S5" s="592"/>
      <c r="T5" s="633"/>
    </row>
    <row r="6" spans="1:20" ht="28.95" customHeight="1">
      <c r="A6" s="592"/>
      <c r="B6" s="589"/>
      <c r="C6" s="590"/>
      <c r="D6" s="639"/>
      <c r="E6" s="590"/>
      <c r="F6" s="590"/>
      <c r="G6" s="590"/>
      <c r="H6" s="590"/>
      <c r="I6" s="590"/>
      <c r="J6" s="590"/>
      <c r="K6" s="590"/>
      <c r="L6" s="590"/>
      <c r="M6" s="590"/>
      <c r="N6" s="590"/>
      <c r="O6" s="590"/>
      <c r="P6" s="590"/>
      <c r="Q6" s="590"/>
      <c r="R6" s="591"/>
      <c r="S6" s="592"/>
      <c r="T6" s="633"/>
    </row>
    <row r="7" spans="1:20" ht="17.399999999999999">
      <c r="A7" s="592"/>
      <c r="B7" s="1150" t="s">
        <v>549</v>
      </c>
      <c r="C7" s="1151"/>
      <c r="D7" s="1151"/>
      <c r="E7" s="1151"/>
      <c r="F7" s="1151"/>
      <c r="G7" s="1151"/>
      <c r="H7" s="1151"/>
      <c r="I7" s="1151"/>
      <c r="J7" s="1151"/>
      <c r="K7" s="1151"/>
      <c r="L7" s="1151"/>
      <c r="M7" s="1151"/>
      <c r="N7" s="1151"/>
      <c r="O7" s="1151"/>
      <c r="P7" s="1151"/>
      <c r="Q7" s="1151"/>
      <c r="R7" s="1152"/>
      <c r="S7" s="592"/>
      <c r="T7" s="633"/>
    </row>
    <row r="8" spans="1:20" ht="24" customHeight="1" thickBot="1">
      <c r="A8" s="636"/>
      <c r="B8" s="644">
        <f>D10*100</f>
        <v>46.666666666666664</v>
      </c>
      <c r="C8" s="645"/>
      <c r="D8" s="645">
        <v>2</v>
      </c>
      <c r="E8" s="645">
        <f>H8+H9+H10+H11+H12-B8-D8</f>
        <v>151.33333333333334</v>
      </c>
      <c r="F8" s="645"/>
      <c r="G8" s="645"/>
      <c r="H8" s="645"/>
      <c r="I8" s="645" t="s">
        <v>494</v>
      </c>
      <c r="J8" s="645"/>
      <c r="K8" s="645" t="s">
        <v>493</v>
      </c>
      <c r="L8" s="645"/>
      <c r="M8" s="640"/>
      <c r="N8" s="590"/>
      <c r="O8" s="590"/>
      <c r="P8" s="590"/>
      <c r="Q8" s="590"/>
      <c r="R8" s="591"/>
      <c r="S8" s="592"/>
      <c r="T8" s="634"/>
    </row>
    <row r="9" spans="1:20" ht="41.25" customHeight="1" thickTop="1">
      <c r="A9" s="636"/>
      <c r="B9" s="644">
        <f>D11*100</f>
        <v>53.333333333333336</v>
      </c>
      <c r="C9" s="645"/>
      <c r="D9" s="645">
        <v>2</v>
      </c>
      <c r="E9" s="645">
        <f>H9+H10+H11+H12+H8-B9-D9</f>
        <v>144.66666666666666</v>
      </c>
      <c r="F9" s="645"/>
      <c r="G9" s="645"/>
      <c r="H9" s="645">
        <v>50</v>
      </c>
      <c r="I9" s="645" t="s">
        <v>475</v>
      </c>
      <c r="J9" s="645">
        <v>25</v>
      </c>
      <c r="K9" s="645" t="s">
        <v>492</v>
      </c>
      <c r="L9" s="645"/>
      <c r="M9" s="640"/>
      <c r="N9" s="590"/>
      <c r="O9" s="590"/>
      <c r="P9" s="590"/>
      <c r="Q9" s="590"/>
      <c r="R9" s="591"/>
      <c r="S9" s="592"/>
      <c r="T9" s="502"/>
    </row>
    <row r="10" spans="1:20" ht="27" customHeight="1">
      <c r="A10" s="636"/>
      <c r="B10" s="644" t="s">
        <v>476</v>
      </c>
      <c r="C10" s="645"/>
      <c r="D10" s="646">
        <f>'8'!D26</f>
        <v>0.46666666666666667</v>
      </c>
      <c r="E10" s="646">
        <f>100%-D10</f>
        <v>0.53333333333333333</v>
      </c>
      <c r="F10" s="646"/>
      <c r="G10" s="646"/>
      <c r="H10" s="645">
        <v>25</v>
      </c>
      <c r="I10" s="645" t="s">
        <v>474</v>
      </c>
      <c r="J10" s="645">
        <v>25</v>
      </c>
      <c r="K10" s="645" t="s">
        <v>474</v>
      </c>
      <c r="L10" s="645"/>
      <c r="M10" s="640"/>
      <c r="N10" s="590"/>
      <c r="O10" s="590"/>
      <c r="P10" s="590"/>
      <c r="Q10" s="590"/>
      <c r="R10" s="591"/>
      <c r="S10" s="592"/>
      <c r="T10" s="592"/>
    </row>
    <row r="11" spans="1:20" ht="24.75" customHeight="1">
      <c r="A11" s="636"/>
      <c r="B11" s="644" t="s">
        <v>476</v>
      </c>
      <c r="C11" s="645"/>
      <c r="D11" s="646">
        <f>'8'!D27</f>
        <v>0.53333333333333333</v>
      </c>
      <c r="E11" s="646">
        <f>100%-D11</f>
        <v>0.46666666666666667</v>
      </c>
      <c r="F11" s="646"/>
      <c r="G11" s="646"/>
      <c r="H11" s="645">
        <v>25</v>
      </c>
      <c r="I11" s="645" t="s">
        <v>473</v>
      </c>
      <c r="J11" s="645">
        <v>50</v>
      </c>
      <c r="K11" s="645" t="s">
        <v>473</v>
      </c>
      <c r="L11" s="645"/>
      <c r="M11" s="640"/>
      <c r="N11" s="590"/>
      <c r="O11" s="590"/>
      <c r="P11" s="590"/>
      <c r="Q11" s="590"/>
      <c r="R11" s="591"/>
      <c r="S11" s="592"/>
      <c r="T11" s="592"/>
    </row>
    <row r="12" spans="1:20">
      <c r="A12" s="636"/>
      <c r="B12" s="644"/>
      <c r="C12" s="645"/>
      <c r="D12" s="647"/>
      <c r="E12" s="645"/>
      <c r="F12" s="645"/>
      <c r="G12" s="645"/>
      <c r="H12" s="645">
        <v>100</v>
      </c>
      <c r="I12" s="645"/>
      <c r="J12" s="645">
        <v>100</v>
      </c>
      <c r="K12" s="645"/>
      <c r="L12" s="645"/>
      <c r="M12" s="640"/>
      <c r="N12" s="590"/>
      <c r="O12" s="590"/>
      <c r="P12" s="590"/>
      <c r="Q12" s="590"/>
      <c r="R12" s="591"/>
      <c r="S12" s="592"/>
      <c r="T12" s="592"/>
    </row>
    <row r="13" spans="1:20">
      <c r="A13" s="637"/>
      <c r="B13" s="641"/>
      <c r="C13" s="640"/>
      <c r="D13" s="642"/>
      <c r="E13" s="640"/>
      <c r="F13" s="640"/>
      <c r="G13" s="640"/>
      <c r="H13" s="640"/>
      <c r="I13" s="640"/>
      <c r="J13" s="640"/>
      <c r="K13" s="640"/>
      <c r="L13" s="640"/>
      <c r="M13" s="640"/>
      <c r="N13" s="590"/>
      <c r="O13" s="590"/>
      <c r="P13" s="590"/>
      <c r="Q13" s="590"/>
      <c r="R13" s="591"/>
      <c r="S13" s="592"/>
      <c r="T13" s="592"/>
    </row>
    <row r="14" spans="1:20">
      <c r="A14" s="592"/>
      <c r="B14" s="589"/>
      <c r="C14" s="590"/>
      <c r="D14" s="639"/>
      <c r="E14" s="590"/>
      <c r="F14" s="590"/>
      <c r="G14" s="590"/>
      <c r="H14" s="590"/>
      <c r="I14" s="590"/>
      <c r="J14" s="590"/>
      <c r="K14" s="590"/>
      <c r="L14" s="590"/>
      <c r="M14" s="590"/>
      <c r="N14" s="590"/>
      <c r="O14" s="590"/>
      <c r="P14" s="590"/>
      <c r="Q14" s="590"/>
      <c r="R14" s="591"/>
      <c r="S14" s="592"/>
      <c r="T14" s="592"/>
    </row>
    <row r="15" spans="1:20">
      <c r="A15" s="592"/>
      <c r="B15" s="589"/>
      <c r="C15" s="590"/>
      <c r="D15" s="639"/>
      <c r="E15" s="590"/>
      <c r="F15" s="590"/>
      <c r="G15" s="590"/>
      <c r="H15" s="590"/>
      <c r="I15" s="590"/>
      <c r="J15" s="590"/>
      <c r="K15" s="590"/>
      <c r="L15" s="590"/>
      <c r="M15" s="590"/>
      <c r="N15" s="590"/>
      <c r="O15" s="590"/>
      <c r="P15" s="590"/>
      <c r="Q15" s="590"/>
      <c r="R15" s="591"/>
      <c r="S15" s="592"/>
      <c r="T15" s="592"/>
    </row>
    <row r="16" spans="1:20">
      <c r="A16" s="592"/>
      <c r="B16" s="589"/>
      <c r="C16" s="590"/>
      <c r="D16" s="639"/>
      <c r="E16" s="590"/>
      <c r="F16" s="590"/>
      <c r="G16" s="590"/>
      <c r="H16" s="590"/>
      <c r="I16" s="590"/>
      <c r="J16" s="590"/>
      <c r="K16" s="590"/>
      <c r="L16" s="590"/>
      <c r="M16" s="590"/>
      <c r="N16" s="590"/>
      <c r="O16" s="590"/>
      <c r="P16" s="590"/>
      <c r="Q16" s="590"/>
      <c r="R16" s="591"/>
      <c r="S16" s="592"/>
      <c r="T16" s="592"/>
    </row>
    <row r="17" spans="1:20">
      <c r="A17" s="592"/>
      <c r="B17" s="589"/>
      <c r="C17" s="590"/>
      <c r="D17" s="639"/>
      <c r="E17" s="590"/>
      <c r="F17" s="590"/>
      <c r="G17" s="590"/>
      <c r="H17" s="590"/>
      <c r="I17" s="590"/>
      <c r="J17" s="590"/>
      <c r="K17" s="590"/>
      <c r="L17" s="590"/>
      <c r="M17" s="590"/>
      <c r="N17" s="590"/>
      <c r="O17" s="590"/>
      <c r="P17" s="590"/>
      <c r="Q17" s="590"/>
      <c r="R17" s="591"/>
      <c r="S17" s="592"/>
      <c r="T17" s="592"/>
    </row>
    <row r="18" spans="1:20">
      <c r="A18" s="592"/>
      <c r="B18" s="589"/>
      <c r="C18" s="590"/>
      <c r="D18" s="639"/>
      <c r="E18" s="590"/>
      <c r="F18" s="590"/>
      <c r="G18" s="590"/>
      <c r="H18" s="590"/>
      <c r="I18" s="590"/>
      <c r="J18" s="590"/>
      <c r="K18" s="590"/>
      <c r="L18" s="590"/>
      <c r="M18" s="590"/>
      <c r="N18" s="590"/>
      <c r="O18" s="590"/>
      <c r="P18" s="590"/>
      <c r="Q18" s="590"/>
      <c r="R18" s="591"/>
      <c r="S18" s="592"/>
      <c r="T18" s="592"/>
    </row>
    <row r="19" spans="1:20">
      <c r="A19" s="592"/>
      <c r="B19" s="589"/>
      <c r="C19" s="590"/>
      <c r="D19" s="639"/>
      <c r="E19" s="590"/>
      <c r="F19" s="590"/>
      <c r="G19" s="590"/>
      <c r="H19" s="590"/>
      <c r="I19" s="590"/>
      <c r="J19" s="590"/>
      <c r="K19" s="590"/>
      <c r="L19" s="590"/>
      <c r="M19" s="590"/>
      <c r="N19" s="590"/>
      <c r="O19" s="590"/>
      <c r="P19" s="590"/>
      <c r="Q19" s="590"/>
      <c r="R19" s="591"/>
      <c r="S19" s="592"/>
      <c r="T19" s="592"/>
    </row>
    <row r="20" spans="1:20">
      <c r="A20" s="592"/>
      <c r="B20" s="589"/>
      <c r="C20" s="590"/>
      <c r="D20" s="639"/>
      <c r="E20" s="590"/>
      <c r="F20" s="590"/>
      <c r="G20" s="590"/>
      <c r="H20" s="590"/>
      <c r="I20" s="590"/>
      <c r="J20" s="590"/>
      <c r="K20" s="590"/>
      <c r="L20" s="590"/>
      <c r="M20" s="590"/>
      <c r="N20" s="590"/>
      <c r="O20" s="590"/>
      <c r="P20" s="590"/>
      <c r="Q20" s="590"/>
      <c r="R20" s="591"/>
      <c r="S20" s="592"/>
      <c r="T20" s="592"/>
    </row>
    <row r="21" spans="1:20">
      <c r="A21" s="592"/>
      <c r="B21" s="589"/>
      <c r="C21" s="590"/>
      <c r="D21" s="639"/>
      <c r="E21" s="590"/>
      <c r="F21" s="590"/>
      <c r="G21" s="590"/>
      <c r="H21" s="590"/>
      <c r="I21" s="590"/>
      <c r="J21" s="590"/>
      <c r="K21" s="590"/>
      <c r="L21" s="590"/>
      <c r="M21" s="590"/>
      <c r="N21" s="590"/>
      <c r="O21" s="590"/>
      <c r="P21" s="590"/>
      <c r="Q21" s="590"/>
      <c r="R21" s="591"/>
      <c r="S21" s="592"/>
      <c r="T21" s="592"/>
    </row>
    <row r="22" spans="1:20">
      <c r="A22" s="592"/>
      <c r="B22" s="589"/>
      <c r="C22" s="590"/>
      <c r="D22" s="639"/>
      <c r="E22" s="590"/>
      <c r="F22" s="590"/>
      <c r="G22" s="590"/>
      <c r="H22" s="590"/>
      <c r="I22" s="590"/>
      <c r="J22" s="590"/>
      <c r="K22" s="590"/>
      <c r="L22" s="590"/>
      <c r="M22" s="590"/>
      <c r="N22" s="590"/>
      <c r="O22" s="590"/>
      <c r="P22" s="590"/>
      <c r="Q22" s="590"/>
      <c r="R22" s="591"/>
      <c r="S22" s="592"/>
      <c r="T22" s="592"/>
    </row>
    <row r="23" spans="1:20">
      <c r="A23" s="592"/>
      <c r="B23" s="589"/>
      <c r="C23" s="590"/>
      <c r="D23" s="639"/>
      <c r="E23" s="590"/>
      <c r="F23" s="590"/>
      <c r="G23" s="590"/>
      <c r="H23" s="590"/>
      <c r="I23" s="590"/>
      <c r="J23" s="590"/>
      <c r="K23" s="590"/>
      <c r="L23" s="590"/>
      <c r="M23" s="590"/>
      <c r="N23" s="590"/>
      <c r="O23" s="590"/>
      <c r="P23" s="590"/>
      <c r="Q23" s="590"/>
      <c r="R23" s="591"/>
      <c r="S23" s="592"/>
      <c r="T23" s="592"/>
    </row>
    <row r="24" spans="1:20" ht="54" customHeight="1" thickBot="1">
      <c r="A24" s="592"/>
      <c r="B24" s="609"/>
      <c r="C24" s="610"/>
      <c r="D24" s="643"/>
      <c r="E24" s="610"/>
      <c r="F24" s="610"/>
      <c r="G24" s="610"/>
      <c r="H24" s="610"/>
      <c r="I24" s="610"/>
      <c r="J24" s="610"/>
      <c r="K24" s="610"/>
      <c r="L24" s="610"/>
      <c r="M24" s="610"/>
      <c r="N24" s="610"/>
      <c r="O24" s="610"/>
      <c r="P24" s="610"/>
      <c r="Q24" s="610"/>
      <c r="R24" s="611"/>
      <c r="S24" s="592"/>
      <c r="T24" s="592"/>
    </row>
    <row r="25" spans="1:20" ht="15" customHeight="1">
      <c r="A25" s="592"/>
      <c r="B25" s="592"/>
      <c r="C25" s="592"/>
      <c r="D25" s="635"/>
      <c r="E25" s="592"/>
      <c r="F25" s="592"/>
      <c r="G25" s="592"/>
      <c r="H25" s="592"/>
      <c r="I25" s="592"/>
      <c r="J25" s="592"/>
      <c r="K25" s="592"/>
      <c r="L25" s="592"/>
      <c r="M25" s="592"/>
      <c r="N25" s="592"/>
      <c r="O25" s="592"/>
      <c r="P25" s="592"/>
      <c r="Q25" s="592"/>
      <c r="R25" s="592"/>
      <c r="S25" s="592"/>
      <c r="T25" s="592"/>
    </row>
  </sheetData>
  <mergeCells count="1">
    <mergeCell ref="B7:R7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3">
    <tabColor rgb="FF8FD053"/>
  </sheetPr>
  <dimension ref="A1:N26"/>
  <sheetViews>
    <sheetView showGridLines="0" topLeftCell="A23" zoomScale="80" zoomScaleNormal="80" workbookViewId="0">
      <selection activeCell="B11" sqref="B11"/>
    </sheetView>
  </sheetViews>
  <sheetFormatPr baseColWidth="10" defaultColWidth="0" defaultRowHeight="13.8" zeroHeight="1"/>
  <cols>
    <col min="1" max="1" width="3.33203125" style="253" customWidth="1"/>
    <col min="2" max="2" width="7" style="253" customWidth="1"/>
    <col min="3" max="3" width="21.109375" style="253" customWidth="1"/>
    <col min="4" max="4" width="12.109375" style="253" customWidth="1"/>
    <col min="5" max="5" width="20.109375" style="253" customWidth="1"/>
    <col min="6" max="6" width="16.88671875" style="253" customWidth="1"/>
    <col min="7" max="7" width="24.109375" style="253" customWidth="1"/>
    <col min="8" max="8" width="24.33203125" style="253" customWidth="1"/>
    <col min="9" max="9" width="24.33203125" style="277" customWidth="1"/>
    <col min="10" max="11" width="24.33203125" style="253" customWidth="1"/>
    <col min="12" max="12" width="30.5546875" style="253" customWidth="1"/>
    <col min="13" max="13" width="4.109375" style="253" customWidth="1"/>
    <col min="14" max="14" width="12.109375" style="253" customWidth="1"/>
    <col min="15" max="16384" width="12.109375" style="253" hidden="1"/>
  </cols>
  <sheetData>
    <row r="1" spans="1:14" ht="51.6" customHeight="1">
      <c r="A1" s="592"/>
      <c r="B1" s="598"/>
      <c r="C1" s="598"/>
      <c r="D1" s="598"/>
      <c r="E1" s="598"/>
      <c r="F1" s="598"/>
      <c r="G1" s="598"/>
      <c r="H1" s="598"/>
      <c r="I1" s="691"/>
      <c r="J1" s="598"/>
      <c r="K1" s="598"/>
      <c r="L1" s="598"/>
      <c r="M1" s="592"/>
      <c r="N1" s="592"/>
    </row>
    <row r="2" spans="1:14" ht="15" customHeight="1" thickBot="1">
      <c r="A2" s="592"/>
      <c r="B2" s="592"/>
      <c r="C2" s="592"/>
      <c r="D2" s="592"/>
      <c r="E2" s="592"/>
      <c r="F2" s="592"/>
      <c r="G2" s="592"/>
      <c r="H2" s="592"/>
      <c r="I2" s="674"/>
      <c r="J2" s="592"/>
      <c r="K2" s="592"/>
      <c r="L2" s="592"/>
      <c r="M2" s="592"/>
      <c r="N2" s="592"/>
    </row>
    <row r="3" spans="1:14" ht="14.4" thickTop="1">
      <c r="A3" s="592"/>
      <c r="B3" s="595"/>
      <c r="C3" s="596"/>
      <c r="D3" s="596"/>
      <c r="E3" s="596"/>
      <c r="F3" s="596"/>
      <c r="G3" s="596"/>
      <c r="H3" s="596"/>
      <c r="I3" s="675"/>
      <c r="J3" s="596"/>
      <c r="K3" s="596"/>
      <c r="L3" s="597"/>
      <c r="M3" s="592"/>
      <c r="N3" s="632"/>
    </row>
    <row r="4" spans="1:14">
      <c r="A4" s="592"/>
      <c r="B4" s="676"/>
      <c r="C4" s="590"/>
      <c r="D4" s="590"/>
      <c r="E4" s="590"/>
      <c r="F4" s="590"/>
      <c r="G4" s="590"/>
      <c r="H4" s="590"/>
      <c r="I4" s="617"/>
      <c r="J4" s="590"/>
      <c r="K4" s="590"/>
      <c r="L4" s="677"/>
      <c r="M4" s="592"/>
      <c r="N4" s="649"/>
    </row>
    <row r="5" spans="1:14">
      <c r="A5" s="592"/>
      <c r="B5" s="676"/>
      <c r="C5" s="590"/>
      <c r="D5" s="590"/>
      <c r="E5" s="590"/>
      <c r="F5" s="590"/>
      <c r="G5" s="590"/>
      <c r="H5" s="590"/>
      <c r="I5" s="617"/>
      <c r="J5" s="590"/>
      <c r="K5" s="590"/>
      <c r="L5" s="677"/>
      <c r="M5" s="592"/>
      <c r="N5" s="649"/>
    </row>
    <row r="6" spans="1:14">
      <c r="A6" s="592"/>
      <c r="B6" s="676"/>
      <c r="C6" s="590"/>
      <c r="D6" s="590"/>
      <c r="E6" s="590"/>
      <c r="F6" s="590"/>
      <c r="G6" s="590"/>
      <c r="H6" s="590"/>
      <c r="I6" s="617"/>
      <c r="J6" s="590"/>
      <c r="K6" s="590"/>
      <c r="L6" s="677"/>
      <c r="M6" s="592"/>
      <c r="N6" s="649"/>
    </row>
    <row r="7" spans="1:14">
      <c r="A7" s="592"/>
      <c r="B7" s="676"/>
      <c r="C7" s="590"/>
      <c r="D7" s="590"/>
      <c r="E7" s="590"/>
      <c r="F7" s="590"/>
      <c r="G7" s="590"/>
      <c r="H7" s="590"/>
      <c r="I7" s="617"/>
      <c r="J7" s="590"/>
      <c r="K7" s="590"/>
      <c r="L7" s="677"/>
      <c r="M7" s="592"/>
      <c r="N7" s="649"/>
    </row>
    <row r="8" spans="1:14" ht="4.95" customHeight="1" thickBot="1">
      <c r="A8" s="592"/>
      <c r="B8" s="676"/>
      <c r="C8" s="590"/>
      <c r="D8" s="590"/>
      <c r="E8" s="590"/>
      <c r="F8" s="590"/>
      <c r="G8" s="590"/>
      <c r="H8" s="590"/>
      <c r="I8" s="617"/>
      <c r="J8" s="590"/>
      <c r="K8" s="590"/>
      <c r="L8" s="677"/>
      <c r="M8" s="592"/>
      <c r="N8" s="649"/>
    </row>
    <row r="9" spans="1:14" s="262" customFormat="1" ht="18.600000000000001" thickTop="1" thickBot="1">
      <c r="A9" s="593"/>
      <c r="B9" s="1153" t="s">
        <v>535</v>
      </c>
      <c r="C9" s="1154"/>
      <c r="D9" s="1154"/>
      <c r="E9" s="1154"/>
      <c r="F9" s="1154"/>
      <c r="G9" s="1154"/>
      <c r="H9" s="1154"/>
      <c r="I9" s="1154"/>
      <c r="J9" s="1154"/>
      <c r="K9" s="1154"/>
      <c r="L9" s="1155"/>
      <c r="M9" s="593"/>
      <c r="N9" s="633"/>
    </row>
    <row r="10" spans="1:14" s="262" customFormat="1" ht="15" thickBot="1">
      <c r="A10" s="593"/>
      <c r="B10" s="678" t="s">
        <v>468</v>
      </c>
      <c r="C10" s="679" t="s">
        <v>534</v>
      </c>
      <c r="D10" s="679" t="s">
        <v>533</v>
      </c>
      <c r="E10" s="679" t="s">
        <v>532</v>
      </c>
      <c r="F10" s="679" t="s">
        <v>560</v>
      </c>
      <c r="G10" s="679" t="s">
        <v>531</v>
      </c>
      <c r="H10" s="679" t="s">
        <v>530</v>
      </c>
      <c r="I10" s="679" t="s">
        <v>529</v>
      </c>
      <c r="J10" s="679" t="s">
        <v>528</v>
      </c>
      <c r="K10" s="679" t="s">
        <v>527</v>
      </c>
      <c r="L10" s="680" t="s">
        <v>526</v>
      </c>
      <c r="M10" s="593"/>
      <c r="N10" s="634"/>
    </row>
    <row r="11" spans="1:14" s="262" customFormat="1" ht="138.6" thickBot="1">
      <c r="A11" s="593"/>
      <c r="B11" s="681" t="str">
        <f>'7'!B10</f>
        <v>PR1</v>
      </c>
      <c r="C11" s="602" t="str">
        <f>'10'!C20</f>
        <v>Indicadores Financieros</v>
      </c>
      <c r="D11" s="682" t="s">
        <v>510</v>
      </c>
      <c r="E11" s="682" t="s">
        <v>525</v>
      </c>
      <c r="F11" s="682" t="s">
        <v>561</v>
      </c>
      <c r="G11" s="602"/>
      <c r="H11" s="602"/>
      <c r="I11" s="683">
        <f>+'10'!F20</f>
        <v>8</v>
      </c>
      <c r="J11" s="602" t="str">
        <f>IF(AND(I11&gt;=2,I11&gt;=3,I11&gt;=6),IF(I11&gt;=6,"Riesgo Severo",""),IF(I11&gt;2,"Riesgo Tolerable","Riesgo Aceptable"))</f>
        <v>Riesgo Severo</v>
      </c>
      <c r="K11" s="602" t="str">
        <f>IF(AND(I11&gt;=2,I11&gt;=3,I11&gt;=6),IF(I11&gt;=6,"Evitar",""),IF(I11&gt;2,"Reducir y Transferir","Aceptar activamente o Pasivamente"))</f>
        <v>Evitar</v>
      </c>
      <c r="L11" s="684" t="str">
        <f t="shared" ref="L11:L25" si="0">IF(AND(I11&gt;=2,I11&gt;=3,I11&gt;=6),IF(I11&gt;=6,"La empresa necesita de manera urgente implementar un sistema de gestón de riesgos inmediatamente",""),IF(I11&gt;2,"Se sugiere a la empresa diseñar un control de evaluacion de riesgos y esta sea monitoriada bajo cierto tiempo  ","La empresa cuenta con un sistema que control de gestión de riesgo efectivo"))</f>
        <v>La empresa necesita de manera urgente implementar un sistema de gestón de riesgos inmediatamente</v>
      </c>
      <c r="M11" s="593"/>
      <c r="N11" s="502"/>
    </row>
    <row r="12" spans="1:14" s="262" customFormat="1" ht="138.6" thickBot="1">
      <c r="A12" s="593"/>
      <c r="B12" s="681" t="str">
        <f>'7'!B11</f>
        <v>PR2</v>
      </c>
      <c r="C12" s="602" t="str">
        <f>'10'!C21</f>
        <v>Si aplica la empresa</v>
      </c>
      <c r="D12" s="682" t="s">
        <v>115</v>
      </c>
      <c r="E12" s="682" t="s">
        <v>522</v>
      </c>
      <c r="F12" s="682" t="s">
        <v>561</v>
      </c>
      <c r="G12" s="602" t="s">
        <v>521</v>
      </c>
      <c r="H12" s="682" t="s">
        <v>520</v>
      </c>
      <c r="I12" s="683" t="e">
        <f>'10'!F21</f>
        <v>#N/A</v>
      </c>
      <c r="J12" s="602" t="e">
        <f t="shared" ref="J12:J25" si="1">IF(AND(I12&gt;=2,I12&gt;=3,I12&gt;=6),IF(I12&gt;=6,"Riesgo Severo",""),IF(I12&gt;2,"Riesgo Tolerable","Riesgo Aceptable"))</f>
        <v>#N/A</v>
      </c>
      <c r="K12" s="602" t="e">
        <f t="shared" ref="K12:K25" si="2">IF(AND(I12&gt;=2,I12&gt;=3,I12&gt;=6),IF(I12&gt;=6,"Evitar",""),IF(I12&gt;2,"Reducir y Transferir","Aceptar activamente o Pasivamente"))</f>
        <v>#N/A</v>
      </c>
      <c r="L12" s="684" t="e">
        <f t="shared" si="0"/>
        <v>#N/A</v>
      </c>
      <c r="M12" s="593"/>
      <c r="N12" s="593"/>
    </row>
    <row r="13" spans="1:14" s="262" customFormat="1" ht="180" thickBot="1">
      <c r="A13" s="593"/>
      <c r="B13" s="681" t="str">
        <f>'7'!B12</f>
        <v>PR3</v>
      </c>
      <c r="C13" s="602" t="str">
        <f>'10'!C22</f>
        <v>Capacitaciones constantes</v>
      </c>
      <c r="D13" s="682" t="s">
        <v>510</v>
      </c>
      <c r="E13" s="682" t="s">
        <v>519</v>
      </c>
      <c r="F13" s="682" t="s">
        <v>561</v>
      </c>
      <c r="G13" s="685" t="s">
        <v>518</v>
      </c>
      <c r="H13" s="682" t="s">
        <v>517</v>
      </c>
      <c r="I13" s="683">
        <f>'10'!F22</f>
        <v>2</v>
      </c>
      <c r="J13" s="602" t="str">
        <f t="shared" si="1"/>
        <v>Riesgo Aceptable</v>
      </c>
      <c r="K13" s="602" t="str">
        <f t="shared" si="2"/>
        <v>Aceptar activamente o Pasivamente</v>
      </c>
      <c r="L13" s="684" t="str">
        <f t="shared" si="0"/>
        <v>La empresa cuenta con un sistema que control de gestión de riesgo efectivo</v>
      </c>
      <c r="M13" s="593"/>
      <c r="N13" s="593"/>
    </row>
    <row r="14" spans="1:14" s="262" customFormat="1" ht="138.6" thickBot="1">
      <c r="A14" s="593"/>
      <c r="B14" s="681" t="str">
        <f>'7'!B13</f>
        <v>PR4</v>
      </c>
      <c r="C14" s="602" t="str">
        <f>'10'!C23</f>
        <v>Reglamneto interno</v>
      </c>
      <c r="D14" s="682" t="s">
        <v>510</v>
      </c>
      <c r="E14" s="682" t="s">
        <v>516</v>
      </c>
      <c r="F14" s="682" t="s">
        <v>561</v>
      </c>
      <c r="G14" s="602" t="s">
        <v>515</v>
      </c>
      <c r="H14" s="682" t="s">
        <v>514</v>
      </c>
      <c r="I14" s="683">
        <f>'10'!F23</f>
        <v>8</v>
      </c>
      <c r="J14" s="602" t="str">
        <f t="shared" si="1"/>
        <v>Riesgo Severo</v>
      </c>
      <c r="K14" s="602" t="str">
        <f t="shared" si="2"/>
        <v>Evitar</v>
      </c>
      <c r="L14" s="684" t="str">
        <f t="shared" si="0"/>
        <v>La empresa necesita de manera urgente implementar un sistema de gestón de riesgos inmediatamente</v>
      </c>
      <c r="M14" s="593"/>
      <c r="N14" s="592"/>
    </row>
    <row r="15" spans="1:14" s="262" customFormat="1" ht="124.8" thickBot="1">
      <c r="A15" s="593"/>
      <c r="B15" s="681" t="str">
        <f>'7'!B14</f>
        <v>PR5</v>
      </c>
      <c r="C15" s="602" t="str">
        <f>'10'!C24</f>
        <v>Si aplica la empresa</v>
      </c>
      <c r="D15" s="682" t="s">
        <v>510</v>
      </c>
      <c r="E15" s="602" t="s">
        <v>513</v>
      </c>
      <c r="F15" s="682" t="s">
        <v>561</v>
      </c>
      <c r="G15" s="602" t="s">
        <v>512</v>
      </c>
      <c r="H15" s="682" t="s">
        <v>511</v>
      </c>
      <c r="I15" s="683" t="e">
        <f>'10'!F24</f>
        <v>#N/A</v>
      </c>
      <c r="J15" s="602" t="e">
        <f t="shared" si="1"/>
        <v>#N/A</v>
      </c>
      <c r="K15" s="602" t="e">
        <f t="shared" si="2"/>
        <v>#N/A</v>
      </c>
      <c r="L15" s="684" t="e">
        <f t="shared" si="0"/>
        <v>#N/A</v>
      </c>
      <c r="M15" s="593"/>
      <c r="N15" s="592"/>
    </row>
    <row r="16" spans="1:14" ht="124.8" thickBot="1">
      <c r="A16" s="592"/>
      <c r="B16" s="681" t="str">
        <f>'7'!B15</f>
        <v>PR6</v>
      </c>
      <c r="C16" s="602" t="str">
        <f>'10'!C25</f>
        <v>Registro de documentación</v>
      </c>
      <c r="D16" s="682" t="s">
        <v>510</v>
      </c>
      <c r="E16" s="602" t="s">
        <v>513</v>
      </c>
      <c r="F16" s="682" t="s">
        <v>561</v>
      </c>
      <c r="G16" s="602" t="s">
        <v>512</v>
      </c>
      <c r="H16" s="682" t="s">
        <v>511</v>
      </c>
      <c r="I16" s="683">
        <f>'10'!F25</f>
        <v>12</v>
      </c>
      <c r="J16" s="602" t="str">
        <f t="shared" si="1"/>
        <v>Riesgo Severo</v>
      </c>
      <c r="K16" s="602" t="str">
        <f t="shared" si="2"/>
        <v>Evitar</v>
      </c>
      <c r="L16" s="684" t="str">
        <f t="shared" si="0"/>
        <v>La empresa necesita de manera urgente implementar un sistema de gestón de riesgos inmediatamente</v>
      </c>
      <c r="M16" s="592"/>
      <c r="N16" s="592"/>
    </row>
    <row r="17" spans="1:14" ht="124.8" thickBot="1">
      <c r="A17" s="592"/>
      <c r="B17" s="681" t="str">
        <f>'7'!B16</f>
        <v>PR7</v>
      </c>
      <c r="C17" s="602" t="str">
        <f>'10'!C26</f>
        <v>Verificación de montos</v>
      </c>
      <c r="D17" s="682" t="s">
        <v>510</v>
      </c>
      <c r="E17" s="602" t="s">
        <v>513</v>
      </c>
      <c r="F17" s="682" t="s">
        <v>561</v>
      </c>
      <c r="G17" s="602" t="s">
        <v>512</v>
      </c>
      <c r="H17" s="682" t="s">
        <v>511</v>
      </c>
      <c r="I17" s="683">
        <f>'10'!F26</f>
        <v>2</v>
      </c>
      <c r="J17" s="602" t="str">
        <f t="shared" si="1"/>
        <v>Riesgo Aceptable</v>
      </c>
      <c r="K17" s="602" t="str">
        <f t="shared" si="2"/>
        <v>Aceptar activamente o Pasivamente</v>
      </c>
      <c r="L17" s="684" t="str">
        <f t="shared" si="0"/>
        <v>La empresa cuenta con un sistema que control de gestión de riesgo efectivo</v>
      </c>
      <c r="M17" s="592"/>
      <c r="N17" s="592"/>
    </row>
    <row r="18" spans="1:14" ht="124.8" thickBot="1">
      <c r="A18" s="592"/>
      <c r="B18" s="681" t="str">
        <f>'7'!B17</f>
        <v>PR8</v>
      </c>
      <c r="C18" s="602" t="str">
        <f>'10'!C27</f>
        <v>Si aplica la empresa</v>
      </c>
      <c r="D18" s="682" t="s">
        <v>510</v>
      </c>
      <c r="E18" s="602" t="s">
        <v>513</v>
      </c>
      <c r="F18" s="682" t="s">
        <v>561</v>
      </c>
      <c r="G18" s="602" t="s">
        <v>512</v>
      </c>
      <c r="H18" s="682" t="s">
        <v>511</v>
      </c>
      <c r="I18" s="683" t="e">
        <f>'10'!F27</f>
        <v>#N/A</v>
      </c>
      <c r="J18" s="602" t="e">
        <f t="shared" si="1"/>
        <v>#N/A</v>
      </c>
      <c r="K18" s="602" t="e">
        <f t="shared" si="2"/>
        <v>#N/A</v>
      </c>
      <c r="L18" s="684" t="e">
        <f t="shared" si="0"/>
        <v>#N/A</v>
      </c>
      <c r="M18" s="592"/>
      <c r="N18" s="592"/>
    </row>
    <row r="19" spans="1:14" ht="124.8" thickBot="1">
      <c r="A19" s="592"/>
      <c r="B19" s="681" t="str">
        <f>'7'!B18</f>
        <v>PR9</v>
      </c>
      <c r="C19" s="602" t="str">
        <f>'10'!C28</f>
        <v>Si aplica la empresa</v>
      </c>
      <c r="D19" s="682" t="s">
        <v>510</v>
      </c>
      <c r="E19" s="602" t="s">
        <v>513</v>
      </c>
      <c r="F19" s="682" t="s">
        <v>561</v>
      </c>
      <c r="G19" s="602" t="s">
        <v>512</v>
      </c>
      <c r="H19" s="682" t="s">
        <v>511</v>
      </c>
      <c r="I19" s="683" t="e">
        <f>'10'!F28</f>
        <v>#N/A</v>
      </c>
      <c r="J19" s="602" t="e">
        <f t="shared" si="1"/>
        <v>#N/A</v>
      </c>
      <c r="K19" s="602" t="e">
        <f t="shared" si="2"/>
        <v>#N/A</v>
      </c>
      <c r="L19" s="684" t="e">
        <f t="shared" si="0"/>
        <v>#N/A</v>
      </c>
      <c r="M19" s="592"/>
      <c r="N19" s="592"/>
    </row>
    <row r="20" spans="1:14" ht="124.8" thickBot="1">
      <c r="A20" s="592"/>
      <c r="B20" s="681" t="str">
        <f>'7'!B19</f>
        <v>PR10</v>
      </c>
      <c r="C20" s="602" t="str">
        <f>'10'!C29</f>
        <v>Mecanismos de control interno</v>
      </c>
      <c r="D20" s="682" t="s">
        <v>510</v>
      </c>
      <c r="E20" s="602" t="s">
        <v>513</v>
      </c>
      <c r="F20" s="682" t="s">
        <v>561</v>
      </c>
      <c r="G20" s="602" t="s">
        <v>512</v>
      </c>
      <c r="H20" s="682" t="s">
        <v>511</v>
      </c>
      <c r="I20" s="683">
        <f>'10'!F29</f>
        <v>8</v>
      </c>
      <c r="J20" s="602" t="str">
        <f t="shared" si="1"/>
        <v>Riesgo Severo</v>
      </c>
      <c r="K20" s="602" t="str">
        <f t="shared" si="2"/>
        <v>Evitar</v>
      </c>
      <c r="L20" s="684" t="str">
        <f t="shared" si="0"/>
        <v>La empresa necesita de manera urgente implementar un sistema de gestón de riesgos inmediatamente</v>
      </c>
      <c r="M20" s="592"/>
      <c r="N20" s="592"/>
    </row>
    <row r="21" spans="1:14" ht="138.6" thickBot="1">
      <c r="A21" s="592"/>
      <c r="B21" s="681" t="str">
        <f>'7'!B20</f>
        <v>PR11</v>
      </c>
      <c r="C21" s="602" t="str">
        <f>'10'!C30</f>
        <v>Adaptabilidad a los cambios</v>
      </c>
      <c r="D21" s="682" t="s">
        <v>510</v>
      </c>
      <c r="E21" s="682" t="s">
        <v>525</v>
      </c>
      <c r="F21" s="682" t="s">
        <v>561</v>
      </c>
      <c r="G21" s="602" t="s">
        <v>524</v>
      </c>
      <c r="H21" s="602" t="s">
        <v>523</v>
      </c>
      <c r="I21" s="683">
        <f>'10'!F30</f>
        <v>2</v>
      </c>
      <c r="J21" s="602" t="str">
        <f t="shared" si="1"/>
        <v>Riesgo Aceptable</v>
      </c>
      <c r="K21" s="602" t="str">
        <f t="shared" si="2"/>
        <v>Aceptar activamente o Pasivamente</v>
      </c>
      <c r="L21" s="684" t="str">
        <f t="shared" si="0"/>
        <v>La empresa cuenta con un sistema que control de gestión de riesgo efectivo</v>
      </c>
      <c r="M21" s="592"/>
      <c r="N21" s="592"/>
    </row>
    <row r="22" spans="1:14" ht="138.6" thickBot="1">
      <c r="A22" s="592"/>
      <c r="B22" s="681" t="str">
        <f>'7'!B21</f>
        <v>PR12</v>
      </c>
      <c r="C22" s="602" t="str">
        <f>'10'!C31</f>
        <v>Si aplica la empresa</v>
      </c>
      <c r="D22" s="682" t="s">
        <v>510</v>
      </c>
      <c r="E22" s="682" t="s">
        <v>522</v>
      </c>
      <c r="F22" s="682" t="s">
        <v>561</v>
      </c>
      <c r="G22" s="602" t="s">
        <v>521</v>
      </c>
      <c r="H22" s="682" t="s">
        <v>520</v>
      </c>
      <c r="I22" s="683" t="e">
        <f>'10'!F31</f>
        <v>#N/A</v>
      </c>
      <c r="J22" s="602" t="e">
        <f t="shared" si="1"/>
        <v>#N/A</v>
      </c>
      <c r="K22" s="602" t="e">
        <f t="shared" si="2"/>
        <v>#N/A</v>
      </c>
      <c r="L22" s="684" t="e">
        <f t="shared" si="0"/>
        <v>#N/A</v>
      </c>
      <c r="M22" s="592"/>
      <c r="N22" s="592"/>
    </row>
    <row r="23" spans="1:14" ht="180" thickBot="1">
      <c r="A23" s="592"/>
      <c r="B23" s="681" t="str">
        <f>'7'!B22</f>
        <v>PR13</v>
      </c>
      <c r="C23" s="602" t="str">
        <f>'10'!C32</f>
        <v>Si aplica la empresa</v>
      </c>
      <c r="D23" s="682" t="s">
        <v>510</v>
      </c>
      <c r="E23" s="682" t="s">
        <v>519</v>
      </c>
      <c r="F23" s="682" t="s">
        <v>561</v>
      </c>
      <c r="G23" s="685" t="s">
        <v>518</v>
      </c>
      <c r="H23" s="682" t="s">
        <v>517</v>
      </c>
      <c r="I23" s="683" t="e">
        <f>'10'!F32</f>
        <v>#N/A</v>
      </c>
      <c r="J23" s="602" t="e">
        <f t="shared" si="1"/>
        <v>#N/A</v>
      </c>
      <c r="K23" s="602" t="e">
        <f t="shared" si="2"/>
        <v>#N/A</v>
      </c>
      <c r="L23" s="684" t="e">
        <f t="shared" si="0"/>
        <v>#N/A</v>
      </c>
      <c r="M23" s="592"/>
      <c r="N23" s="592"/>
    </row>
    <row r="24" spans="1:14" ht="138.6" thickBot="1">
      <c r="A24" s="592"/>
      <c r="B24" s="681" t="str">
        <f>'7'!B23</f>
        <v>PR14</v>
      </c>
      <c r="C24" s="602" t="str">
        <f>'10'!C33</f>
        <v>Si aplica la empresa</v>
      </c>
      <c r="D24" s="682" t="s">
        <v>510</v>
      </c>
      <c r="E24" s="682" t="s">
        <v>516</v>
      </c>
      <c r="F24" s="682" t="s">
        <v>561</v>
      </c>
      <c r="G24" s="602" t="s">
        <v>515</v>
      </c>
      <c r="H24" s="682" t="s">
        <v>514</v>
      </c>
      <c r="I24" s="683" t="e">
        <f>'10'!F33</f>
        <v>#N/A</v>
      </c>
      <c r="J24" s="602" t="e">
        <f t="shared" si="1"/>
        <v>#N/A</v>
      </c>
      <c r="K24" s="602" t="e">
        <f t="shared" si="2"/>
        <v>#N/A</v>
      </c>
      <c r="L24" s="684" t="e">
        <f t="shared" si="0"/>
        <v>#N/A</v>
      </c>
      <c r="M24" s="592"/>
      <c r="N24" s="592"/>
    </row>
    <row r="25" spans="1:14" ht="124.8" thickBot="1">
      <c r="A25" s="592"/>
      <c r="B25" s="686" t="str">
        <f>'7'!B24</f>
        <v>PR15</v>
      </c>
      <c r="C25" s="687" t="str">
        <f>'10'!C34</f>
        <v>Análisis de los Estados Financiero</v>
      </c>
      <c r="D25" s="688" t="s">
        <v>510</v>
      </c>
      <c r="E25" s="687" t="s">
        <v>513</v>
      </c>
      <c r="F25" s="688" t="s">
        <v>561</v>
      </c>
      <c r="G25" s="687" t="s">
        <v>512</v>
      </c>
      <c r="H25" s="688" t="s">
        <v>511</v>
      </c>
      <c r="I25" s="689">
        <f>'10'!F34</f>
        <v>4</v>
      </c>
      <c r="J25" s="687" t="str">
        <f t="shared" si="1"/>
        <v>Riesgo Tolerable</v>
      </c>
      <c r="K25" s="687" t="str">
        <f t="shared" si="2"/>
        <v>Reducir y Transferir</v>
      </c>
      <c r="L25" s="690" t="str">
        <f t="shared" si="0"/>
        <v xml:space="preserve">Se sugiere a la empresa diseñar un control de evaluacion de riesgos y esta sea monitoriada bajo cierto tiempo  </v>
      </c>
      <c r="M25" s="592"/>
      <c r="N25" s="592"/>
    </row>
    <row r="26" spans="1:14" ht="15" customHeight="1" thickTop="1">
      <c r="A26" s="592"/>
      <c r="B26" s="592"/>
      <c r="C26" s="592"/>
      <c r="D26" s="592"/>
      <c r="E26" s="592"/>
      <c r="F26" s="592"/>
      <c r="G26" s="592"/>
      <c r="H26" s="592"/>
      <c r="I26" s="674"/>
      <c r="J26" s="592"/>
      <c r="K26" s="592"/>
      <c r="L26" s="592"/>
      <c r="M26" s="592"/>
      <c r="N26" s="592"/>
    </row>
  </sheetData>
  <mergeCells count="1">
    <mergeCell ref="B9:L9"/>
  </mergeCells>
  <conditionalFormatting sqref="J11">
    <cfRule type="containsText" dxfId="11" priority="6" operator="containsText" text="Riesgo Aceptable">
      <formula>NOT(ISERROR(SEARCH("Riesgo Aceptable",J11)))</formula>
    </cfRule>
  </conditionalFormatting>
  <conditionalFormatting sqref="J12">
    <cfRule type="containsText" dxfId="10" priority="5" operator="containsText" text="Riesgo Severo">
      <formula>NOT(ISERROR(SEARCH("Riesgo Severo",J12)))</formula>
    </cfRule>
  </conditionalFormatting>
  <conditionalFormatting sqref="J13">
    <cfRule type="containsText" dxfId="9" priority="4" operator="containsText" text="Riesgo Tolerable">
      <formula>NOT(ISERROR(SEARCH("Riesgo Tolerable",J13)))</formula>
    </cfRule>
  </conditionalFormatting>
  <conditionalFormatting sqref="J1:J1048576">
    <cfRule type="containsText" dxfId="8" priority="1" operator="containsText" text="Riesgo Severo">
      <formula>NOT(ISERROR(SEARCH("Riesgo Severo",J1)))</formula>
    </cfRule>
    <cfRule type="containsText" dxfId="7" priority="2" operator="containsText" text="Riesgo Aceptable">
      <formula>NOT(ISERROR(SEARCH("Riesgo Aceptable",J1)))</formula>
    </cfRule>
    <cfRule type="containsText" dxfId="6" priority="3" operator="containsText" text="Riesgo Tolerable">
      <formula>NOT(ISERROR(SEARCH("Riesgo Tolerable",J1)))</formula>
    </cfRule>
  </conditionalFormatting>
  <hyperlinks>
    <hyperlink ref="G13" r:id="rId1" display="https://www.isotools.org/2021/10/12/como-influye-la-cultura-organizacional-en-el-buen-gobierno-corporativo/" xr:uid="{00000000-0004-0000-0D00-000000000000}"/>
    <hyperlink ref="G23" r:id="rId2" display="https://www.isotools.org/2021/10/12/como-influye-la-cultura-organizacional-en-el-buen-gobierno-corporativo/" xr:uid="{00000000-0004-0000-0D00-000001000000}"/>
  </hyperlinks>
  <pageMargins left="0.7" right="0.7" top="0.75" bottom="0.75" header="0.3" footer="0.3"/>
  <pageSetup orientation="portrait" r:id="rId3"/>
  <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2">
    <tabColor rgb="FF8FD053"/>
  </sheetPr>
  <dimension ref="A1:K71"/>
  <sheetViews>
    <sheetView showGridLines="0" zoomScale="80" zoomScaleNormal="80" workbookViewId="0">
      <selection activeCell="G31" sqref="G31"/>
    </sheetView>
  </sheetViews>
  <sheetFormatPr baseColWidth="10" defaultColWidth="0" defaultRowHeight="13.8" zeroHeight="1"/>
  <cols>
    <col min="1" max="1" width="2.6640625" style="255" customWidth="1"/>
    <col min="2" max="2" width="23" style="255" customWidth="1"/>
    <col min="3" max="3" width="38.6640625" style="255" customWidth="1"/>
    <col min="4" max="4" width="19.88671875" style="255" customWidth="1"/>
    <col min="5" max="5" width="20.44140625" style="255" customWidth="1"/>
    <col min="6" max="6" width="20.109375" style="255" customWidth="1"/>
    <col min="7" max="7" width="16.33203125" style="255" customWidth="1"/>
    <col min="8" max="8" width="21" style="255" customWidth="1"/>
    <col min="9" max="9" width="12.109375" style="255" customWidth="1"/>
    <col min="10" max="10" width="2.6640625" style="255" customWidth="1"/>
    <col min="11" max="11" width="9.109375" style="255" customWidth="1"/>
    <col min="12" max="16384" width="12.109375" style="255" hidden="1"/>
  </cols>
  <sheetData>
    <row r="1" spans="1:11" ht="51.6" customHeight="1">
      <c r="A1" s="594"/>
      <c r="B1" s="652"/>
      <c r="C1" s="652"/>
      <c r="D1" s="652"/>
      <c r="E1" s="652"/>
      <c r="F1" s="652"/>
      <c r="G1" s="652"/>
      <c r="H1" s="652"/>
      <c r="I1" s="652"/>
      <c r="J1" s="594"/>
      <c r="K1" s="594"/>
    </row>
    <row r="2" spans="1:11" ht="14.4" thickBot="1">
      <c r="A2" s="594"/>
      <c r="B2" s="594"/>
      <c r="C2" s="594"/>
      <c r="D2" s="594"/>
      <c r="E2" s="594"/>
      <c r="F2" s="594"/>
      <c r="G2" s="594"/>
      <c r="H2" s="594"/>
      <c r="I2" s="594"/>
      <c r="J2" s="594"/>
      <c r="K2" s="594"/>
    </row>
    <row r="3" spans="1:11" ht="14.4">
      <c r="A3" s="594"/>
      <c r="B3" s="653"/>
      <c r="C3" s="654"/>
      <c r="D3" s="654"/>
      <c r="E3" s="654"/>
      <c r="F3" s="654"/>
      <c r="G3" s="654"/>
      <c r="H3" s="654"/>
      <c r="I3" s="655"/>
      <c r="J3" s="594"/>
      <c r="K3" s="507"/>
    </row>
    <row r="4" spans="1:11" ht="14.4">
      <c r="A4" s="594"/>
      <c r="B4" s="656"/>
      <c r="C4" s="612"/>
      <c r="D4" s="612"/>
      <c r="E4" s="612"/>
      <c r="F4" s="612"/>
      <c r="G4" s="612"/>
      <c r="H4" s="612"/>
      <c r="I4" s="613"/>
      <c r="J4" s="594"/>
      <c r="K4" s="500"/>
    </row>
    <row r="5" spans="1:11" ht="14.4">
      <c r="A5" s="594"/>
      <c r="B5" s="656"/>
      <c r="C5" s="612"/>
      <c r="D5" s="612"/>
      <c r="E5" s="612"/>
      <c r="F5" s="612"/>
      <c r="G5" s="612"/>
      <c r="H5" s="612"/>
      <c r="I5" s="613"/>
      <c r="J5" s="594"/>
      <c r="K5" s="500"/>
    </row>
    <row r="6" spans="1:11" ht="14.4">
      <c r="A6" s="594"/>
      <c r="B6" s="656"/>
      <c r="C6" s="612"/>
      <c r="D6" s="612"/>
      <c r="E6" s="612"/>
      <c r="F6" s="612"/>
      <c r="G6" s="612"/>
      <c r="H6" s="612"/>
      <c r="I6" s="613"/>
      <c r="J6" s="594"/>
      <c r="K6" s="500"/>
    </row>
    <row r="7" spans="1:11" ht="17.399999999999999">
      <c r="A7" s="594"/>
      <c r="B7" s="1150" t="s">
        <v>509</v>
      </c>
      <c r="C7" s="1151"/>
      <c r="D7" s="1151"/>
      <c r="E7" s="1151"/>
      <c r="F7" s="1151"/>
      <c r="G7" s="1151"/>
      <c r="H7" s="1151"/>
      <c r="I7" s="1152"/>
      <c r="J7" s="594"/>
      <c r="K7" s="500"/>
    </row>
    <row r="8" spans="1:11" ht="14.4">
      <c r="A8" s="594"/>
      <c r="B8" s="656"/>
      <c r="C8" s="612"/>
      <c r="D8" s="612"/>
      <c r="E8" s="612"/>
      <c r="F8" s="612"/>
      <c r="G8" s="612"/>
      <c r="H8" s="612"/>
      <c r="I8" s="613"/>
      <c r="J8" s="594"/>
      <c r="K8" s="500"/>
    </row>
    <row r="9" spans="1:11" ht="16.95" customHeight="1" thickBot="1">
      <c r="A9" s="594"/>
      <c r="B9" s="1158" t="s">
        <v>508</v>
      </c>
      <c r="C9" s="1159"/>
      <c r="D9" s="1159"/>
      <c r="E9" s="1159"/>
      <c r="F9" s="1159"/>
      <c r="G9" s="1159"/>
      <c r="H9" s="1159"/>
      <c r="I9" s="1160"/>
      <c r="J9" s="594"/>
      <c r="K9" s="501"/>
    </row>
    <row r="10" spans="1:11" s="260" customFormat="1" ht="16.95" customHeight="1">
      <c r="A10" s="650"/>
      <c r="B10" s="656"/>
      <c r="C10" s="612"/>
      <c r="D10" s="612"/>
      <c r="E10" s="612"/>
      <c r="F10" s="612"/>
      <c r="G10" s="612"/>
      <c r="H10" s="612"/>
      <c r="I10" s="613"/>
      <c r="J10" s="650"/>
      <c r="K10" s="594"/>
    </row>
    <row r="11" spans="1:11" ht="16.95" customHeight="1">
      <c r="A11" s="594"/>
      <c r="B11" s="656"/>
      <c r="C11" s="612"/>
      <c r="D11" s="1157" t="s">
        <v>499</v>
      </c>
      <c r="E11" s="1157"/>
      <c r="F11" s="1157"/>
      <c r="G11" s="612"/>
      <c r="H11" s="612"/>
      <c r="I11" s="613"/>
      <c r="J11" s="594"/>
      <c r="K11" s="650"/>
    </row>
    <row r="12" spans="1:11" ht="16.95" customHeight="1">
      <c r="A12" s="594"/>
      <c r="B12" s="658"/>
      <c r="C12" s="614"/>
      <c r="D12" s="657" t="s">
        <v>507</v>
      </c>
      <c r="E12" s="657" t="s">
        <v>495</v>
      </c>
      <c r="F12" s="657" t="s">
        <v>497</v>
      </c>
      <c r="G12" s="614"/>
      <c r="H12" s="614"/>
      <c r="I12" s="659"/>
      <c r="J12" s="594"/>
      <c r="K12" s="594"/>
    </row>
    <row r="13" spans="1:11" ht="16.95" customHeight="1">
      <c r="A13" s="594"/>
      <c r="B13" s="660" t="s">
        <v>500</v>
      </c>
      <c r="C13" s="661"/>
      <c r="D13" s="662">
        <v>1</v>
      </c>
      <c r="E13" s="662">
        <v>2</v>
      </c>
      <c r="F13" s="662">
        <v>4</v>
      </c>
      <c r="G13" s="612"/>
      <c r="H13" s="612"/>
      <c r="I13" s="613"/>
      <c r="J13" s="594"/>
      <c r="K13" s="594"/>
    </row>
    <row r="14" spans="1:11" ht="16.95" customHeight="1">
      <c r="A14" s="594"/>
      <c r="B14" s="660" t="s">
        <v>506</v>
      </c>
      <c r="C14" s="662">
        <v>3</v>
      </c>
      <c r="D14" s="274">
        <f t="shared" ref="D14:F16" si="0">$C14*D$13</f>
        <v>3</v>
      </c>
      <c r="E14" s="276">
        <f t="shared" si="0"/>
        <v>6</v>
      </c>
      <c r="F14" s="276">
        <f t="shared" si="0"/>
        <v>12</v>
      </c>
      <c r="G14" s="612"/>
      <c r="H14" s="663" t="s">
        <v>476</v>
      </c>
      <c r="I14" s="664" t="s">
        <v>505</v>
      </c>
      <c r="J14" s="594"/>
      <c r="K14" s="594"/>
    </row>
    <row r="15" spans="1:11" ht="16.95" customHeight="1">
      <c r="A15" s="594"/>
      <c r="B15" s="660" t="s">
        <v>496</v>
      </c>
      <c r="C15" s="662">
        <v>2</v>
      </c>
      <c r="D15" s="275">
        <f t="shared" si="0"/>
        <v>2</v>
      </c>
      <c r="E15" s="274">
        <f t="shared" si="0"/>
        <v>4</v>
      </c>
      <c r="F15" s="276">
        <f t="shared" si="0"/>
        <v>8</v>
      </c>
      <c r="G15" s="612"/>
      <c r="H15" s="662" t="s">
        <v>504</v>
      </c>
      <c r="I15" s="393"/>
      <c r="J15" s="594"/>
      <c r="K15" s="594"/>
    </row>
    <row r="16" spans="1:11" ht="16.95" customHeight="1">
      <c r="A16" s="594"/>
      <c r="B16" s="660" t="s">
        <v>498</v>
      </c>
      <c r="C16" s="662">
        <v>1</v>
      </c>
      <c r="D16" s="275">
        <f t="shared" si="0"/>
        <v>1</v>
      </c>
      <c r="E16" s="275">
        <f t="shared" si="0"/>
        <v>2</v>
      </c>
      <c r="F16" s="274">
        <f t="shared" si="0"/>
        <v>4</v>
      </c>
      <c r="G16" s="612"/>
      <c r="H16" s="665" t="s">
        <v>503</v>
      </c>
      <c r="I16" s="394"/>
      <c r="J16" s="594"/>
      <c r="K16" s="594"/>
    </row>
    <row r="17" spans="1:11" s="254" customFormat="1" ht="16.95" customHeight="1">
      <c r="A17" s="651"/>
      <c r="B17" s="656"/>
      <c r="C17" s="612"/>
      <c r="D17" s="612"/>
      <c r="E17" s="612"/>
      <c r="F17" s="612"/>
      <c r="G17" s="612"/>
      <c r="H17" s="666" t="s">
        <v>502</v>
      </c>
      <c r="I17" s="395"/>
      <c r="J17" s="651"/>
      <c r="K17" s="594"/>
    </row>
    <row r="18" spans="1:11" ht="16.95" customHeight="1">
      <c r="A18" s="594"/>
      <c r="B18" s="656"/>
      <c r="C18" s="612"/>
      <c r="D18" s="612"/>
      <c r="E18" s="612"/>
      <c r="F18" s="612"/>
      <c r="G18" s="612"/>
      <c r="H18" s="612"/>
      <c r="I18" s="613"/>
      <c r="J18" s="594"/>
      <c r="K18" s="651"/>
    </row>
    <row r="19" spans="1:11" ht="16.95" customHeight="1">
      <c r="A19" s="594"/>
      <c r="B19" s="667"/>
      <c r="C19" s="668" t="s">
        <v>501</v>
      </c>
      <c r="D19" s="668" t="s">
        <v>500</v>
      </c>
      <c r="E19" s="702" t="s">
        <v>559</v>
      </c>
      <c r="F19" s="704" t="s">
        <v>476</v>
      </c>
      <c r="G19" s="669"/>
      <c r="H19" s="669"/>
      <c r="I19" s="670"/>
      <c r="J19" s="594"/>
      <c r="K19" s="594"/>
    </row>
    <row r="20" spans="1:11" ht="16.95" customHeight="1">
      <c r="A20" s="594"/>
      <c r="B20" s="671" t="str">
        <f>'7'!B10</f>
        <v>PR1</v>
      </c>
      <c r="C20" s="704" t="str">
        <f>IF('7'!G10=1,"Si aplica la empresa","Indicadores Financieros")</f>
        <v>Indicadores Financieros</v>
      </c>
      <c r="D20" s="666" t="s">
        <v>496</v>
      </c>
      <c r="E20" s="703" t="s">
        <v>497</v>
      </c>
      <c r="F20" s="666">
        <f>INDEX($C$14:$C$16,MATCH(D20,$B$14:$B$16,0))*INDEX($D$13:$F$13,MATCH(E20,$D$12:$F$12,0))</f>
        <v>8</v>
      </c>
      <c r="G20" s="669"/>
      <c r="H20" s="612"/>
      <c r="I20" s="613"/>
      <c r="J20" s="594"/>
      <c r="K20" s="594"/>
    </row>
    <row r="21" spans="1:11" ht="16.95" customHeight="1">
      <c r="A21" s="594"/>
      <c r="B21" s="671" t="str">
        <f>'7'!B11</f>
        <v>PR2</v>
      </c>
      <c r="C21" s="704" t="str">
        <f>IF('7'!G11=1,"Si aplica la empresa","Parámetros de accidentes")</f>
        <v>Si aplica la empresa</v>
      </c>
      <c r="D21" s="666"/>
      <c r="E21" s="703"/>
      <c r="F21" s="666" t="e">
        <f t="shared" ref="F21:F34" si="1">INDEX($C$14:$C$16,MATCH(D21,$B$14:$B$16,0))*INDEX($D$13:$F$13,MATCH(E21,$D$12:$F$12,0))</f>
        <v>#N/A</v>
      </c>
      <c r="G21" s="669"/>
      <c r="H21" s="612"/>
      <c r="I21" s="613"/>
      <c r="J21" s="594"/>
      <c r="K21" s="594"/>
    </row>
    <row r="22" spans="1:11" ht="16.95" customHeight="1">
      <c r="A22" s="594"/>
      <c r="B22" s="671" t="str">
        <f>'7'!B12</f>
        <v>PR3</v>
      </c>
      <c r="C22" s="704" t="str">
        <f>IF('7'!G12=1,"Si aplica la empresa","Capacitaciones constantes")</f>
        <v>Capacitaciones constantes</v>
      </c>
      <c r="D22" s="666" t="s">
        <v>498</v>
      </c>
      <c r="E22" s="703" t="s">
        <v>495</v>
      </c>
      <c r="F22" s="666">
        <f>INDEX($C$14:$C$16,MATCH(D22,$B$14:$B$16,0))*INDEX($D$13:$F$13,MATCH(E22,$D$12:$F$12,0))</f>
        <v>2</v>
      </c>
      <c r="G22" s="669"/>
      <c r="H22" s="612"/>
      <c r="I22" s="613"/>
      <c r="J22" s="594"/>
      <c r="K22" s="594"/>
    </row>
    <row r="23" spans="1:11" ht="16.95" customHeight="1">
      <c r="A23" s="594"/>
      <c r="B23" s="671" t="str">
        <f>'7'!B13</f>
        <v>PR4</v>
      </c>
      <c r="C23" s="704" t="str">
        <f>IF('7'!G13=1,"Si aplica la empresa","Reglamneto interno")</f>
        <v>Reglamneto interno</v>
      </c>
      <c r="D23" s="666" t="s">
        <v>496</v>
      </c>
      <c r="E23" s="703" t="s">
        <v>497</v>
      </c>
      <c r="F23" s="666">
        <f t="shared" si="1"/>
        <v>8</v>
      </c>
      <c r="G23" s="669"/>
      <c r="H23" s="612"/>
      <c r="I23" s="613"/>
      <c r="J23" s="594"/>
      <c r="K23" s="594"/>
    </row>
    <row r="24" spans="1:11" ht="16.95" customHeight="1">
      <c r="A24" s="594"/>
      <c r="B24" s="671" t="str">
        <f>'7'!B14</f>
        <v>PR5</v>
      </c>
      <c r="C24" s="704" t="str">
        <f>IF('7'!G14=1,"Si aplica la empresa","Analisis de accidentes")</f>
        <v>Si aplica la empresa</v>
      </c>
      <c r="D24" s="666"/>
      <c r="E24" s="703"/>
      <c r="F24" s="666" t="e">
        <f t="shared" si="1"/>
        <v>#N/A</v>
      </c>
      <c r="G24" s="669"/>
      <c r="H24" s="612"/>
      <c r="I24" s="613"/>
      <c r="J24" s="594"/>
      <c r="K24" s="594"/>
    </row>
    <row r="25" spans="1:11" ht="16.95" customHeight="1">
      <c r="A25" s="594"/>
      <c r="B25" s="671" t="str">
        <f>'7'!B15</f>
        <v>PR6</v>
      </c>
      <c r="C25" s="704" t="str">
        <f>IF('7'!G15=1,"Si aplica la empresa","Registro de documentación")</f>
        <v>Registro de documentación</v>
      </c>
      <c r="D25" s="666" t="s">
        <v>506</v>
      </c>
      <c r="E25" s="703" t="s">
        <v>497</v>
      </c>
      <c r="F25" s="666">
        <f t="shared" si="1"/>
        <v>12</v>
      </c>
      <c r="G25" s="669"/>
      <c r="H25" s="612"/>
      <c r="I25" s="613"/>
      <c r="J25" s="594"/>
      <c r="K25" s="594"/>
    </row>
    <row r="26" spans="1:11" ht="16.95" customHeight="1">
      <c r="A26" s="594"/>
      <c r="B26" s="671" t="str">
        <f>'7'!B16</f>
        <v>PR7</v>
      </c>
      <c r="C26" s="704" t="str">
        <f>IF('7'!G16=1,"Si aplica la empresa","Verificación de montos")</f>
        <v>Verificación de montos</v>
      </c>
      <c r="D26" s="666" t="s">
        <v>496</v>
      </c>
      <c r="E26" s="703" t="s">
        <v>507</v>
      </c>
      <c r="F26" s="666">
        <f t="shared" si="1"/>
        <v>2</v>
      </c>
      <c r="G26" s="669"/>
      <c r="H26" s="612"/>
      <c r="I26" s="613"/>
      <c r="J26" s="594"/>
      <c r="K26" s="594"/>
    </row>
    <row r="27" spans="1:11" ht="16.95" customHeight="1">
      <c r="A27" s="594"/>
      <c r="B27" s="671" t="str">
        <f>'7'!B17</f>
        <v>PR8</v>
      </c>
      <c r="C27" s="704" t="str">
        <f>IF('7'!G17=1,"Si aplica la empresa","Procesos de gestión de riesgo")</f>
        <v>Si aplica la empresa</v>
      </c>
      <c r="D27" s="666"/>
      <c r="E27" s="703"/>
      <c r="F27" s="666" t="e">
        <f t="shared" si="1"/>
        <v>#N/A</v>
      </c>
      <c r="G27" s="669"/>
      <c r="H27" s="612"/>
      <c r="I27" s="613"/>
      <c r="J27" s="594"/>
      <c r="K27" s="594"/>
    </row>
    <row r="28" spans="1:11" ht="16.95" customHeight="1">
      <c r="A28" s="594"/>
      <c r="B28" s="671" t="str">
        <f>'7'!B18</f>
        <v>PR9</v>
      </c>
      <c r="C28" s="704" t="str">
        <f>IF('7'!G18=1,"Si aplica la empresa","Procesos de identificcaión")</f>
        <v>Si aplica la empresa</v>
      </c>
      <c r="D28" s="666"/>
      <c r="E28" s="703"/>
      <c r="F28" s="666" t="e">
        <f t="shared" si="1"/>
        <v>#N/A</v>
      </c>
      <c r="G28" s="669"/>
      <c r="H28" s="612"/>
      <c r="I28" s="613"/>
      <c r="J28" s="594"/>
      <c r="K28" s="594"/>
    </row>
    <row r="29" spans="1:11" ht="16.95" customHeight="1">
      <c r="A29" s="594"/>
      <c r="B29" s="671" t="str">
        <f>'7'!B19</f>
        <v>PR10</v>
      </c>
      <c r="C29" s="704" t="str">
        <f>IF('7'!G19=1,"Si aplica la empresa","Mecanismos de control interno")</f>
        <v>Mecanismos de control interno</v>
      </c>
      <c r="D29" s="666" t="s">
        <v>496</v>
      </c>
      <c r="E29" s="703" t="s">
        <v>497</v>
      </c>
      <c r="F29" s="666">
        <f t="shared" si="1"/>
        <v>8</v>
      </c>
      <c r="G29" s="669"/>
      <c r="H29" s="612"/>
      <c r="I29" s="613"/>
      <c r="J29" s="594"/>
      <c r="K29" s="594"/>
    </row>
    <row r="30" spans="1:11" ht="16.95" customHeight="1">
      <c r="A30" s="594"/>
      <c r="B30" s="671" t="str">
        <f>'7'!B20</f>
        <v>PR11</v>
      </c>
      <c r="C30" s="704" t="str">
        <f>IF('7'!G20=1,"Si aplica la empresa","Adaptabilidad a los cambios")</f>
        <v>Adaptabilidad a los cambios</v>
      </c>
      <c r="D30" s="666" t="s">
        <v>496</v>
      </c>
      <c r="E30" s="703" t="s">
        <v>507</v>
      </c>
      <c r="F30" s="666">
        <f t="shared" si="1"/>
        <v>2</v>
      </c>
      <c r="G30" s="669"/>
      <c r="H30" s="612"/>
      <c r="I30" s="613"/>
      <c r="J30" s="594"/>
      <c r="K30" s="594"/>
    </row>
    <row r="31" spans="1:11" s="277" customFormat="1" ht="27.75" customHeight="1">
      <c r="A31" s="674"/>
      <c r="B31" s="706" t="str">
        <f>'7'!B21</f>
        <v>PR12</v>
      </c>
      <c r="C31" s="707" t="str">
        <f>IF('7'!G21=1,"Si aplica la empresa","Realiza cambios a los planes de gestión")</f>
        <v>Si aplica la empresa</v>
      </c>
      <c r="D31" s="705"/>
      <c r="E31" s="708"/>
      <c r="F31" s="705" t="e">
        <f t="shared" si="1"/>
        <v>#N/A</v>
      </c>
      <c r="G31" s="709"/>
      <c r="H31" s="617"/>
      <c r="I31" s="710"/>
      <c r="J31" s="674"/>
      <c r="K31" s="674"/>
    </row>
    <row r="32" spans="1:11" ht="16.95" customHeight="1">
      <c r="A32" s="594"/>
      <c r="B32" s="671" t="str">
        <f>'7'!B22</f>
        <v>PR13</v>
      </c>
      <c r="C32" s="704" t="str">
        <f>IF('7'!G22=1,"Si aplica la empresa","Análisis del riesgo y la sostenibilidad")</f>
        <v>Si aplica la empresa</v>
      </c>
      <c r="D32" s="666"/>
      <c r="E32" s="703"/>
      <c r="F32" s="666" t="e">
        <f t="shared" si="1"/>
        <v>#N/A</v>
      </c>
      <c r="G32" s="669"/>
      <c r="H32" s="612"/>
      <c r="I32" s="613"/>
      <c r="J32" s="594"/>
      <c r="K32" s="594"/>
    </row>
    <row r="33" spans="1:11" ht="16.95" customHeight="1">
      <c r="A33" s="594"/>
      <c r="B33" s="671" t="str">
        <f>'7'!B23</f>
        <v>PR14</v>
      </c>
      <c r="C33" s="704" t="str">
        <f>IF('7'!G23=1,"Si aplica la empresa","Analisis de indicadores ")</f>
        <v>Si aplica la empresa</v>
      </c>
      <c r="D33" s="666"/>
      <c r="E33" s="703"/>
      <c r="F33" s="666" t="e">
        <f t="shared" si="1"/>
        <v>#N/A</v>
      </c>
      <c r="G33" s="669"/>
      <c r="H33" s="612"/>
      <c r="I33" s="613"/>
      <c r="J33" s="594"/>
      <c r="K33" s="594"/>
    </row>
    <row r="34" spans="1:11" ht="16.95" customHeight="1">
      <c r="A34" s="594"/>
      <c r="B34" s="671" t="str">
        <f>'7'!B24</f>
        <v>PR15</v>
      </c>
      <c r="C34" s="704" t="str">
        <f>IF('7'!G24=1,"Si aplica la empresa","Análisis de los Estados Financiero")</f>
        <v>Análisis de los Estados Financiero</v>
      </c>
      <c r="D34" s="666" t="s">
        <v>496</v>
      </c>
      <c r="E34" s="703" t="s">
        <v>495</v>
      </c>
      <c r="F34" s="666">
        <f t="shared" si="1"/>
        <v>4</v>
      </c>
      <c r="G34" s="669"/>
      <c r="H34" s="612"/>
      <c r="I34" s="613"/>
      <c r="J34" s="594"/>
      <c r="K34" s="594"/>
    </row>
    <row r="35" spans="1:11" ht="16.95" customHeight="1" thickBot="1">
      <c r="A35" s="594"/>
      <c r="B35" s="672"/>
      <c r="C35" s="615"/>
      <c r="D35" s="615"/>
      <c r="E35" s="615"/>
      <c r="F35" s="615"/>
      <c r="G35" s="673"/>
      <c r="H35" s="615"/>
      <c r="I35" s="616"/>
      <c r="J35" s="594"/>
      <c r="K35" s="594"/>
    </row>
    <row r="36" spans="1:11">
      <c r="A36" s="594"/>
      <c r="B36" s="594"/>
      <c r="C36" s="594"/>
      <c r="D36" s="594"/>
      <c r="E36" s="594"/>
      <c r="F36" s="594"/>
      <c r="G36" s="594"/>
      <c r="H36" s="594"/>
      <c r="I36" s="594"/>
      <c r="J36" s="594"/>
      <c r="K36" s="594"/>
    </row>
    <row r="38" spans="1:11" ht="14.4" hidden="1" thickBot="1"/>
    <row r="39" spans="1:11" hidden="1">
      <c r="B39" s="385"/>
      <c r="C39" s="386"/>
      <c r="D39" s="386"/>
      <c r="E39" s="386"/>
      <c r="F39" s="386"/>
      <c r="G39" s="386"/>
      <c r="H39" s="386"/>
      <c r="I39" s="387"/>
    </row>
    <row r="40" spans="1:11" hidden="1">
      <c r="B40" s="388"/>
      <c r="I40" s="378"/>
    </row>
    <row r="41" spans="1:11" hidden="1">
      <c r="B41" s="388"/>
      <c r="I41" s="378"/>
    </row>
    <row r="42" spans="1:11" hidden="1">
      <c r="B42" s="388"/>
      <c r="I42" s="378"/>
    </row>
    <row r="43" spans="1:11" hidden="1">
      <c r="B43" s="1161"/>
      <c r="C43" s="1162"/>
      <c r="D43" s="1162"/>
      <c r="E43" s="1162"/>
      <c r="F43" s="1162"/>
      <c r="G43" s="1162"/>
      <c r="H43" s="1162"/>
      <c r="I43" s="1163"/>
    </row>
    <row r="44" spans="1:11" hidden="1">
      <c r="B44" s="388"/>
      <c r="I44" s="378"/>
    </row>
    <row r="45" spans="1:11" hidden="1">
      <c r="B45" s="1161"/>
      <c r="C45" s="1162"/>
      <c r="D45" s="1162"/>
      <c r="E45" s="1162"/>
      <c r="F45" s="1162"/>
      <c r="G45" s="1162"/>
      <c r="H45" s="1162"/>
      <c r="I45" s="1163"/>
    </row>
    <row r="46" spans="1:11" hidden="1">
      <c r="B46" s="388"/>
      <c r="I46" s="378"/>
    </row>
    <row r="47" spans="1:11" hidden="1">
      <c r="B47" s="388"/>
      <c r="D47" s="1156"/>
      <c r="E47" s="1156"/>
      <c r="F47" s="1156"/>
      <c r="I47" s="378"/>
    </row>
    <row r="48" spans="1:11" hidden="1">
      <c r="B48" s="389"/>
      <c r="C48" s="260"/>
      <c r="D48" s="261"/>
      <c r="E48" s="261"/>
      <c r="F48" s="261"/>
      <c r="G48" s="260"/>
      <c r="H48" s="260"/>
      <c r="I48" s="390"/>
    </row>
    <row r="49" spans="2:9" hidden="1">
      <c r="B49" s="391"/>
      <c r="C49" s="259"/>
      <c r="D49" s="257"/>
      <c r="E49" s="257"/>
      <c r="F49" s="257"/>
      <c r="I49" s="378"/>
    </row>
    <row r="50" spans="2:9" hidden="1">
      <c r="B50" s="391"/>
      <c r="C50" s="257"/>
      <c r="D50" s="274"/>
      <c r="E50" s="276"/>
      <c r="F50" s="276"/>
      <c r="H50" s="258"/>
      <c r="I50" s="392"/>
    </row>
    <row r="51" spans="2:9" hidden="1">
      <c r="B51" s="391"/>
      <c r="C51" s="257"/>
      <c r="D51" s="275"/>
      <c r="E51" s="274"/>
      <c r="F51" s="276"/>
      <c r="H51" s="257"/>
      <c r="I51" s="393"/>
    </row>
    <row r="52" spans="2:9" hidden="1">
      <c r="B52" s="391"/>
      <c r="C52" s="257"/>
      <c r="D52" s="275"/>
      <c r="E52" s="275"/>
      <c r="F52" s="274"/>
      <c r="H52" s="273"/>
      <c r="I52" s="394"/>
    </row>
    <row r="53" spans="2:9" hidden="1">
      <c r="B53" s="388"/>
      <c r="H53" s="256"/>
      <c r="I53" s="395"/>
    </row>
    <row r="54" spans="2:9" hidden="1">
      <c r="B54" s="388"/>
      <c r="I54" s="378"/>
    </row>
    <row r="55" spans="2:9" hidden="1">
      <c r="B55" s="396"/>
      <c r="C55" s="272"/>
      <c r="D55" s="272"/>
      <c r="E55" s="272"/>
      <c r="F55" s="272"/>
      <c r="G55" s="254"/>
      <c r="H55" s="397"/>
      <c r="I55" s="398"/>
    </row>
    <row r="56" spans="2:9" hidden="1">
      <c r="B56" s="399"/>
      <c r="C56" s="256"/>
      <c r="D56" s="256"/>
      <c r="E56" s="256"/>
      <c r="F56" s="256"/>
      <c r="G56" s="254"/>
      <c r="I56" s="378"/>
    </row>
    <row r="57" spans="2:9" hidden="1">
      <c r="B57" s="399"/>
      <c r="C57" s="256"/>
      <c r="D57" s="256"/>
      <c r="E57" s="256"/>
      <c r="F57" s="256"/>
      <c r="G57" s="254"/>
      <c r="I57" s="378"/>
    </row>
    <row r="58" spans="2:9" hidden="1">
      <c r="B58" s="399"/>
      <c r="C58" s="256"/>
      <c r="D58" s="256"/>
      <c r="E58" s="256"/>
      <c r="F58" s="256"/>
      <c r="G58" s="254"/>
      <c r="I58" s="378"/>
    </row>
    <row r="59" spans="2:9" hidden="1">
      <c r="B59" s="399"/>
      <c r="C59" s="256"/>
      <c r="D59" s="256"/>
      <c r="E59" s="256"/>
      <c r="F59" s="256"/>
      <c r="G59" s="254"/>
      <c r="I59" s="378"/>
    </row>
    <row r="60" spans="2:9" hidden="1">
      <c r="B60" s="399"/>
      <c r="C60" s="256"/>
      <c r="D60" s="256"/>
      <c r="E60" s="256"/>
      <c r="F60" s="256"/>
      <c r="G60" s="254"/>
      <c r="I60" s="378"/>
    </row>
    <row r="61" spans="2:9" hidden="1">
      <c r="B61" s="399"/>
      <c r="C61" s="256"/>
      <c r="D61" s="256"/>
      <c r="E61" s="256"/>
      <c r="F61" s="256"/>
      <c r="G61" s="254"/>
      <c r="I61" s="378"/>
    </row>
    <row r="62" spans="2:9" hidden="1">
      <c r="B62" s="399"/>
      <c r="C62" s="256"/>
      <c r="D62" s="256"/>
      <c r="E62" s="256"/>
      <c r="F62" s="256"/>
      <c r="G62" s="254"/>
      <c r="I62" s="378"/>
    </row>
    <row r="63" spans="2:9" hidden="1">
      <c r="B63" s="399"/>
      <c r="C63" s="256"/>
      <c r="D63" s="256"/>
      <c r="E63" s="256"/>
      <c r="F63" s="256"/>
      <c r="G63" s="254"/>
      <c r="I63" s="378"/>
    </row>
    <row r="64" spans="2:9" hidden="1">
      <c r="B64" s="399"/>
      <c r="C64" s="256"/>
      <c r="D64" s="256"/>
      <c r="E64" s="256"/>
      <c r="F64" s="256"/>
      <c r="G64" s="254"/>
      <c r="I64" s="378"/>
    </row>
    <row r="65" spans="2:9" hidden="1">
      <c r="B65" s="399"/>
      <c r="C65" s="256"/>
      <c r="D65" s="256"/>
      <c r="E65" s="256"/>
      <c r="F65" s="256"/>
      <c r="G65" s="254"/>
      <c r="I65" s="378"/>
    </row>
    <row r="66" spans="2:9" hidden="1">
      <c r="B66" s="399"/>
      <c r="C66" s="256"/>
      <c r="D66" s="256"/>
      <c r="E66" s="256"/>
      <c r="F66" s="256"/>
      <c r="G66" s="254"/>
      <c r="I66" s="378"/>
    </row>
    <row r="67" spans="2:9" hidden="1">
      <c r="B67" s="399"/>
      <c r="C67" s="256"/>
      <c r="D67" s="256"/>
      <c r="E67" s="256"/>
      <c r="F67" s="256"/>
      <c r="G67" s="254"/>
      <c r="I67" s="378"/>
    </row>
    <row r="68" spans="2:9" hidden="1">
      <c r="B68" s="399"/>
      <c r="C68" s="256"/>
      <c r="D68" s="256"/>
      <c r="E68" s="256"/>
      <c r="F68" s="256"/>
      <c r="G68" s="254"/>
      <c r="I68" s="378"/>
    </row>
    <row r="69" spans="2:9" hidden="1">
      <c r="B69" s="399"/>
      <c r="C69" s="256"/>
      <c r="D69" s="256"/>
      <c r="E69" s="256"/>
      <c r="F69" s="256"/>
      <c r="G69" s="254"/>
      <c r="I69" s="378"/>
    </row>
    <row r="70" spans="2:9" hidden="1">
      <c r="B70" s="399"/>
      <c r="C70" s="256"/>
      <c r="D70" s="256"/>
      <c r="E70" s="256"/>
      <c r="F70" s="256"/>
      <c r="G70" s="254"/>
      <c r="I70" s="378"/>
    </row>
    <row r="71" spans="2:9" ht="14.4" hidden="1" thickBot="1">
      <c r="B71" s="400"/>
      <c r="C71" s="383"/>
      <c r="D71" s="383"/>
      <c r="E71" s="383"/>
      <c r="F71" s="383"/>
      <c r="G71" s="401"/>
      <c r="H71" s="383"/>
      <c r="I71" s="384"/>
    </row>
  </sheetData>
  <mergeCells count="6">
    <mergeCell ref="D47:F47"/>
    <mergeCell ref="B7:I7"/>
    <mergeCell ref="D11:F11"/>
    <mergeCell ref="B9:I9"/>
    <mergeCell ref="B43:I43"/>
    <mergeCell ref="B45:I45"/>
  </mergeCells>
  <conditionalFormatting sqref="F20:F34">
    <cfRule type="expression" dxfId="5" priority="4">
      <formula>AND(F20&gt;=6,F20&lt;=12)</formula>
    </cfRule>
    <cfRule type="expression" dxfId="4" priority="5">
      <formula>AND(F20&gt;=3,F20&lt;=4)</formula>
    </cfRule>
    <cfRule type="expression" dxfId="3" priority="6">
      <formula>AND(F20&gt;=1,F20&lt;=2)</formula>
    </cfRule>
  </conditionalFormatting>
  <conditionalFormatting sqref="F56:F70">
    <cfRule type="expression" dxfId="2" priority="1">
      <formula>AND(F56&gt;=6,F56&lt;=12)</formula>
    </cfRule>
    <cfRule type="expression" dxfId="1" priority="2">
      <formula>AND(F56&gt;=3,F56&lt;=4)</formula>
    </cfRule>
    <cfRule type="expression" dxfId="0" priority="3">
      <formula>AND(F56&gt;=1,F56&lt;=2)</formula>
    </cfRule>
  </conditionalFormatting>
  <dataValidations count="2">
    <dataValidation type="list" allowBlank="1" showInputMessage="1" showErrorMessage="1" sqref="E20:E34" xr:uid="{00000000-0002-0000-0C00-000000000000}">
      <formula1>$D$12:$F$12</formula1>
    </dataValidation>
    <dataValidation type="list" allowBlank="1" showInputMessage="1" showErrorMessage="1" sqref="D20:D34" xr:uid="{00000000-0002-0000-0C00-000001000000}">
      <formula1>$B$14:$B$16</formula1>
    </dataValidation>
  </dataValidation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8"/>
  <dimension ref="B2:AU1013"/>
  <sheetViews>
    <sheetView zoomScale="77" zoomScaleNormal="77" workbookViewId="0">
      <selection activeCell="E13" sqref="E13"/>
    </sheetView>
  </sheetViews>
  <sheetFormatPr baseColWidth="10" defaultRowHeight="14.4"/>
  <cols>
    <col min="3" max="3" width="13.5546875" customWidth="1"/>
    <col min="4" max="4" width="14.5546875" customWidth="1"/>
    <col min="6" max="6" width="48.5546875" customWidth="1"/>
    <col min="7" max="7" width="10.44140625" customWidth="1"/>
  </cols>
  <sheetData>
    <row r="2" spans="2:47">
      <c r="B2" s="1165" t="s">
        <v>114</v>
      </c>
      <c r="C2" s="1166"/>
      <c r="D2" s="9" t="s">
        <v>113</v>
      </c>
    </row>
    <row r="3" spans="2:47">
      <c r="B3" s="9" t="s">
        <v>112</v>
      </c>
      <c r="C3" s="9">
        <f>D3</f>
        <v>0.2</v>
      </c>
      <c r="D3" s="11">
        <v>0.2</v>
      </c>
      <c r="G3" s="10"/>
      <c r="H3" t="s">
        <v>112</v>
      </c>
      <c r="I3">
        <v>0.2</v>
      </c>
      <c r="J3" s="10">
        <v>0.2</v>
      </c>
      <c r="Y3" t="s">
        <v>112</v>
      </c>
      <c r="Z3">
        <v>0.25</v>
      </c>
      <c r="AA3" s="10">
        <v>0.2</v>
      </c>
      <c r="AE3" t="s">
        <v>112</v>
      </c>
      <c r="AF3">
        <v>0.15</v>
      </c>
      <c r="AI3" t="s">
        <v>112</v>
      </c>
      <c r="AJ3">
        <v>0.25</v>
      </c>
      <c r="AM3" t="s">
        <v>112</v>
      </c>
      <c r="AN3">
        <v>0.08</v>
      </c>
      <c r="AQ3" t="s">
        <v>112</v>
      </c>
      <c r="AR3">
        <v>0.2</v>
      </c>
    </row>
    <row r="4" spans="2:47">
      <c r="B4" s="9" t="s">
        <v>110</v>
      </c>
      <c r="C4" s="9">
        <f t="shared" ref="C4:C5" si="0">D4</f>
        <v>-0.2</v>
      </c>
      <c r="D4" s="11">
        <v>-0.2</v>
      </c>
      <c r="G4" s="10"/>
      <c r="H4" t="s">
        <v>110</v>
      </c>
      <c r="I4">
        <v>-0.1</v>
      </c>
      <c r="J4" s="10">
        <v>-0.1</v>
      </c>
      <c r="Y4" t="s">
        <v>110</v>
      </c>
      <c r="Z4">
        <v>-0.25</v>
      </c>
      <c r="AA4" s="10">
        <v>-0.1</v>
      </c>
      <c r="AE4" t="s">
        <v>110</v>
      </c>
      <c r="AF4">
        <v>0.1</v>
      </c>
      <c r="AI4" t="s">
        <v>110</v>
      </c>
      <c r="AJ4">
        <v>-0.25</v>
      </c>
      <c r="AM4" t="s">
        <v>110</v>
      </c>
      <c r="AN4">
        <v>0.05</v>
      </c>
      <c r="AQ4" t="s">
        <v>110</v>
      </c>
      <c r="AR4">
        <v>0.1</v>
      </c>
    </row>
    <row r="5" spans="2:47">
      <c r="B5" s="9" t="s">
        <v>111</v>
      </c>
      <c r="C5" s="9">
        <f t="shared" si="0"/>
        <v>0.05</v>
      </c>
      <c r="D5" s="11">
        <v>0.05</v>
      </c>
      <c r="G5" s="10"/>
      <c r="H5" t="s">
        <v>111</v>
      </c>
      <c r="I5">
        <v>0.05</v>
      </c>
      <c r="J5" s="10">
        <v>0.05</v>
      </c>
      <c r="Y5" t="s">
        <v>111</v>
      </c>
      <c r="Z5">
        <v>-0.1</v>
      </c>
      <c r="AA5" s="10">
        <v>0.05</v>
      </c>
      <c r="AE5" t="s">
        <v>111</v>
      </c>
      <c r="AF5">
        <v>0.05</v>
      </c>
      <c r="AI5" t="s">
        <v>111</v>
      </c>
      <c r="AJ5">
        <v>-0.1</v>
      </c>
    </row>
    <row r="9" spans="2:47">
      <c r="B9" s="1164" t="s">
        <v>68</v>
      </c>
      <c r="C9" s="1164"/>
      <c r="H9" s="1164" t="s">
        <v>427</v>
      </c>
      <c r="I9" s="1164"/>
      <c r="O9" t="s">
        <v>66</v>
      </c>
      <c r="R9" t="s">
        <v>569</v>
      </c>
      <c r="Y9" t="s">
        <v>66</v>
      </c>
      <c r="AE9" s="402" t="s">
        <v>62</v>
      </c>
      <c r="AF9" s="402"/>
      <c r="AG9" s="402"/>
      <c r="AH9" s="402"/>
      <c r="AI9" s="402" t="s">
        <v>429</v>
      </c>
      <c r="AJ9" s="402"/>
      <c r="AK9" s="402"/>
      <c r="AL9" s="402"/>
      <c r="AM9" s="402" t="s">
        <v>438</v>
      </c>
      <c r="AN9" s="402"/>
      <c r="AO9" s="402"/>
      <c r="AP9" s="402"/>
      <c r="AQ9" s="402" t="s">
        <v>434</v>
      </c>
      <c r="AR9" s="402"/>
    </row>
    <row r="10" spans="2:47">
      <c r="U10" s="1164" t="s">
        <v>66</v>
      </c>
      <c r="V10" s="1164"/>
    </row>
    <row r="11" spans="2:47">
      <c r="B11" s="7" t="s">
        <v>60</v>
      </c>
      <c r="C11" s="7" t="s">
        <v>61</v>
      </c>
      <c r="H11" s="7" t="s">
        <v>67</v>
      </c>
      <c r="I11" s="7" t="s">
        <v>61</v>
      </c>
      <c r="U11" s="9">
        <v>0</v>
      </c>
      <c r="V11" s="9" t="s">
        <v>65</v>
      </c>
      <c r="Y11" s="7" t="s">
        <v>69</v>
      </c>
      <c r="Z11" s="7" t="s">
        <v>61</v>
      </c>
      <c r="AE11" s="7" t="s">
        <v>579</v>
      </c>
      <c r="AF11" s="7" t="s">
        <v>61</v>
      </c>
      <c r="AI11" s="7" t="s">
        <v>580</v>
      </c>
      <c r="AJ11" s="7" t="s">
        <v>61</v>
      </c>
      <c r="AM11" s="7" t="s">
        <v>581</v>
      </c>
      <c r="AN11" s="7" t="s">
        <v>61</v>
      </c>
      <c r="AQ11" s="7" t="s">
        <v>582</v>
      </c>
      <c r="AR11" s="7" t="s">
        <v>61</v>
      </c>
    </row>
    <row r="12" spans="2:47">
      <c r="B12" s="4" t="s">
        <v>58</v>
      </c>
      <c r="C12" s="4" t="s">
        <v>59</v>
      </c>
      <c r="H12" s="4" t="s">
        <v>58</v>
      </c>
      <c r="I12" s="4" t="s">
        <v>59</v>
      </c>
      <c r="U12" s="9">
        <v>1</v>
      </c>
      <c r="V12" s="9" t="s">
        <v>65</v>
      </c>
      <c r="Y12" s="4" t="s">
        <v>58</v>
      </c>
      <c r="Z12" s="4" t="s">
        <v>59</v>
      </c>
      <c r="AE12" s="4" t="s">
        <v>58</v>
      </c>
      <c r="AF12" s="4" t="s">
        <v>59</v>
      </c>
      <c r="AI12" s="4" t="s">
        <v>58</v>
      </c>
      <c r="AJ12" s="4" t="s">
        <v>59</v>
      </c>
      <c r="AM12" s="4" t="s">
        <v>58</v>
      </c>
      <c r="AN12" s="4" t="s">
        <v>59</v>
      </c>
      <c r="AQ12" s="4" t="s">
        <v>58</v>
      </c>
      <c r="AR12" s="4" t="s">
        <v>59</v>
      </c>
    </row>
    <row r="13" spans="2:47" ht="46.5" customHeight="1">
      <c r="B13" s="3">
        <v>0</v>
      </c>
      <c r="C13" s="3">
        <v>0</v>
      </c>
      <c r="D13" s="251" t="s">
        <v>65</v>
      </c>
      <c r="E13" s="252">
        <v>0</v>
      </c>
      <c r="F13" s="250" t="s">
        <v>424</v>
      </c>
      <c r="G13" t="s">
        <v>90</v>
      </c>
      <c r="H13" s="3">
        <v>0</v>
      </c>
      <c r="I13" s="8">
        <v>0</v>
      </c>
      <c r="J13" t="s">
        <v>65</v>
      </c>
      <c r="K13" s="3">
        <v>0</v>
      </c>
      <c r="L13" t="s">
        <v>564</v>
      </c>
      <c r="O13" s="3">
        <v>0</v>
      </c>
      <c r="P13" t="s">
        <v>566</v>
      </c>
      <c r="R13" s="3">
        <v>0</v>
      </c>
      <c r="S13" t="s">
        <v>570</v>
      </c>
      <c r="T13" t="s">
        <v>90</v>
      </c>
      <c r="U13" s="9">
        <v>2</v>
      </c>
      <c r="V13" s="9" t="s">
        <v>65</v>
      </c>
      <c r="Y13" s="8">
        <v>0</v>
      </c>
      <c r="Z13" s="8">
        <v>1</v>
      </c>
      <c r="AA13" t="s">
        <v>63</v>
      </c>
      <c r="AB13" s="8">
        <v>0</v>
      </c>
      <c r="AC13" t="s">
        <v>107</v>
      </c>
      <c r="AD13" t="s">
        <v>90</v>
      </c>
      <c r="AE13" s="8">
        <v>0</v>
      </c>
      <c r="AF13" s="8">
        <v>0</v>
      </c>
      <c r="AG13" t="s">
        <v>574</v>
      </c>
      <c r="AH13" t="s">
        <v>90</v>
      </c>
      <c r="AI13" s="8">
        <v>0</v>
      </c>
      <c r="AJ13" s="3">
        <v>0</v>
      </c>
      <c r="AK13" t="s">
        <v>576</v>
      </c>
      <c r="AL13" t="s">
        <v>90</v>
      </c>
      <c r="AM13" s="8">
        <v>0</v>
      </c>
      <c r="AN13" s="8">
        <v>0</v>
      </c>
      <c r="AO13" t="s">
        <v>583</v>
      </c>
      <c r="AP13" t="s">
        <v>90</v>
      </c>
      <c r="AQ13" s="8">
        <v>0</v>
      </c>
      <c r="AR13" s="3">
        <v>0</v>
      </c>
      <c r="AS13" t="s">
        <v>435</v>
      </c>
      <c r="AT13" t="s">
        <v>90</v>
      </c>
      <c r="AU13" t="s">
        <v>90</v>
      </c>
    </row>
    <row r="14" spans="2:47" ht="42">
      <c r="B14" s="3">
        <v>0.01</v>
      </c>
      <c r="C14" s="3">
        <f>1/130</f>
        <v>7.6923076923076927E-3</v>
      </c>
      <c r="D14" s="251" t="s">
        <v>65</v>
      </c>
      <c r="E14" s="252">
        <v>0.01</v>
      </c>
      <c r="F14" s="250" t="s">
        <v>424</v>
      </c>
      <c r="G14" t="s">
        <v>90</v>
      </c>
      <c r="H14" s="3">
        <v>0.01</v>
      </c>
      <c r="I14" s="3">
        <f>1/110</f>
        <v>9.0909090909090905E-3</v>
      </c>
      <c r="J14" t="s">
        <v>65</v>
      </c>
      <c r="K14" s="3">
        <v>0.01</v>
      </c>
      <c r="L14" t="s">
        <v>564</v>
      </c>
      <c r="O14" s="3">
        <v>0.01</v>
      </c>
      <c r="P14" t="s">
        <v>566</v>
      </c>
      <c r="R14" s="3">
        <v>0.01</v>
      </c>
      <c r="S14" t="s">
        <v>570</v>
      </c>
      <c r="T14" t="s">
        <v>90</v>
      </c>
      <c r="U14" s="9">
        <v>3</v>
      </c>
      <c r="V14" s="9" t="s">
        <v>65</v>
      </c>
      <c r="Y14" s="8">
        <v>1</v>
      </c>
      <c r="Z14" s="8">
        <v>1</v>
      </c>
      <c r="AA14" t="s">
        <v>63</v>
      </c>
      <c r="AB14" s="8">
        <v>1</v>
      </c>
      <c r="AC14" t="s">
        <v>107</v>
      </c>
      <c r="AD14" t="s">
        <v>90</v>
      </c>
      <c r="AE14" s="8">
        <v>1</v>
      </c>
      <c r="AF14" s="3">
        <f>1/60</f>
        <v>1.6666666666666666E-2</v>
      </c>
      <c r="AG14" t="s">
        <v>574</v>
      </c>
      <c r="AH14" t="s">
        <v>90</v>
      </c>
      <c r="AI14" s="8">
        <v>1</v>
      </c>
      <c r="AJ14" s="3">
        <v>0.01</v>
      </c>
      <c r="AK14" t="s">
        <v>576</v>
      </c>
      <c r="AL14" t="s">
        <v>90</v>
      </c>
      <c r="AM14" s="8">
        <v>0.1</v>
      </c>
      <c r="AN14" s="8">
        <v>0.01</v>
      </c>
      <c r="AO14" t="s">
        <v>583</v>
      </c>
      <c r="AP14" t="s">
        <v>90</v>
      </c>
      <c r="AQ14" s="8">
        <v>0.1</v>
      </c>
      <c r="AR14" s="3">
        <v>0.01</v>
      </c>
      <c r="AS14" t="s">
        <v>435</v>
      </c>
      <c r="AT14" t="s">
        <v>90</v>
      </c>
      <c r="AU14" t="s">
        <v>90</v>
      </c>
    </row>
    <row r="15" spans="2:47" ht="42">
      <c r="B15" s="3">
        <v>0.02</v>
      </c>
      <c r="C15" s="3">
        <f>(1/130)+C14</f>
        <v>1.5384615384615385E-2</v>
      </c>
      <c r="D15" s="251" t="s">
        <v>65</v>
      </c>
      <c r="E15" s="252">
        <v>0.02</v>
      </c>
      <c r="F15" s="250" t="s">
        <v>424</v>
      </c>
      <c r="G15" t="s">
        <v>90</v>
      </c>
      <c r="H15" s="3">
        <v>0.02</v>
      </c>
      <c r="I15" s="3">
        <f>(1/110)+I14</f>
        <v>1.8181818181818181E-2</v>
      </c>
      <c r="J15" t="s">
        <v>65</v>
      </c>
      <c r="K15" s="3">
        <v>0.02</v>
      </c>
      <c r="L15" t="s">
        <v>564</v>
      </c>
      <c r="O15" s="3">
        <v>0.02</v>
      </c>
      <c r="P15" t="s">
        <v>566</v>
      </c>
      <c r="R15" s="3">
        <v>0.02</v>
      </c>
      <c r="S15" t="s">
        <v>570</v>
      </c>
      <c r="T15" t="s">
        <v>90</v>
      </c>
      <c r="U15" s="9">
        <v>4</v>
      </c>
      <c r="V15" s="9" t="s">
        <v>105</v>
      </c>
      <c r="Y15" s="8">
        <v>2</v>
      </c>
      <c r="Z15" s="8">
        <v>1</v>
      </c>
      <c r="AA15" t="s">
        <v>63</v>
      </c>
      <c r="AB15" s="8">
        <v>2</v>
      </c>
      <c r="AC15" t="s">
        <v>107</v>
      </c>
      <c r="AD15" t="s">
        <v>90</v>
      </c>
      <c r="AE15" s="8">
        <v>2</v>
      </c>
      <c r="AF15" s="3">
        <f>AF14+(1/60)</f>
        <v>3.3333333333333333E-2</v>
      </c>
      <c r="AG15" t="s">
        <v>574</v>
      </c>
      <c r="AH15" t="s">
        <v>90</v>
      </c>
      <c r="AI15" s="8">
        <v>2</v>
      </c>
      <c r="AJ15" s="3">
        <v>0.02</v>
      </c>
      <c r="AK15" t="s">
        <v>576</v>
      </c>
      <c r="AL15" t="s">
        <v>90</v>
      </c>
      <c r="AM15" s="8">
        <v>0.2</v>
      </c>
      <c r="AN15" s="8">
        <v>0.02</v>
      </c>
      <c r="AO15" t="s">
        <v>583</v>
      </c>
      <c r="AP15" t="s">
        <v>90</v>
      </c>
      <c r="AQ15" s="8">
        <v>0.2</v>
      </c>
      <c r="AR15" s="3">
        <v>0.02</v>
      </c>
      <c r="AS15" t="s">
        <v>586</v>
      </c>
      <c r="AT15" t="s">
        <v>90</v>
      </c>
      <c r="AU15" t="s">
        <v>90</v>
      </c>
    </row>
    <row r="16" spans="2:47" ht="42">
      <c r="B16" s="3">
        <v>0.03</v>
      </c>
      <c r="C16" s="3">
        <f>(1/130)+C15</f>
        <v>2.3076923076923078E-2</v>
      </c>
      <c r="D16" s="251" t="s">
        <v>65</v>
      </c>
      <c r="E16" s="252">
        <v>0.03</v>
      </c>
      <c r="F16" s="250" t="s">
        <v>424</v>
      </c>
      <c r="G16" t="s">
        <v>90</v>
      </c>
      <c r="H16" s="3">
        <v>0.03</v>
      </c>
      <c r="I16" s="3">
        <f t="shared" ref="I16:I79" si="1">(1/110)+I15</f>
        <v>2.7272727272727271E-2</v>
      </c>
      <c r="J16" t="s">
        <v>65</v>
      </c>
      <c r="K16" s="3">
        <v>0.03</v>
      </c>
      <c r="L16" t="s">
        <v>564</v>
      </c>
      <c r="O16" s="3">
        <v>0.03</v>
      </c>
      <c r="P16" t="s">
        <v>566</v>
      </c>
      <c r="R16" s="3">
        <v>0.03</v>
      </c>
      <c r="S16" t="s">
        <v>570</v>
      </c>
      <c r="T16" t="s">
        <v>90</v>
      </c>
      <c r="U16" s="9">
        <v>5</v>
      </c>
      <c r="V16" s="9" t="s">
        <v>105</v>
      </c>
      <c r="Y16" s="8">
        <v>3</v>
      </c>
      <c r="Z16" s="8">
        <v>1</v>
      </c>
      <c r="AA16" t="s">
        <v>63</v>
      </c>
      <c r="AB16" s="8">
        <v>3</v>
      </c>
      <c r="AC16" t="s">
        <v>107</v>
      </c>
      <c r="AD16" t="s">
        <v>90</v>
      </c>
      <c r="AE16" s="8">
        <v>3</v>
      </c>
      <c r="AF16" s="3">
        <f t="shared" ref="AF16:AF72" si="2">AF15+(1/60)</f>
        <v>0.05</v>
      </c>
      <c r="AG16" t="s">
        <v>574</v>
      </c>
      <c r="AH16" t="s">
        <v>90</v>
      </c>
      <c r="AI16" s="8">
        <v>3</v>
      </c>
      <c r="AJ16" s="3">
        <v>0.03</v>
      </c>
      <c r="AK16" t="s">
        <v>576</v>
      </c>
      <c r="AL16" t="s">
        <v>90</v>
      </c>
      <c r="AM16" s="8">
        <v>0.30000000000000004</v>
      </c>
      <c r="AN16" s="8">
        <v>0.03</v>
      </c>
      <c r="AO16" t="s">
        <v>583</v>
      </c>
      <c r="AP16" t="s">
        <v>90</v>
      </c>
      <c r="AQ16" s="8">
        <v>0.30000000000000004</v>
      </c>
      <c r="AR16" s="3">
        <v>0.03</v>
      </c>
      <c r="AS16" t="s">
        <v>586</v>
      </c>
      <c r="AT16" t="s">
        <v>90</v>
      </c>
      <c r="AU16" t="s">
        <v>90</v>
      </c>
    </row>
    <row r="17" spans="2:47" ht="42">
      <c r="B17" s="3">
        <v>0.04</v>
      </c>
      <c r="C17" s="3">
        <f t="shared" ref="C17:C79" si="3">(1/130)+C16</f>
        <v>3.0769230769230771E-2</v>
      </c>
      <c r="D17" s="251" t="s">
        <v>65</v>
      </c>
      <c r="E17" s="252">
        <v>0.04</v>
      </c>
      <c r="F17" s="250" t="s">
        <v>424</v>
      </c>
      <c r="G17" t="s">
        <v>90</v>
      </c>
      <c r="H17" s="3">
        <v>0.04</v>
      </c>
      <c r="I17" s="3">
        <f t="shared" si="1"/>
        <v>3.6363636363636362E-2</v>
      </c>
      <c r="J17" t="s">
        <v>65</v>
      </c>
      <c r="K17" s="3">
        <v>0.04</v>
      </c>
      <c r="L17" t="s">
        <v>564</v>
      </c>
      <c r="O17" s="3">
        <v>0.04</v>
      </c>
      <c r="P17" t="s">
        <v>566</v>
      </c>
      <c r="R17" s="3">
        <v>0.04</v>
      </c>
      <c r="S17" t="s">
        <v>570</v>
      </c>
      <c r="T17" t="s">
        <v>90</v>
      </c>
      <c r="U17" s="9">
        <v>6</v>
      </c>
      <c r="V17" s="9" t="s">
        <v>104</v>
      </c>
      <c r="Y17" s="8">
        <v>4</v>
      </c>
      <c r="Z17" s="8">
        <v>1</v>
      </c>
      <c r="AA17" t="s">
        <v>63</v>
      </c>
      <c r="AB17" s="8">
        <v>4</v>
      </c>
      <c r="AC17" t="s">
        <v>107</v>
      </c>
      <c r="AD17" t="s">
        <v>90</v>
      </c>
      <c r="AE17" s="8">
        <v>4</v>
      </c>
      <c r="AF17" s="3">
        <f t="shared" si="2"/>
        <v>6.6666666666666666E-2</v>
      </c>
      <c r="AG17" t="s">
        <v>574</v>
      </c>
      <c r="AH17" t="s">
        <v>90</v>
      </c>
      <c r="AI17" s="8">
        <v>4</v>
      </c>
      <c r="AJ17" s="3">
        <v>0.04</v>
      </c>
      <c r="AK17" t="s">
        <v>576</v>
      </c>
      <c r="AL17" t="s">
        <v>90</v>
      </c>
      <c r="AM17" s="8">
        <v>0.4</v>
      </c>
      <c r="AN17" s="8">
        <v>0.04</v>
      </c>
      <c r="AO17" t="s">
        <v>583</v>
      </c>
      <c r="AP17" t="s">
        <v>90</v>
      </c>
      <c r="AQ17" s="8">
        <v>0.4</v>
      </c>
      <c r="AR17" s="3">
        <v>0.04</v>
      </c>
      <c r="AS17" t="s">
        <v>586</v>
      </c>
      <c r="AT17" t="s">
        <v>90</v>
      </c>
      <c r="AU17" t="s">
        <v>90</v>
      </c>
    </row>
    <row r="18" spans="2:47" ht="42">
      <c r="B18" s="3">
        <v>0.05</v>
      </c>
      <c r="C18" s="3">
        <f t="shared" si="3"/>
        <v>3.8461538461538464E-2</v>
      </c>
      <c r="D18" s="251" t="s">
        <v>65</v>
      </c>
      <c r="E18" s="252">
        <v>0.05</v>
      </c>
      <c r="F18" s="250" t="s">
        <v>424</v>
      </c>
      <c r="G18" t="s">
        <v>90</v>
      </c>
      <c r="H18" s="3">
        <v>0.05</v>
      </c>
      <c r="I18" s="3">
        <f t="shared" si="1"/>
        <v>4.5454545454545456E-2</v>
      </c>
      <c r="J18" t="s">
        <v>65</v>
      </c>
      <c r="K18" s="3">
        <v>0.05</v>
      </c>
      <c r="L18" t="s">
        <v>564</v>
      </c>
      <c r="O18" s="3">
        <v>0.05</v>
      </c>
      <c r="P18" t="s">
        <v>566</v>
      </c>
      <c r="R18" s="3">
        <v>0.05</v>
      </c>
      <c r="S18" t="s">
        <v>570</v>
      </c>
      <c r="T18" t="s">
        <v>90</v>
      </c>
      <c r="U18" s="9">
        <v>7</v>
      </c>
      <c r="V18" s="9" t="s">
        <v>104</v>
      </c>
      <c r="Y18" s="8">
        <v>5</v>
      </c>
      <c r="Z18" s="8">
        <v>1</v>
      </c>
      <c r="AA18" t="s">
        <v>63</v>
      </c>
      <c r="AB18" s="8">
        <v>5</v>
      </c>
      <c r="AC18" t="s">
        <v>107</v>
      </c>
      <c r="AD18" t="s">
        <v>90</v>
      </c>
      <c r="AE18" s="8">
        <v>5</v>
      </c>
      <c r="AF18" s="3">
        <f t="shared" si="2"/>
        <v>8.3333333333333329E-2</v>
      </c>
      <c r="AG18" t="s">
        <v>574</v>
      </c>
      <c r="AH18" t="s">
        <v>90</v>
      </c>
      <c r="AI18" s="8">
        <v>5</v>
      </c>
      <c r="AJ18" s="3">
        <v>0.05</v>
      </c>
      <c r="AK18" t="s">
        <v>576</v>
      </c>
      <c r="AL18" t="s">
        <v>90</v>
      </c>
      <c r="AM18" s="8">
        <v>0.5</v>
      </c>
      <c r="AN18" s="8">
        <v>0.05</v>
      </c>
      <c r="AO18" t="s">
        <v>583</v>
      </c>
      <c r="AP18" t="s">
        <v>90</v>
      </c>
      <c r="AQ18" s="8">
        <v>0.5</v>
      </c>
      <c r="AR18" s="3">
        <v>0.05</v>
      </c>
      <c r="AS18" t="s">
        <v>586</v>
      </c>
      <c r="AT18" t="s">
        <v>90</v>
      </c>
      <c r="AU18" t="s">
        <v>90</v>
      </c>
    </row>
    <row r="19" spans="2:47" ht="42">
      <c r="B19" s="3">
        <v>0.06</v>
      </c>
      <c r="C19" s="3">
        <f t="shared" si="3"/>
        <v>4.6153846153846156E-2</v>
      </c>
      <c r="D19" t="s">
        <v>65</v>
      </c>
      <c r="E19" s="3">
        <v>0.06</v>
      </c>
      <c r="F19" s="250" t="s">
        <v>424</v>
      </c>
      <c r="G19" t="s">
        <v>90</v>
      </c>
      <c r="H19" s="3">
        <v>0.06</v>
      </c>
      <c r="I19" s="3">
        <f t="shared" si="1"/>
        <v>5.454545454545455E-2</v>
      </c>
      <c r="J19" t="s">
        <v>65</v>
      </c>
      <c r="K19" s="3">
        <v>0.06</v>
      </c>
      <c r="L19" t="s">
        <v>564</v>
      </c>
      <c r="O19" s="3">
        <v>0.06</v>
      </c>
      <c r="P19" t="s">
        <v>566</v>
      </c>
      <c r="R19" s="3">
        <v>0.06</v>
      </c>
      <c r="S19" t="s">
        <v>570</v>
      </c>
      <c r="T19" t="s">
        <v>90</v>
      </c>
      <c r="U19" s="9">
        <v>8</v>
      </c>
      <c r="V19" s="9" t="s">
        <v>104</v>
      </c>
      <c r="Y19" s="8">
        <v>6</v>
      </c>
      <c r="Z19" s="8">
        <v>1</v>
      </c>
      <c r="AA19" t="s">
        <v>63</v>
      </c>
      <c r="AB19" s="8">
        <v>6</v>
      </c>
      <c r="AC19" t="s">
        <v>107</v>
      </c>
      <c r="AD19" t="s">
        <v>90</v>
      </c>
      <c r="AE19" s="8">
        <v>6</v>
      </c>
      <c r="AF19" s="3">
        <f t="shared" si="2"/>
        <v>9.9999999999999992E-2</v>
      </c>
      <c r="AG19" t="s">
        <v>574</v>
      </c>
      <c r="AH19" t="s">
        <v>90</v>
      </c>
      <c r="AI19" s="8">
        <v>6</v>
      </c>
      <c r="AJ19" s="3">
        <v>0.06</v>
      </c>
      <c r="AK19" t="s">
        <v>576</v>
      </c>
      <c r="AL19" t="s">
        <v>90</v>
      </c>
      <c r="AM19" s="8">
        <v>0.60000000000000009</v>
      </c>
      <c r="AN19" s="8">
        <v>0.06</v>
      </c>
      <c r="AO19" t="s">
        <v>583</v>
      </c>
      <c r="AP19" t="s">
        <v>90</v>
      </c>
      <c r="AQ19" s="8">
        <v>0.60000000000000009</v>
      </c>
      <c r="AR19" s="3">
        <v>0.06</v>
      </c>
      <c r="AS19" t="s">
        <v>586</v>
      </c>
      <c r="AT19" t="s">
        <v>90</v>
      </c>
      <c r="AU19" t="s">
        <v>90</v>
      </c>
    </row>
    <row r="20" spans="2:47" ht="42">
      <c r="B20" s="3">
        <v>7.0000000000000007E-2</v>
      </c>
      <c r="C20" s="3">
        <f t="shared" si="3"/>
        <v>5.3846153846153849E-2</v>
      </c>
      <c r="D20" t="s">
        <v>65</v>
      </c>
      <c r="E20" s="3">
        <v>7.0000000000000007E-2</v>
      </c>
      <c r="F20" s="250" t="s">
        <v>424</v>
      </c>
      <c r="G20" t="s">
        <v>90</v>
      </c>
      <c r="H20" s="3">
        <v>7.0000000000000007E-2</v>
      </c>
      <c r="I20" s="3">
        <f t="shared" si="1"/>
        <v>6.3636363636363644E-2</v>
      </c>
      <c r="J20" t="s">
        <v>65</v>
      </c>
      <c r="K20" s="3">
        <v>7.0000000000000007E-2</v>
      </c>
      <c r="L20" t="s">
        <v>564</v>
      </c>
      <c r="O20" s="3">
        <v>7.0000000000000007E-2</v>
      </c>
      <c r="P20" t="s">
        <v>566</v>
      </c>
      <c r="R20" s="3">
        <v>7.0000000000000007E-2</v>
      </c>
      <c r="S20" t="s">
        <v>570</v>
      </c>
      <c r="T20" t="s">
        <v>90</v>
      </c>
      <c r="U20" s="9">
        <v>9</v>
      </c>
      <c r="V20" s="9" t="s">
        <v>70</v>
      </c>
      <c r="Y20" s="8">
        <v>7</v>
      </c>
      <c r="Z20" s="8">
        <v>1</v>
      </c>
      <c r="AA20" t="s">
        <v>63</v>
      </c>
      <c r="AB20" s="8">
        <v>7</v>
      </c>
      <c r="AC20" t="s">
        <v>107</v>
      </c>
      <c r="AD20" t="s">
        <v>90</v>
      </c>
      <c r="AE20" s="8">
        <v>7</v>
      </c>
      <c r="AF20" s="3">
        <f t="shared" si="2"/>
        <v>0.11666666666666665</v>
      </c>
      <c r="AG20" t="s">
        <v>574</v>
      </c>
      <c r="AH20" t="s">
        <v>90</v>
      </c>
      <c r="AI20" s="8">
        <v>7</v>
      </c>
      <c r="AJ20" s="3">
        <v>7.0000000000000007E-2</v>
      </c>
      <c r="AK20" t="s">
        <v>576</v>
      </c>
      <c r="AL20" t="s">
        <v>90</v>
      </c>
      <c r="AM20" s="8">
        <v>0.70000000000000007</v>
      </c>
      <c r="AN20" s="8">
        <v>7.0000000000000007E-2</v>
      </c>
      <c r="AO20" t="s">
        <v>583</v>
      </c>
      <c r="AP20" t="s">
        <v>90</v>
      </c>
      <c r="AQ20" s="8">
        <v>0.70000000000000007</v>
      </c>
      <c r="AR20" s="3">
        <v>7.0000000000000007E-2</v>
      </c>
      <c r="AS20" t="s">
        <v>586</v>
      </c>
      <c r="AT20" t="s">
        <v>90</v>
      </c>
      <c r="AU20" t="s">
        <v>90</v>
      </c>
    </row>
    <row r="21" spans="2:47" ht="42">
      <c r="B21" s="3">
        <v>0.08</v>
      </c>
      <c r="C21" s="3">
        <f t="shared" si="3"/>
        <v>6.1538461538461542E-2</v>
      </c>
      <c r="D21" t="s">
        <v>65</v>
      </c>
      <c r="E21" s="3">
        <v>0.08</v>
      </c>
      <c r="F21" s="250" t="s">
        <v>424</v>
      </c>
      <c r="G21" t="s">
        <v>90</v>
      </c>
      <c r="H21" s="3">
        <v>0.08</v>
      </c>
      <c r="I21" s="3">
        <f t="shared" si="1"/>
        <v>7.2727272727272738E-2</v>
      </c>
      <c r="J21" t="s">
        <v>65</v>
      </c>
      <c r="K21" s="3">
        <v>0.08</v>
      </c>
      <c r="L21" t="s">
        <v>564</v>
      </c>
      <c r="O21" s="3">
        <v>0.08</v>
      </c>
      <c r="P21" t="s">
        <v>567</v>
      </c>
      <c r="R21" s="3">
        <v>0.08</v>
      </c>
      <c r="S21" t="s">
        <v>570</v>
      </c>
      <c r="T21" t="s">
        <v>90</v>
      </c>
      <c r="U21" s="9">
        <v>10</v>
      </c>
      <c r="V21" s="9" t="s">
        <v>70</v>
      </c>
      <c r="Y21" s="8">
        <v>8</v>
      </c>
      <c r="Z21" s="8">
        <v>1</v>
      </c>
      <c r="AA21" t="s">
        <v>63</v>
      </c>
      <c r="AB21" s="8">
        <v>8</v>
      </c>
      <c r="AC21" t="s">
        <v>107</v>
      </c>
      <c r="AD21" t="s">
        <v>90</v>
      </c>
      <c r="AE21" s="8">
        <v>8</v>
      </c>
      <c r="AF21" s="3">
        <f t="shared" si="2"/>
        <v>0.13333333333333333</v>
      </c>
      <c r="AG21" t="s">
        <v>574</v>
      </c>
      <c r="AH21" t="s">
        <v>90</v>
      </c>
      <c r="AI21" s="8">
        <v>8</v>
      </c>
      <c r="AJ21" s="3">
        <v>0.08</v>
      </c>
      <c r="AK21" t="s">
        <v>576</v>
      </c>
      <c r="AL21" t="s">
        <v>90</v>
      </c>
      <c r="AM21" s="8">
        <v>0.8</v>
      </c>
      <c r="AN21" s="8">
        <v>0.08</v>
      </c>
      <c r="AO21" t="s">
        <v>584</v>
      </c>
      <c r="AP21" t="s">
        <v>90</v>
      </c>
      <c r="AQ21" s="8">
        <v>0.8</v>
      </c>
      <c r="AR21" s="3">
        <v>0.08</v>
      </c>
      <c r="AS21" t="s">
        <v>586</v>
      </c>
      <c r="AT21" t="s">
        <v>90</v>
      </c>
      <c r="AU21" t="s">
        <v>90</v>
      </c>
    </row>
    <row r="22" spans="2:47" ht="42">
      <c r="B22" s="3">
        <v>0.09</v>
      </c>
      <c r="C22" s="3">
        <f t="shared" si="3"/>
        <v>6.9230769230769235E-2</v>
      </c>
      <c r="D22" t="s">
        <v>65</v>
      </c>
      <c r="E22" s="3">
        <v>0.09</v>
      </c>
      <c r="F22" s="250" t="s">
        <v>424</v>
      </c>
      <c r="G22" t="s">
        <v>90</v>
      </c>
      <c r="H22" s="3">
        <v>0.09</v>
      </c>
      <c r="I22" s="3">
        <f t="shared" si="1"/>
        <v>8.1818181818181832E-2</v>
      </c>
      <c r="J22" t="s">
        <v>65</v>
      </c>
      <c r="K22" s="3">
        <v>0.09</v>
      </c>
      <c r="L22" t="s">
        <v>564</v>
      </c>
      <c r="O22" s="3">
        <v>0.09</v>
      </c>
      <c r="P22" t="s">
        <v>568</v>
      </c>
      <c r="R22" s="3">
        <v>0.09</v>
      </c>
      <c r="S22" t="s">
        <v>570</v>
      </c>
      <c r="T22" t="s">
        <v>90</v>
      </c>
      <c r="Y22" s="8">
        <v>9</v>
      </c>
      <c r="Z22" s="8">
        <v>1</v>
      </c>
      <c r="AA22" t="s">
        <v>63</v>
      </c>
      <c r="AB22" s="8">
        <v>9</v>
      </c>
      <c r="AC22" t="s">
        <v>107</v>
      </c>
      <c r="AD22" t="s">
        <v>90</v>
      </c>
      <c r="AE22" s="8">
        <v>9</v>
      </c>
      <c r="AF22" s="3">
        <f t="shared" si="2"/>
        <v>0.15</v>
      </c>
      <c r="AG22" t="s">
        <v>574</v>
      </c>
      <c r="AH22" t="s">
        <v>90</v>
      </c>
      <c r="AI22" s="8">
        <v>9</v>
      </c>
      <c r="AJ22" s="3">
        <v>0.09</v>
      </c>
      <c r="AK22" t="s">
        <v>576</v>
      </c>
      <c r="AL22" t="s">
        <v>90</v>
      </c>
      <c r="AM22" s="8">
        <v>0.9</v>
      </c>
      <c r="AN22" s="8">
        <v>0.09</v>
      </c>
      <c r="AO22" t="s">
        <v>584</v>
      </c>
      <c r="AP22" t="s">
        <v>90</v>
      </c>
      <c r="AQ22" s="8">
        <v>0.9</v>
      </c>
      <c r="AR22" s="3">
        <v>0.09</v>
      </c>
      <c r="AS22" t="s">
        <v>586</v>
      </c>
      <c r="AT22" t="s">
        <v>90</v>
      </c>
      <c r="AU22" t="s">
        <v>90</v>
      </c>
    </row>
    <row r="23" spans="2:47" ht="42">
      <c r="B23" s="3">
        <v>0.1</v>
      </c>
      <c r="C23" s="3">
        <f t="shared" si="3"/>
        <v>7.6923076923076927E-2</v>
      </c>
      <c r="D23" t="s">
        <v>65</v>
      </c>
      <c r="E23" s="3">
        <v>0.1</v>
      </c>
      <c r="F23" s="250" t="s">
        <v>424</v>
      </c>
      <c r="G23" t="s">
        <v>90</v>
      </c>
      <c r="H23" s="3">
        <v>0.1</v>
      </c>
      <c r="I23" s="3">
        <f t="shared" si="1"/>
        <v>9.0909090909090925E-2</v>
      </c>
      <c r="J23" t="s">
        <v>65</v>
      </c>
      <c r="K23" s="3">
        <v>0.1</v>
      </c>
      <c r="L23" t="s">
        <v>564</v>
      </c>
      <c r="O23" s="3">
        <v>0.1</v>
      </c>
      <c r="P23" t="s">
        <v>568</v>
      </c>
      <c r="R23" s="3">
        <v>0.1</v>
      </c>
      <c r="S23" t="s">
        <v>570</v>
      </c>
      <c r="T23" t="s">
        <v>90</v>
      </c>
      <c r="Y23" s="8">
        <v>10</v>
      </c>
      <c r="Z23" s="8">
        <v>1</v>
      </c>
      <c r="AA23" t="s">
        <v>63</v>
      </c>
      <c r="AB23" s="8">
        <v>10</v>
      </c>
      <c r="AC23" t="s">
        <v>107</v>
      </c>
      <c r="AD23" t="s">
        <v>90</v>
      </c>
      <c r="AE23" s="8">
        <v>10</v>
      </c>
      <c r="AF23" s="3">
        <f t="shared" si="2"/>
        <v>0.16666666666666666</v>
      </c>
      <c r="AG23" t="s">
        <v>574</v>
      </c>
      <c r="AH23" t="s">
        <v>90</v>
      </c>
      <c r="AI23" s="8">
        <v>10</v>
      </c>
      <c r="AJ23" s="3">
        <v>0.1</v>
      </c>
      <c r="AK23" t="s">
        <v>576</v>
      </c>
      <c r="AL23" t="s">
        <v>90</v>
      </c>
      <c r="AM23" s="8">
        <v>1</v>
      </c>
      <c r="AN23" s="8">
        <v>0.1</v>
      </c>
      <c r="AO23" t="s">
        <v>584</v>
      </c>
      <c r="AP23" t="s">
        <v>90</v>
      </c>
      <c r="AQ23" s="8">
        <v>1</v>
      </c>
      <c r="AR23" s="3">
        <v>0.1</v>
      </c>
      <c r="AS23" t="s">
        <v>586</v>
      </c>
      <c r="AT23" t="s">
        <v>90</v>
      </c>
      <c r="AU23" t="s">
        <v>90</v>
      </c>
    </row>
    <row r="24" spans="2:47" ht="42">
      <c r="B24" s="3">
        <v>0.11</v>
      </c>
      <c r="C24" s="3">
        <f t="shared" si="3"/>
        <v>8.461538461538462E-2</v>
      </c>
      <c r="D24" t="s">
        <v>65</v>
      </c>
      <c r="E24" s="3">
        <v>0.11</v>
      </c>
      <c r="F24" s="250" t="s">
        <v>424</v>
      </c>
      <c r="G24" t="s">
        <v>90</v>
      </c>
      <c r="H24" s="3">
        <v>0.11</v>
      </c>
      <c r="I24" s="3">
        <f t="shared" si="1"/>
        <v>0.10000000000000002</v>
      </c>
      <c r="J24" t="s">
        <v>65</v>
      </c>
      <c r="K24" s="3">
        <v>0.11</v>
      </c>
      <c r="L24" t="s">
        <v>564</v>
      </c>
      <c r="O24" s="3">
        <v>0.11</v>
      </c>
      <c r="P24" t="s">
        <v>568</v>
      </c>
      <c r="R24" s="3">
        <v>0.11</v>
      </c>
      <c r="S24" t="s">
        <v>570</v>
      </c>
      <c r="T24" t="s">
        <v>90</v>
      </c>
      <c r="Y24" s="8">
        <v>11</v>
      </c>
      <c r="Z24" s="8">
        <v>1</v>
      </c>
      <c r="AA24" t="s">
        <v>63</v>
      </c>
      <c r="AB24" s="8">
        <v>11</v>
      </c>
      <c r="AC24" t="s">
        <v>107</v>
      </c>
      <c r="AD24" t="s">
        <v>90</v>
      </c>
      <c r="AE24" s="8">
        <v>11</v>
      </c>
      <c r="AF24" s="3">
        <f t="shared" si="2"/>
        <v>0.18333333333333332</v>
      </c>
      <c r="AG24" t="s">
        <v>574</v>
      </c>
      <c r="AH24" t="s">
        <v>90</v>
      </c>
      <c r="AI24" s="8">
        <v>11</v>
      </c>
      <c r="AJ24" s="3">
        <v>0.11</v>
      </c>
      <c r="AK24" t="s">
        <v>576</v>
      </c>
      <c r="AL24" t="s">
        <v>90</v>
      </c>
      <c r="AM24" s="8">
        <v>1.1000000000000001</v>
      </c>
      <c r="AN24" s="8">
        <v>0.11</v>
      </c>
      <c r="AO24" t="s">
        <v>584</v>
      </c>
      <c r="AP24" t="s">
        <v>90</v>
      </c>
      <c r="AQ24" s="8">
        <v>1.1000000000000001</v>
      </c>
      <c r="AR24" s="3">
        <v>0.11</v>
      </c>
      <c r="AS24" t="s">
        <v>586</v>
      </c>
      <c r="AT24" t="s">
        <v>90</v>
      </c>
      <c r="AU24" t="s">
        <v>90</v>
      </c>
    </row>
    <row r="25" spans="2:47" ht="42">
      <c r="B25" s="3">
        <v>0.12</v>
      </c>
      <c r="C25" s="3">
        <f t="shared" si="3"/>
        <v>9.2307692307692313E-2</v>
      </c>
      <c r="D25" t="s">
        <v>65</v>
      </c>
      <c r="E25" s="3">
        <v>0.12</v>
      </c>
      <c r="F25" s="250" t="s">
        <v>424</v>
      </c>
      <c r="G25" t="s">
        <v>90</v>
      </c>
      <c r="H25" s="3">
        <v>0.12</v>
      </c>
      <c r="I25" s="3">
        <f t="shared" si="1"/>
        <v>0.10909090909090911</v>
      </c>
      <c r="J25" t="s">
        <v>65</v>
      </c>
      <c r="K25" s="3">
        <v>0.12</v>
      </c>
      <c r="L25" t="s">
        <v>564</v>
      </c>
      <c r="O25" s="3">
        <v>0.12</v>
      </c>
      <c r="P25" t="s">
        <v>568</v>
      </c>
      <c r="R25" s="3">
        <v>0.12</v>
      </c>
      <c r="S25" t="s">
        <v>570</v>
      </c>
      <c r="T25" t="s">
        <v>90</v>
      </c>
      <c r="Y25" s="8">
        <v>12</v>
      </c>
      <c r="Z25" s="8">
        <v>1</v>
      </c>
      <c r="AA25" t="s">
        <v>63</v>
      </c>
      <c r="AB25" s="8">
        <v>12</v>
      </c>
      <c r="AC25" t="s">
        <v>107</v>
      </c>
      <c r="AD25" t="s">
        <v>90</v>
      </c>
      <c r="AE25" s="8">
        <v>12</v>
      </c>
      <c r="AF25" s="3">
        <f t="shared" si="2"/>
        <v>0.19999999999999998</v>
      </c>
      <c r="AG25" t="s">
        <v>574</v>
      </c>
      <c r="AH25" t="s">
        <v>90</v>
      </c>
      <c r="AI25" s="8">
        <v>12</v>
      </c>
      <c r="AJ25" s="3">
        <v>0.12</v>
      </c>
      <c r="AK25" t="s">
        <v>576</v>
      </c>
      <c r="AL25" t="s">
        <v>90</v>
      </c>
      <c r="AM25" s="8">
        <v>1.2000000000000002</v>
      </c>
      <c r="AN25" s="8">
        <v>0.12</v>
      </c>
      <c r="AO25" t="s">
        <v>584</v>
      </c>
      <c r="AP25" t="s">
        <v>90</v>
      </c>
      <c r="AQ25" s="8">
        <v>1.2000000000000002</v>
      </c>
      <c r="AR25" s="3">
        <v>0.12</v>
      </c>
      <c r="AS25" t="s">
        <v>586</v>
      </c>
      <c r="AT25" t="s">
        <v>90</v>
      </c>
      <c r="AU25" t="s">
        <v>90</v>
      </c>
    </row>
    <row r="26" spans="2:47" ht="42">
      <c r="B26" s="3">
        <v>0.13</v>
      </c>
      <c r="C26" s="3">
        <f t="shared" si="3"/>
        <v>0.1</v>
      </c>
      <c r="D26" t="s">
        <v>65</v>
      </c>
      <c r="E26" s="3">
        <v>0.13</v>
      </c>
      <c r="F26" s="250" t="s">
        <v>424</v>
      </c>
      <c r="G26" t="s">
        <v>90</v>
      </c>
      <c r="H26" s="3">
        <v>0.13</v>
      </c>
      <c r="I26" s="3">
        <f t="shared" si="1"/>
        <v>0.11818181818181821</v>
      </c>
      <c r="J26" t="s">
        <v>65</v>
      </c>
      <c r="K26" s="3">
        <v>0.13</v>
      </c>
      <c r="L26" t="s">
        <v>564</v>
      </c>
      <c r="O26" s="3">
        <v>0.13</v>
      </c>
      <c r="P26" t="s">
        <v>568</v>
      </c>
      <c r="R26" s="3">
        <v>0.13</v>
      </c>
      <c r="S26" t="s">
        <v>570</v>
      </c>
      <c r="T26" t="s">
        <v>90</v>
      </c>
      <c r="Y26" s="8">
        <v>13</v>
      </c>
      <c r="Z26" s="8">
        <v>1</v>
      </c>
      <c r="AA26" t="s">
        <v>63</v>
      </c>
      <c r="AB26" s="8">
        <v>13</v>
      </c>
      <c r="AC26" t="s">
        <v>107</v>
      </c>
      <c r="AD26" t="s">
        <v>90</v>
      </c>
      <c r="AE26" s="8">
        <v>13</v>
      </c>
      <c r="AF26" s="3">
        <f t="shared" si="2"/>
        <v>0.21666666666666665</v>
      </c>
      <c r="AG26" t="s">
        <v>574</v>
      </c>
      <c r="AH26" t="s">
        <v>90</v>
      </c>
      <c r="AI26" s="8">
        <v>13</v>
      </c>
      <c r="AJ26" s="3">
        <v>0.13</v>
      </c>
      <c r="AK26" t="s">
        <v>576</v>
      </c>
      <c r="AL26" t="s">
        <v>90</v>
      </c>
      <c r="AM26" s="8">
        <v>1.3</v>
      </c>
      <c r="AN26" s="8">
        <v>0.13</v>
      </c>
      <c r="AO26" t="s">
        <v>584</v>
      </c>
      <c r="AP26" t="s">
        <v>90</v>
      </c>
      <c r="AQ26" s="8">
        <v>1.3</v>
      </c>
      <c r="AR26" s="3">
        <v>0.13</v>
      </c>
      <c r="AS26" t="s">
        <v>586</v>
      </c>
      <c r="AT26" t="s">
        <v>90</v>
      </c>
      <c r="AU26" t="s">
        <v>90</v>
      </c>
    </row>
    <row r="27" spans="2:47" ht="42">
      <c r="B27" s="3">
        <v>0.14000000000000001</v>
      </c>
      <c r="C27" s="3">
        <f t="shared" si="3"/>
        <v>0.1076923076923077</v>
      </c>
      <c r="D27" t="s">
        <v>65</v>
      </c>
      <c r="E27" s="3">
        <v>0.14000000000000001</v>
      </c>
      <c r="F27" s="250" t="s">
        <v>424</v>
      </c>
      <c r="G27" t="s">
        <v>90</v>
      </c>
      <c r="H27" s="3">
        <v>0.14000000000000001</v>
      </c>
      <c r="I27" s="3">
        <f t="shared" si="1"/>
        <v>0.12727272727272729</v>
      </c>
      <c r="J27" t="s">
        <v>65</v>
      </c>
      <c r="K27" s="3">
        <v>0.14000000000000001</v>
      </c>
      <c r="L27" t="s">
        <v>564</v>
      </c>
      <c r="O27" s="3">
        <v>0.14000000000000001</v>
      </c>
      <c r="P27" t="s">
        <v>568</v>
      </c>
      <c r="R27" s="3">
        <v>0.14000000000000001</v>
      </c>
      <c r="S27" t="s">
        <v>570</v>
      </c>
      <c r="T27" t="s">
        <v>90</v>
      </c>
      <c r="Y27" s="8">
        <v>14</v>
      </c>
      <c r="Z27" s="8">
        <v>1</v>
      </c>
      <c r="AA27" t="s">
        <v>63</v>
      </c>
      <c r="AB27" s="8">
        <v>14</v>
      </c>
      <c r="AC27" t="s">
        <v>107</v>
      </c>
      <c r="AD27" t="s">
        <v>90</v>
      </c>
      <c r="AE27" s="8">
        <v>14</v>
      </c>
      <c r="AF27" s="3">
        <f t="shared" si="2"/>
        <v>0.23333333333333331</v>
      </c>
      <c r="AG27" t="s">
        <v>574</v>
      </c>
      <c r="AH27" t="s">
        <v>90</v>
      </c>
      <c r="AI27" s="8">
        <v>14</v>
      </c>
      <c r="AJ27" s="3">
        <v>0.14000000000000001</v>
      </c>
      <c r="AK27" t="s">
        <v>576</v>
      </c>
      <c r="AL27" t="s">
        <v>90</v>
      </c>
      <c r="AM27" s="8">
        <v>1.4000000000000001</v>
      </c>
      <c r="AN27" s="8">
        <v>0.14000000000000001</v>
      </c>
      <c r="AO27" t="s">
        <v>584</v>
      </c>
      <c r="AP27" t="s">
        <v>90</v>
      </c>
      <c r="AQ27" s="8">
        <v>1.4000000000000001</v>
      </c>
      <c r="AR27" s="3">
        <v>0.14000000000000001</v>
      </c>
      <c r="AS27" t="s">
        <v>586</v>
      </c>
      <c r="AT27" t="s">
        <v>90</v>
      </c>
      <c r="AU27" t="s">
        <v>90</v>
      </c>
    </row>
    <row r="28" spans="2:47" ht="42">
      <c r="B28" s="3">
        <v>0.15</v>
      </c>
      <c r="C28" s="3">
        <f t="shared" si="3"/>
        <v>0.11538461538461539</v>
      </c>
      <c r="D28" t="s">
        <v>65</v>
      </c>
      <c r="E28" s="3">
        <v>0.15</v>
      </c>
      <c r="F28" s="250" t="s">
        <v>424</v>
      </c>
      <c r="G28" t="s">
        <v>90</v>
      </c>
      <c r="H28" s="3">
        <v>0.15</v>
      </c>
      <c r="I28" s="3">
        <f t="shared" si="1"/>
        <v>0.13636363636363638</v>
      </c>
      <c r="J28" t="s">
        <v>65</v>
      </c>
      <c r="K28" s="3">
        <v>0.15</v>
      </c>
      <c r="L28" t="s">
        <v>564</v>
      </c>
      <c r="O28" s="3">
        <v>0.15</v>
      </c>
      <c r="P28" t="s">
        <v>568</v>
      </c>
      <c r="R28" s="3">
        <v>0.15</v>
      </c>
      <c r="S28" t="s">
        <v>570</v>
      </c>
      <c r="T28" t="s">
        <v>90</v>
      </c>
      <c r="Y28" s="8">
        <v>15</v>
      </c>
      <c r="Z28" s="8">
        <v>1</v>
      </c>
      <c r="AA28" t="s">
        <v>63</v>
      </c>
      <c r="AB28" s="8">
        <v>15</v>
      </c>
      <c r="AC28" t="s">
        <v>107</v>
      </c>
      <c r="AD28" t="s">
        <v>90</v>
      </c>
      <c r="AE28" s="8">
        <v>15</v>
      </c>
      <c r="AF28" s="3">
        <f t="shared" si="2"/>
        <v>0.24999999999999997</v>
      </c>
      <c r="AG28" t="s">
        <v>574</v>
      </c>
      <c r="AH28" t="s">
        <v>90</v>
      </c>
      <c r="AI28" s="8">
        <v>15</v>
      </c>
      <c r="AJ28" s="3">
        <v>0.15</v>
      </c>
      <c r="AK28" t="s">
        <v>576</v>
      </c>
      <c r="AL28" t="s">
        <v>90</v>
      </c>
      <c r="AM28" s="8">
        <v>1.5</v>
      </c>
      <c r="AN28" s="8">
        <v>0.15</v>
      </c>
      <c r="AO28" t="s">
        <v>584</v>
      </c>
      <c r="AP28" t="s">
        <v>90</v>
      </c>
      <c r="AQ28" s="8">
        <v>1.5</v>
      </c>
      <c r="AR28" s="3">
        <v>0.15</v>
      </c>
      <c r="AS28" t="s">
        <v>586</v>
      </c>
      <c r="AT28" t="s">
        <v>90</v>
      </c>
      <c r="AU28" t="s">
        <v>90</v>
      </c>
    </row>
    <row r="29" spans="2:47" ht="42">
      <c r="B29" s="3">
        <v>0.16</v>
      </c>
      <c r="C29" s="3">
        <f t="shared" si="3"/>
        <v>0.12307692307692308</v>
      </c>
      <c r="D29" t="s">
        <v>65</v>
      </c>
      <c r="E29" s="3">
        <v>0.16</v>
      </c>
      <c r="F29" s="250" t="s">
        <v>424</v>
      </c>
      <c r="G29" t="s">
        <v>90</v>
      </c>
      <c r="H29" s="3">
        <v>0.16</v>
      </c>
      <c r="I29" s="3">
        <f t="shared" si="1"/>
        <v>0.14545454545454548</v>
      </c>
      <c r="J29" t="s">
        <v>65</v>
      </c>
      <c r="K29" s="3">
        <v>0.16</v>
      </c>
      <c r="L29" t="s">
        <v>564</v>
      </c>
      <c r="O29" s="3">
        <v>0.16</v>
      </c>
      <c r="P29" t="s">
        <v>568</v>
      </c>
      <c r="R29" s="3">
        <v>0.16</v>
      </c>
      <c r="S29" t="s">
        <v>570</v>
      </c>
      <c r="T29" t="s">
        <v>90</v>
      </c>
      <c r="Y29" s="8">
        <v>16</v>
      </c>
      <c r="Z29" s="8">
        <v>1</v>
      </c>
      <c r="AA29" t="s">
        <v>63</v>
      </c>
      <c r="AB29" s="8">
        <v>16</v>
      </c>
      <c r="AC29" t="s">
        <v>107</v>
      </c>
      <c r="AD29" t="s">
        <v>90</v>
      </c>
      <c r="AE29" s="8">
        <v>16</v>
      </c>
      <c r="AF29" s="3">
        <f t="shared" si="2"/>
        <v>0.26666666666666666</v>
      </c>
      <c r="AG29" t="s">
        <v>574</v>
      </c>
      <c r="AH29" t="s">
        <v>90</v>
      </c>
      <c r="AI29" s="8">
        <v>16</v>
      </c>
      <c r="AJ29" s="3">
        <v>0.16</v>
      </c>
      <c r="AK29" t="s">
        <v>576</v>
      </c>
      <c r="AL29" t="s">
        <v>90</v>
      </c>
      <c r="AM29" s="8">
        <v>1.6</v>
      </c>
      <c r="AN29" s="8">
        <v>0.16</v>
      </c>
      <c r="AO29" t="s">
        <v>584</v>
      </c>
      <c r="AP29" t="s">
        <v>90</v>
      </c>
      <c r="AQ29" s="8">
        <v>1.6</v>
      </c>
      <c r="AR29" s="3">
        <v>0.16</v>
      </c>
      <c r="AS29" t="s">
        <v>586</v>
      </c>
      <c r="AT29" t="s">
        <v>90</v>
      </c>
      <c r="AU29" t="s">
        <v>90</v>
      </c>
    </row>
    <row r="30" spans="2:47" ht="42">
      <c r="B30" s="3">
        <v>0.17</v>
      </c>
      <c r="C30" s="3">
        <f t="shared" si="3"/>
        <v>0.13076923076923078</v>
      </c>
      <c r="D30" t="s">
        <v>65</v>
      </c>
      <c r="E30" s="3">
        <v>0.17</v>
      </c>
      <c r="F30" s="250" t="s">
        <v>424</v>
      </c>
      <c r="G30" t="s">
        <v>90</v>
      </c>
      <c r="H30" s="3">
        <v>0.17</v>
      </c>
      <c r="I30" s="3">
        <f t="shared" si="1"/>
        <v>0.15454545454545457</v>
      </c>
      <c r="J30" t="s">
        <v>65</v>
      </c>
      <c r="K30" s="3">
        <v>0.17</v>
      </c>
      <c r="L30" t="s">
        <v>564</v>
      </c>
      <c r="O30" s="3">
        <v>0.17</v>
      </c>
      <c r="P30" t="s">
        <v>568</v>
      </c>
      <c r="R30" s="3">
        <v>0.17</v>
      </c>
      <c r="S30" t="s">
        <v>570</v>
      </c>
      <c r="T30" t="s">
        <v>90</v>
      </c>
      <c r="Y30" s="8">
        <v>17</v>
      </c>
      <c r="Z30" s="8">
        <v>1</v>
      </c>
      <c r="AA30" t="s">
        <v>63</v>
      </c>
      <c r="AB30" s="8">
        <v>17</v>
      </c>
      <c r="AC30" t="s">
        <v>107</v>
      </c>
      <c r="AD30" t="s">
        <v>90</v>
      </c>
      <c r="AE30" s="8">
        <v>17</v>
      </c>
      <c r="AF30" s="3">
        <f t="shared" si="2"/>
        <v>0.28333333333333333</v>
      </c>
      <c r="AG30" t="s">
        <v>574</v>
      </c>
      <c r="AH30" t="s">
        <v>90</v>
      </c>
      <c r="AI30" s="8">
        <v>17</v>
      </c>
      <c r="AJ30" s="3">
        <v>0.17</v>
      </c>
      <c r="AK30" t="s">
        <v>576</v>
      </c>
      <c r="AL30" t="s">
        <v>90</v>
      </c>
      <c r="AM30" s="8">
        <v>1.7000000000000002</v>
      </c>
      <c r="AN30" s="8">
        <v>0.17</v>
      </c>
      <c r="AO30" t="s">
        <v>584</v>
      </c>
      <c r="AP30" t="s">
        <v>90</v>
      </c>
      <c r="AQ30" s="8">
        <v>1.7000000000000002</v>
      </c>
      <c r="AR30" s="3">
        <v>0.17</v>
      </c>
      <c r="AS30" t="s">
        <v>586</v>
      </c>
      <c r="AT30" t="s">
        <v>90</v>
      </c>
      <c r="AU30" t="s">
        <v>90</v>
      </c>
    </row>
    <row r="31" spans="2:47" ht="42">
      <c r="B31" s="3">
        <v>0.18</v>
      </c>
      <c r="C31" s="3">
        <f t="shared" si="3"/>
        <v>0.13846153846153847</v>
      </c>
      <c r="D31" t="s">
        <v>65</v>
      </c>
      <c r="E31" s="3">
        <v>0.18</v>
      </c>
      <c r="F31" s="250" t="s">
        <v>424</v>
      </c>
      <c r="G31" t="s">
        <v>90</v>
      </c>
      <c r="H31" s="3">
        <v>0.18</v>
      </c>
      <c r="I31" s="3">
        <f t="shared" si="1"/>
        <v>0.16363636363636366</v>
      </c>
      <c r="J31" t="s">
        <v>65</v>
      </c>
      <c r="K31" s="3">
        <v>0.18</v>
      </c>
      <c r="L31" t="s">
        <v>564</v>
      </c>
      <c r="O31" s="3">
        <v>0.18</v>
      </c>
      <c r="P31" t="s">
        <v>568</v>
      </c>
      <c r="R31" s="3">
        <v>0.18</v>
      </c>
      <c r="S31" t="s">
        <v>570</v>
      </c>
      <c r="T31" t="s">
        <v>90</v>
      </c>
      <c r="Y31" s="8">
        <v>18</v>
      </c>
      <c r="Z31" s="8">
        <v>1</v>
      </c>
      <c r="AA31" t="s">
        <v>63</v>
      </c>
      <c r="AB31" s="8">
        <v>18</v>
      </c>
      <c r="AC31" t="s">
        <v>107</v>
      </c>
      <c r="AD31" t="s">
        <v>90</v>
      </c>
      <c r="AE31" s="8">
        <v>18</v>
      </c>
      <c r="AF31" s="3">
        <f t="shared" si="2"/>
        <v>0.3</v>
      </c>
      <c r="AG31" t="s">
        <v>574</v>
      </c>
      <c r="AH31" t="s">
        <v>90</v>
      </c>
      <c r="AI31" s="8">
        <v>18</v>
      </c>
      <c r="AJ31" s="3">
        <v>0.18</v>
      </c>
      <c r="AK31" t="s">
        <v>576</v>
      </c>
      <c r="AL31" t="s">
        <v>90</v>
      </c>
      <c r="AM31" s="8">
        <v>1.8</v>
      </c>
      <c r="AN31" s="8">
        <v>0.18</v>
      </c>
      <c r="AO31" t="s">
        <v>584</v>
      </c>
      <c r="AP31" t="s">
        <v>90</v>
      </c>
      <c r="AQ31" s="8">
        <v>1.8</v>
      </c>
      <c r="AR31" s="3">
        <v>0.18</v>
      </c>
      <c r="AS31" t="s">
        <v>586</v>
      </c>
      <c r="AT31" t="s">
        <v>90</v>
      </c>
      <c r="AU31" t="s">
        <v>90</v>
      </c>
    </row>
    <row r="32" spans="2:47" ht="42">
      <c r="B32" s="3">
        <v>0.19</v>
      </c>
      <c r="C32" s="3">
        <f t="shared" si="3"/>
        <v>0.14615384615384616</v>
      </c>
      <c r="D32" t="s">
        <v>65</v>
      </c>
      <c r="E32" s="3">
        <v>0.19</v>
      </c>
      <c r="F32" s="250" t="s">
        <v>424</v>
      </c>
      <c r="G32" t="s">
        <v>90</v>
      </c>
      <c r="H32" s="3">
        <v>0.19</v>
      </c>
      <c r="I32" s="3">
        <f t="shared" si="1"/>
        <v>0.17272727272727276</v>
      </c>
      <c r="J32" t="s">
        <v>65</v>
      </c>
      <c r="K32" s="3">
        <v>0.19</v>
      </c>
      <c r="L32" t="s">
        <v>564</v>
      </c>
      <c r="O32" s="3">
        <v>0.19</v>
      </c>
      <c r="P32" t="s">
        <v>568</v>
      </c>
      <c r="R32" s="3">
        <v>0.19</v>
      </c>
      <c r="S32" t="s">
        <v>570</v>
      </c>
      <c r="T32" t="s">
        <v>90</v>
      </c>
      <c r="Y32" s="8">
        <v>19</v>
      </c>
      <c r="Z32" s="8">
        <v>1</v>
      </c>
      <c r="AA32" t="s">
        <v>63</v>
      </c>
      <c r="AB32" s="8">
        <v>19</v>
      </c>
      <c r="AC32" t="s">
        <v>107</v>
      </c>
      <c r="AD32" t="s">
        <v>90</v>
      </c>
      <c r="AE32" s="8">
        <v>19</v>
      </c>
      <c r="AF32" s="3">
        <f t="shared" si="2"/>
        <v>0.31666666666666665</v>
      </c>
      <c r="AG32" t="s">
        <v>574</v>
      </c>
      <c r="AH32" t="s">
        <v>90</v>
      </c>
      <c r="AI32" s="8">
        <v>19</v>
      </c>
      <c r="AJ32" s="3">
        <v>0.19</v>
      </c>
      <c r="AK32" t="s">
        <v>576</v>
      </c>
      <c r="AL32" t="s">
        <v>90</v>
      </c>
      <c r="AM32" s="8">
        <v>1.9000000000000001</v>
      </c>
      <c r="AN32" s="8">
        <v>0.19</v>
      </c>
      <c r="AO32" t="s">
        <v>584</v>
      </c>
      <c r="AP32" t="s">
        <v>90</v>
      </c>
      <c r="AQ32" s="8">
        <v>1.9000000000000001</v>
      </c>
      <c r="AR32" s="3">
        <v>0.19</v>
      </c>
      <c r="AS32" t="s">
        <v>586</v>
      </c>
      <c r="AT32" t="s">
        <v>90</v>
      </c>
      <c r="AU32" t="s">
        <v>90</v>
      </c>
    </row>
    <row r="33" spans="2:47" ht="42">
      <c r="B33" s="3">
        <v>0.2</v>
      </c>
      <c r="C33" s="3">
        <f t="shared" si="3"/>
        <v>0.15384615384615385</v>
      </c>
      <c r="D33" t="s">
        <v>65</v>
      </c>
      <c r="E33" s="3">
        <v>0.2</v>
      </c>
      <c r="F33" s="250" t="s">
        <v>424</v>
      </c>
      <c r="G33" t="s">
        <v>90</v>
      </c>
      <c r="H33" s="3">
        <v>0.2</v>
      </c>
      <c r="I33" s="3">
        <f t="shared" si="1"/>
        <v>0.18181818181818185</v>
      </c>
      <c r="J33" t="s">
        <v>65</v>
      </c>
      <c r="K33" s="3">
        <v>0.2</v>
      </c>
      <c r="L33" t="s">
        <v>564</v>
      </c>
      <c r="O33" s="3">
        <v>0.2</v>
      </c>
      <c r="P33" t="s">
        <v>568</v>
      </c>
      <c r="R33" s="3">
        <v>0.2</v>
      </c>
      <c r="S33" t="s">
        <v>570</v>
      </c>
      <c r="T33" t="s">
        <v>90</v>
      </c>
      <c r="Y33" s="8">
        <v>20</v>
      </c>
      <c r="Z33" s="8">
        <v>1</v>
      </c>
      <c r="AA33" t="s">
        <v>63</v>
      </c>
      <c r="AB33" s="8">
        <v>20</v>
      </c>
      <c r="AC33" t="s">
        <v>107</v>
      </c>
      <c r="AD33" t="s">
        <v>90</v>
      </c>
      <c r="AE33" s="8">
        <v>20</v>
      </c>
      <c r="AF33" s="3">
        <f t="shared" si="2"/>
        <v>0.33333333333333331</v>
      </c>
      <c r="AG33" t="s">
        <v>574</v>
      </c>
      <c r="AH33" t="s">
        <v>90</v>
      </c>
      <c r="AI33" s="8">
        <v>20</v>
      </c>
      <c r="AJ33" s="3">
        <v>0.2</v>
      </c>
      <c r="AK33" t="s">
        <v>576</v>
      </c>
      <c r="AL33" t="s">
        <v>90</v>
      </c>
      <c r="AM33" s="8">
        <v>2</v>
      </c>
      <c r="AN33" s="8">
        <v>0.2</v>
      </c>
      <c r="AO33" t="s">
        <v>585</v>
      </c>
      <c r="AP33" t="s">
        <v>90</v>
      </c>
      <c r="AQ33" s="8">
        <v>2</v>
      </c>
      <c r="AR33" s="3">
        <v>0.2</v>
      </c>
      <c r="AS33" t="s">
        <v>586</v>
      </c>
      <c r="AT33" t="s">
        <v>90</v>
      </c>
      <c r="AU33" t="s">
        <v>90</v>
      </c>
    </row>
    <row r="34" spans="2:47" ht="42">
      <c r="B34" s="3">
        <v>0.21</v>
      </c>
      <c r="C34" s="3">
        <f t="shared" si="3"/>
        <v>0.16153846153846155</v>
      </c>
      <c r="D34" t="s">
        <v>65</v>
      </c>
      <c r="E34" s="3">
        <v>0.21</v>
      </c>
      <c r="F34" s="250" t="s">
        <v>424</v>
      </c>
      <c r="G34" t="s">
        <v>90</v>
      </c>
      <c r="H34" s="3">
        <v>0.21</v>
      </c>
      <c r="I34" s="3">
        <f t="shared" si="1"/>
        <v>0.19090909090909094</v>
      </c>
      <c r="J34" t="s">
        <v>65</v>
      </c>
      <c r="K34" s="3">
        <v>0.21</v>
      </c>
      <c r="L34" t="s">
        <v>564</v>
      </c>
      <c r="O34" s="3">
        <v>0.21</v>
      </c>
      <c r="P34" t="s">
        <v>568</v>
      </c>
      <c r="R34" s="3">
        <v>0.21</v>
      </c>
      <c r="S34" t="s">
        <v>570</v>
      </c>
      <c r="T34" t="s">
        <v>90</v>
      </c>
      <c r="Y34" s="8">
        <v>21</v>
      </c>
      <c r="Z34" s="8">
        <v>1</v>
      </c>
      <c r="AA34" t="s">
        <v>63</v>
      </c>
      <c r="AB34" s="8">
        <v>21</v>
      </c>
      <c r="AC34" t="s">
        <v>107</v>
      </c>
      <c r="AD34" t="s">
        <v>90</v>
      </c>
      <c r="AE34" s="8">
        <v>21</v>
      </c>
      <c r="AF34" s="3">
        <f t="shared" si="2"/>
        <v>0.35</v>
      </c>
      <c r="AG34" t="s">
        <v>574</v>
      </c>
      <c r="AH34" t="s">
        <v>90</v>
      </c>
      <c r="AI34" s="8">
        <v>21</v>
      </c>
      <c r="AJ34" s="3">
        <v>0.21</v>
      </c>
      <c r="AK34" t="s">
        <v>576</v>
      </c>
      <c r="AL34" t="s">
        <v>90</v>
      </c>
      <c r="AM34" s="8">
        <v>2.1</v>
      </c>
      <c r="AN34" s="8">
        <v>0.21</v>
      </c>
      <c r="AO34" t="s">
        <v>585</v>
      </c>
      <c r="AP34" t="s">
        <v>90</v>
      </c>
      <c r="AQ34" s="8">
        <v>2.1</v>
      </c>
      <c r="AR34" s="3">
        <v>0.21</v>
      </c>
      <c r="AS34" t="s">
        <v>586</v>
      </c>
      <c r="AT34" t="s">
        <v>90</v>
      </c>
      <c r="AU34" t="s">
        <v>90</v>
      </c>
    </row>
    <row r="35" spans="2:47" ht="42">
      <c r="B35" s="3">
        <v>0.22</v>
      </c>
      <c r="C35" s="3">
        <f t="shared" si="3"/>
        <v>0.16923076923076924</v>
      </c>
      <c r="D35" t="s">
        <v>65</v>
      </c>
      <c r="E35" s="3">
        <v>0.22</v>
      </c>
      <c r="F35" s="250" t="s">
        <v>424</v>
      </c>
      <c r="G35" t="s">
        <v>90</v>
      </c>
      <c r="H35" s="3">
        <v>0.22</v>
      </c>
      <c r="I35" s="3">
        <f t="shared" si="1"/>
        <v>0.20000000000000004</v>
      </c>
      <c r="J35" t="s">
        <v>65</v>
      </c>
      <c r="K35" s="3">
        <v>0.22</v>
      </c>
      <c r="L35" t="s">
        <v>564</v>
      </c>
      <c r="O35" s="3">
        <v>0.22</v>
      </c>
      <c r="P35" t="s">
        <v>568</v>
      </c>
      <c r="R35" s="3">
        <v>0.22</v>
      </c>
      <c r="S35" t="s">
        <v>570</v>
      </c>
      <c r="T35" t="s">
        <v>90</v>
      </c>
      <c r="Y35" s="8">
        <v>22</v>
      </c>
      <c r="Z35" s="8">
        <v>1</v>
      </c>
      <c r="AA35" t="s">
        <v>63</v>
      </c>
      <c r="AB35" s="8">
        <v>22</v>
      </c>
      <c r="AC35" t="s">
        <v>107</v>
      </c>
      <c r="AD35" t="s">
        <v>90</v>
      </c>
      <c r="AE35" s="8">
        <v>22</v>
      </c>
      <c r="AF35" s="3">
        <f t="shared" si="2"/>
        <v>0.36666666666666664</v>
      </c>
      <c r="AG35" t="s">
        <v>574</v>
      </c>
      <c r="AH35" t="s">
        <v>90</v>
      </c>
      <c r="AI35" s="8">
        <v>22</v>
      </c>
      <c r="AJ35" s="3">
        <v>0.22</v>
      </c>
      <c r="AK35" t="s">
        <v>576</v>
      </c>
      <c r="AL35" t="s">
        <v>90</v>
      </c>
      <c r="AM35" s="8">
        <v>2.2000000000000002</v>
      </c>
      <c r="AN35" s="8">
        <v>0.22</v>
      </c>
      <c r="AO35" t="s">
        <v>585</v>
      </c>
      <c r="AP35" t="s">
        <v>90</v>
      </c>
      <c r="AQ35" s="8">
        <v>2.2000000000000002</v>
      </c>
      <c r="AR35" s="3">
        <v>0.22</v>
      </c>
      <c r="AS35" t="s">
        <v>586</v>
      </c>
      <c r="AT35" t="s">
        <v>90</v>
      </c>
      <c r="AU35" t="s">
        <v>90</v>
      </c>
    </row>
    <row r="36" spans="2:47">
      <c r="B36" s="3">
        <v>0.23</v>
      </c>
      <c r="C36" s="3">
        <f t="shared" si="3"/>
        <v>0.17692307692307693</v>
      </c>
      <c r="D36" t="s">
        <v>65</v>
      </c>
      <c r="E36" s="3">
        <v>0.23</v>
      </c>
      <c r="F36" t="s">
        <v>425</v>
      </c>
      <c r="G36" t="s">
        <v>90</v>
      </c>
      <c r="H36" s="3">
        <v>0.23</v>
      </c>
      <c r="I36" s="3">
        <f t="shared" si="1"/>
        <v>0.20909090909090913</v>
      </c>
      <c r="J36" t="s">
        <v>65</v>
      </c>
      <c r="K36" s="3">
        <v>0.23</v>
      </c>
      <c r="L36" t="s">
        <v>564</v>
      </c>
      <c r="O36" s="3">
        <v>0.23</v>
      </c>
      <c r="P36" t="s">
        <v>568</v>
      </c>
      <c r="R36" s="3">
        <v>0.23</v>
      </c>
      <c r="S36" t="s">
        <v>570</v>
      </c>
      <c r="T36" t="s">
        <v>90</v>
      </c>
      <c r="Y36" s="8">
        <v>23</v>
      </c>
      <c r="Z36" s="8">
        <v>1</v>
      </c>
      <c r="AA36" t="s">
        <v>63</v>
      </c>
      <c r="AB36" s="8">
        <v>23</v>
      </c>
      <c r="AC36" t="s">
        <v>107</v>
      </c>
      <c r="AD36" t="s">
        <v>90</v>
      </c>
      <c r="AE36" s="8">
        <v>23</v>
      </c>
      <c r="AF36" s="3">
        <f t="shared" si="2"/>
        <v>0.3833333333333333</v>
      </c>
      <c r="AG36" t="s">
        <v>574</v>
      </c>
      <c r="AH36" t="s">
        <v>90</v>
      </c>
      <c r="AI36" s="8">
        <v>23</v>
      </c>
      <c r="AJ36" s="3">
        <v>0.23</v>
      </c>
      <c r="AK36" t="s">
        <v>576</v>
      </c>
      <c r="AL36" t="s">
        <v>90</v>
      </c>
      <c r="AM36" s="8">
        <v>2.3000000000000003</v>
      </c>
      <c r="AN36" s="8">
        <v>0.23</v>
      </c>
      <c r="AO36" t="s">
        <v>585</v>
      </c>
      <c r="AP36" t="s">
        <v>90</v>
      </c>
      <c r="AQ36" s="8">
        <v>2.3000000000000003</v>
      </c>
      <c r="AR36" s="3">
        <v>0.23</v>
      </c>
      <c r="AS36" t="s">
        <v>586</v>
      </c>
      <c r="AT36" t="s">
        <v>90</v>
      </c>
      <c r="AU36" t="s">
        <v>90</v>
      </c>
    </row>
    <row r="37" spans="2:47">
      <c r="B37" s="3">
        <v>0.24</v>
      </c>
      <c r="C37" s="3">
        <f t="shared" si="3"/>
        <v>0.18461538461538463</v>
      </c>
      <c r="D37" t="s">
        <v>65</v>
      </c>
      <c r="E37" s="3">
        <v>0.24</v>
      </c>
      <c r="F37" t="s">
        <v>426</v>
      </c>
      <c r="G37" t="s">
        <v>90</v>
      </c>
      <c r="H37" s="3">
        <v>0.24</v>
      </c>
      <c r="I37" s="3">
        <f t="shared" si="1"/>
        <v>0.21818181818181823</v>
      </c>
      <c r="J37" t="s">
        <v>65</v>
      </c>
      <c r="K37" s="3">
        <v>0.24</v>
      </c>
      <c r="L37" t="s">
        <v>564</v>
      </c>
      <c r="O37" s="3">
        <v>0.24</v>
      </c>
      <c r="P37" t="s">
        <v>568</v>
      </c>
      <c r="R37" s="3">
        <v>0.24</v>
      </c>
      <c r="S37" t="s">
        <v>570</v>
      </c>
      <c r="T37" t="s">
        <v>90</v>
      </c>
      <c r="Y37" s="8">
        <v>24</v>
      </c>
      <c r="Z37" s="8">
        <v>1</v>
      </c>
      <c r="AA37" t="s">
        <v>63</v>
      </c>
      <c r="AB37" s="8">
        <v>24</v>
      </c>
      <c r="AC37" t="s">
        <v>107</v>
      </c>
      <c r="AD37" t="s">
        <v>90</v>
      </c>
      <c r="AE37" s="8">
        <v>24</v>
      </c>
      <c r="AF37" s="3">
        <f t="shared" si="2"/>
        <v>0.39999999999999997</v>
      </c>
      <c r="AG37" t="s">
        <v>574</v>
      </c>
      <c r="AH37" t="s">
        <v>90</v>
      </c>
      <c r="AI37" s="8">
        <v>24</v>
      </c>
      <c r="AJ37" s="3">
        <v>0.24</v>
      </c>
      <c r="AK37" t="s">
        <v>576</v>
      </c>
      <c r="AL37" t="s">
        <v>90</v>
      </c>
      <c r="AM37" s="8">
        <v>2.4000000000000004</v>
      </c>
      <c r="AN37" s="8">
        <v>0.24</v>
      </c>
      <c r="AO37" t="s">
        <v>585</v>
      </c>
      <c r="AP37" t="s">
        <v>90</v>
      </c>
      <c r="AQ37" s="8">
        <v>2.4000000000000004</v>
      </c>
      <c r="AR37" s="3">
        <v>0.24</v>
      </c>
      <c r="AS37" t="s">
        <v>586</v>
      </c>
      <c r="AT37" t="s">
        <v>90</v>
      </c>
      <c r="AU37" t="s">
        <v>90</v>
      </c>
    </row>
    <row r="38" spans="2:47">
      <c r="B38" s="3">
        <v>0.25</v>
      </c>
      <c r="C38" s="3">
        <f t="shared" si="3"/>
        <v>0.19230769230769232</v>
      </c>
      <c r="D38" t="s">
        <v>65</v>
      </c>
      <c r="E38" s="3">
        <v>0.25</v>
      </c>
      <c r="F38" t="s">
        <v>426</v>
      </c>
      <c r="G38" t="s">
        <v>90</v>
      </c>
      <c r="H38" s="3">
        <v>0.25</v>
      </c>
      <c r="I38" s="3">
        <f t="shared" si="1"/>
        <v>0.22727272727272732</v>
      </c>
      <c r="J38" t="s">
        <v>65</v>
      </c>
      <c r="K38" s="3">
        <v>0.25</v>
      </c>
      <c r="L38" t="s">
        <v>564</v>
      </c>
      <c r="O38" s="3">
        <v>0.25</v>
      </c>
      <c r="P38" t="s">
        <v>568</v>
      </c>
      <c r="R38" s="3">
        <v>0.25</v>
      </c>
      <c r="S38" t="s">
        <v>570</v>
      </c>
      <c r="T38" t="s">
        <v>90</v>
      </c>
      <c r="Y38" s="8">
        <v>25</v>
      </c>
      <c r="Z38" s="8">
        <v>1</v>
      </c>
      <c r="AA38" t="s">
        <v>63</v>
      </c>
      <c r="AB38" s="8">
        <v>25</v>
      </c>
      <c r="AC38" t="s">
        <v>107</v>
      </c>
      <c r="AD38" t="s">
        <v>90</v>
      </c>
      <c r="AE38" s="8">
        <v>25</v>
      </c>
      <c r="AF38" s="3">
        <f t="shared" si="2"/>
        <v>0.41666666666666663</v>
      </c>
      <c r="AG38" t="s">
        <v>574</v>
      </c>
      <c r="AH38" t="s">
        <v>90</v>
      </c>
      <c r="AI38" s="8">
        <v>25</v>
      </c>
      <c r="AJ38" s="3">
        <v>0.25</v>
      </c>
      <c r="AK38" t="s">
        <v>576</v>
      </c>
      <c r="AL38" t="s">
        <v>90</v>
      </c>
      <c r="AM38" s="8">
        <v>2.5</v>
      </c>
      <c r="AN38" s="8">
        <v>0.25</v>
      </c>
      <c r="AO38" t="s">
        <v>585</v>
      </c>
      <c r="AP38" t="s">
        <v>90</v>
      </c>
      <c r="AQ38" s="8">
        <v>2.5</v>
      </c>
      <c r="AR38" s="3">
        <v>0.25</v>
      </c>
      <c r="AS38" t="s">
        <v>586</v>
      </c>
      <c r="AT38" t="s">
        <v>90</v>
      </c>
      <c r="AU38" t="s">
        <v>90</v>
      </c>
    </row>
    <row r="39" spans="2:47">
      <c r="B39" s="3">
        <v>0.26</v>
      </c>
      <c r="C39" s="3">
        <f t="shared" si="3"/>
        <v>0.2</v>
      </c>
      <c r="D39" t="s">
        <v>65</v>
      </c>
      <c r="E39" s="3">
        <v>0.26</v>
      </c>
      <c r="F39" t="s">
        <v>426</v>
      </c>
      <c r="G39" t="s">
        <v>90</v>
      </c>
      <c r="H39" s="3">
        <v>0.26</v>
      </c>
      <c r="I39" s="3">
        <f t="shared" si="1"/>
        <v>0.23636363636363641</v>
      </c>
      <c r="J39" t="s">
        <v>65</v>
      </c>
      <c r="K39" s="3">
        <v>0.26</v>
      </c>
      <c r="L39" t="s">
        <v>564</v>
      </c>
      <c r="O39" s="3">
        <v>0.26</v>
      </c>
      <c r="P39" t="s">
        <v>568</v>
      </c>
      <c r="R39" s="3">
        <v>0.26</v>
      </c>
      <c r="S39" t="s">
        <v>570</v>
      </c>
      <c r="T39" t="s">
        <v>90</v>
      </c>
      <c r="Y39" s="8">
        <v>26</v>
      </c>
      <c r="Z39" s="8">
        <v>1</v>
      </c>
      <c r="AA39" t="s">
        <v>63</v>
      </c>
      <c r="AB39" s="8">
        <v>26</v>
      </c>
      <c r="AC39" t="s">
        <v>107</v>
      </c>
      <c r="AD39" t="s">
        <v>90</v>
      </c>
      <c r="AE39" s="8">
        <v>26</v>
      </c>
      <c r="AF39" s="3">
        <f t="shared" si="2"/>
        <v>0.43333333333333329</v>
      </c>
      <c r="AG39" t="s">
        <v>574</v>
      </c>
      <c r="AH39" t="s">
        <v>90</v>
      </c>
      <c r="AI39" s="8">
        <v>26</v>
      </c>
      <c r="AJ39" s="3">
        <v>0.26</v>
      </c>
      <c r="AK39" t="s">
        <v>576</v>
      </c>
      <c r="AL39" t="s">
        <v>90</v>
      </c>
      <c r="AM39" s="8">
        <v>2.6</v>
      </c>
      <c r="AN39" s="8">
        <v>0.26</v>
      </c>
      <c r="AO39" t="s">
        <v>585</v>
      </c>
      <c r="AP39" t="s">
        <v>90</v>
      </c>
      <c r="AQ39" s="8">
        <v>2.6</v>
      </c>
      <c r="AR39" s="3">
        <v>0.26</v>
      </c>
      <c r="AS39" t="s">
        <v>586</v>
      </c>
      <c r="AT39" t="s">
        <v>90</v>
      </c>
      <c r="AU39" t="s">
        <v>90</v>
      </c>
    </row>
    <row r="40" spans="2:47">
      <c r="B40" s="3">
        <v>0.27</v>
      </c>
      <c r="C40" s="3">
        <f t="shared" si="3"/>
        <v>0.2076923076923077</v>
      </c>
      <c r="D40" t="s">
        <v>65</v>
      </c>
      <c r="E40" s="3">
        <v>0.27</v>
      </c>
      <c r="F40" t="s">
        <v>426</v>
      </c>
      <c r="G40" t="s">
        <v>90</v>
      </c>
      <c r="H40" s="3">
        <v>0.27</v>
      </c>
      <c r="I40" s="3">
        <f t="shared" si="1"/>
        <v>0.24545454545454551</v>
      </c>
      <c r="J40" t="s">
        <v>65</v>
      </c>
      <c r="K40" s="3">
        <v>0.27</v>
      </c>
      <c r="L40" t="s">
        <v>564</v>
      </c>
      <c r="O40" s="3">
        <v>0.27</v>
      </c>
      <c r="P40" t="s">
        <v>568</v>
      </c>
      <c r="R40" s="3">
        <v>0.27</v>
      </c>
      <c r="S40" t="s">
        <v>570</v>
      </c>
      <c r="T40" t="s">
        <v>90</v>
      </c>
      <c r="Y40" s="8">
        <v>27</v>
      </c>
      <c r="Z40" s="8">
        <v>1</v>
      </c>
      <c r="AA40" t="s">
        <v>63</v>
      </c>
      <c r="AB40" s="8">
        <v>27</v>
      </c>
      <c r="AC40" t="s">
        <v>107</v>
      </c>
      <c r="AD40" t="s">
        <v>90</v>
      </c>
      <c r="AE40" s="8">
        <v>27</v>
      </c>
      <c r="AF40" s="3">
        <f t="shared" si="2"/>
        <v>0.44999999999999996</v>
      </c>
      <c r="AG40" t="s">
        <v>574</v>
      </c>
      <c r="AH40" t="s">
        <v>90</v>
      </c>
      <c r="AI40" s="8">
        <v>27</v>
      </c>
      <c r="AJ40" s="3">
        <v>0.27</v>
      </c>
      <c r="AK40" t="s">
        <v>576</v>
      </c>
      <c r="AL40" t="s">
        <v>90</v>
      </c>
      <c r="AM40" s="8">
        <v>2.7</v>
      </c>
      <c r="AN40" s="8">
        <v>0.27</v>
      </c>
      <c r="AO40" t="s">
        <v>585</v>
      </c>
      <c r="AP40" t="s">
        <v>90</v>
      </c>
      <c r="AQ40" s="8">
        <v>2.7</v>
      </c>
      <c r="AR40" s="3">
        <v>0.27</v>
      </c>
      <c r="AS40" t="s">
        <v>586</v>
      </c>
      <c r="AT40" t="s">
        <v>90</v>
      </c>
      <c r="AU40" t="s">
        <v>90</v>
      </c>
    </row>
    <row r="41" spans="2:47">
      <c r="B41" s="3">
        <v>0.28000000000000003</v>
      </c>
      <c r="C41" s="3">
        <f t="shared" si="3"/>
        <v>0.2153846153846154</v>
      </c>
      <c r="D41" t="s">
        <v>65</v>
      </c>
      <c r="E41" s="3">
        <v>0.28000000000000003</v>
      </c>
      <c r="F41" t="s">
        <v>426</v>
      </c>
      <c r="G41" t="s">
        <v>90</v>
      </c>
      <c r="H41" s="3">
        <v>0.28000000000000003</v>
      </c>
      <c r="I41" s="3">
        <f t="shared" si="1"/>
        <v>0.25454545454545457</v>
      </c>
      <c r="J41" t="s">
        <v>65</v>
      </c>
      <c r="K41" s="3">
        <v>0.28000000000000003</v>
      </c>
      <c r="L41" t="s">
        <v>564</v>
      </c>
      <c r="O41" s="3">
        <v>0.28000000000000003</v>
      </c>
      <c r="P41" t="s">
        <v>568</v>
      </c>
      <c r="R41" s="3">
        <v>0.28000000000000003</v>
      </c>
      <c r="S41" t="s">
        <v>570</v>
      </c>
      <c r="T41" t="s">
        <v>90</v>
      </c>
      <c r="Y41" s="8">
        <v>28</v>
      </c>
      <c r="Z41" s="8">
        <v>1</v>
      </c>
      <c r="AA41" t="s">
        <v>63</v>
      </c>
      <c r="AB41" s="8">
        <v>28</v>
      </c>
      <c r="AC41" t="s">
        <v>107</v>
      </c>
      <c r="AD41" t="s">
        <v>90</v>
      </c>
      <c r="AE41" s="8">
        <v>28</v>
      </c>
      <c r="AF41" s="3">
        <f t="shared" si="2"/>
        <v>0.46666666666666662</v>
      </c>
      <c r="AG41" t="s">
        <v>574</v>
      </c>
      <c r="AH41" t="s">
        <v>90</v>
      </c>
      <c r="AI41" s="8">
        <v>28</v>
      </c>
      <c r="AJ41" s="3">
        <v>0.28000000000000003</v>
      </c>
      <c r="AK41" t="s">
        <v>576</v>
      </c>
      <c r="AL41" t="s">
        <v>90</v>
      </c>
      <c r="AM41" s="8">
        <v>2.8000000000000003</v>
      </c>
      <c r="AN41" s="8">
        <v>0.28000000000000003</v>
      </c>
      <c r="AO41" t="s">
        <v>585</v>
      </c>
      <c r="AP41" t="s">
        <v>90</v>
      </c>
      <c r="AQ41" s="8">
        <v>2.8000000000000003</v>
      </c>
      <c r="AR41" s="3">
        <v>0.28000000000000003</v>
      </c>
      <c r="AS41" t="s">
        <v>586</v>
      </c>
      <c r="AT41" t="s">
        <v>90</v>
      </c>
      <c r="AU41" t="s">
        <v>90</v>
      </c>
    </row>
    <row r="42" spans="2:47">
      <c r="B42" s="3">
        <v>0.28999999999999998</v>
      </c>
      <c r="C42" s="3">
        <f t="shared" si="3"/>
        <v>0.22307692307692309</v>
      </c>
      <c r="D42" t="s">
        <v>65</v>
      </c>
      <c r="E42" s="3">
        <v>0.28999999999999998</v>
      </c>
      <c r="F42" t="s">
        <v>426</v>
      </c>
      <c r="G42" t="e">
        <f>VLOOKUP(V48,'TABLAS - GRÁFICAS'!Y3:Z5,2,TRUE)</f>
        <v>#N/A</v>
      </c>
      <c r="H42" s="3">
        <v>0.28999999999999998</v>
      </c>
      <c r="I42" s="3">
        <f t="shared" si="1"/>
        <v>0.26363636363636367</v>
      </c>
      <c r="J42" t="s">
        <v>65</v>
      </c>
      <c r="K42" s="3">
        <v>0.28999999999999998</v>
      </c>
      <c r="L42" t="s">
        <v>564</v>
      </c>
      <c r="O42" s="3">
        <v>0.28999999999999998</v>
      </c>
      <c r="P42" t="s">
        <v>568</v>
      </c>
      <c r="R42" s="3">
        <v>0.28999999999999998</v>
      </c>
      <c r="S42" t="s">
        <v>570</v>
      </c>
      <c r="T42" t="s">
        <v>90</v>
      </c>
      <c r="Y42" s="8">
        <v>29</v>
      </c>
      <c r="Z42" s="8">
        <v>1</v>
      </c>
      <c r="AA42" t="s">
        <v>63</v>
      </c>
      <c r="AB42" s="8">
        <v>29</v>
      </c>
      <c r="AC42" t="s">
        <v>107</v>
      </c>
      <c r="AD42" t="s">
        <v>90</v>
      </c>
      <c r="AE42" s="8">
        <v>29</v>
      </c>
      <c r="AF42" s="3">
        <f t="shared" si="2"/>
        <v>0.48333333333333328</v>
      </c>
      <c r="AG42" t="s">
        <v>574</v>
      </c>
      <c r="AH42" t="s">
        <v>90</v>
      </c>
      <c r="AI42" s="8">
        <v>29</v>
      </c>
      <c r="AJ42" s="3">
        <v>0.28999999999999998</v>
      </c>
      <c r="AK42" t="s">
        <v>576</v>
      </c>
      <c r="AL42" t="s">
        <v>90</v>
      </c>
      <c r="AM42" s="8">
        <v>2.9000000000000004</v>
      </c>
      <c r="AN42" s="8">
        <v>0.28999999999999998</v>
      </c>
      <c r="AO42" t="s">
        <v>585</v>
      </c>
      <c r="AP42" t="s">
        <v>90</v>
      </c>
      <c r="AQ42" s="8">
        <v>2.9000000000000004</v>
      </c>
      <c r="AR42" s="3">
        <v>0.28999999999999998</v>
      </c>
      <c r="AS42" t="s">
        <v>586</v>
      </c>
      <c r="AT42" t="s">
        <v>90</v>
      </c>
      <c r="AU42" t="s">
        <v>90</v>
      </c>
    </row>
    <row r="43" spans="2:47">
      <c r="B43" s="3">
        <v>0.3</v>
      </c>
      <c r="C43" s="3">
        <f t="shared" si="3"/>
        <v>0.23076923076923078</v>
      </c>
      <c r="D43" t="s">
        <v>65</v>
      </c>
      <c r="E43" s="3">
        <v>0.3</v>
      </c>
      <c r="F43" t="s">
        <v>426</v>
      </c>
      <c r="G43" t="s">
        <v>90</v>
      </c>
      <c r="H43" s="3">
        <v>0.3</v>
      </c>
      <c r="I43" s="3">
        <f t="shared" si="1"/>
        <v>0.27272727272727276</v>
      </c>
      <c r="J43" t="s">
        <v>65</v>
      </c>
      <c r="K43" s="3">
        <v>0.3</v>
      </c>
      <c r="L43" t="s">
        <v>564</v>
      </c>
      <c r="O43" s="3">
        <v>0.3</v>
      </c>
      <c r="P43" t="s">
        <v>568</v>
      </c>
      <c r="R43" s="3">
        <v>0.3</v>
      </c>
      <c r="S43" t="s">
        <v>570</v>
      </c>
      <c r="T43" t="s">
        <v>90</v>
      </c>
      <c r="Y43" s="8">
        <v>30</v>
      </c>
      <c r="Z43" s="8">
        <v>1</v>
      </c>
      <c r="AA43" t="s">
        <v>63</v>
      </c>
      <c r="AB43" s="8">
        <v>30</v>
      </c>
      <c r="AC43" t="s">
        <v>107</v>
      </c>
      <c r="AD43" t="s">
        <v>90</v>
      </c>
      <c r="AE43" s="8">
        <v>30</v>
      </c>
      <c r="AF43" s="3">
        <f t="shared" si="2"/>
        <v>0.49999999999999994</v>
      </c>
      <c r="AG43" t="s">
        <v>574</v>
      </c>
      <c r="AH43" t="s">
        <v>90</v>
      </c>
      <c r="AI43" s="8">
        <v>30</v>
      </c>
      <c r="AJ43" s="3">
        <v>0.3</v>
      </c>
      <c r="AK43" t="s">
        <v>576</v>
      </c>
      <c r="AL43" t="s">
        <v>90</v>
      </c>
      <c r="AM43" s="8">
        <v>3</v>
      </c>
      <c r="AN43" s="8">
        <v>0.3</v>
      </c>
      <c r="AO43" t="s">
        <v>585</v>
      </c>
      <c r="AP43" t="s">
        <v>90</v>
      </c>
      <c r="AQ43" s="8">
        <v>3</v>
      </c>
      <c r="AR43" s="3">
        <v>0.3</v>
      </c>
      <c r="AS43" t="s">
        <v>586</v>
      </c>
      <c r="AT43" t="s">
        <v>90</v>
      </c>
      <c r="AU43" t="s">
        <v>90</v>
      </c>
    </row>
    <row r="44" spans="2:47">
      <c r="B44" s="3">
        <v>0.31</v>
      </c>
      <c r="C44" s="3">
        <f t="shared" si="3"/>
        <v>0.23846153846153847</v>
      </c>
      <c r="D44" t="s">
        <v>65</v>
      </c>
      <c r="E44" s="3">
        <v>0.31</v>
      </c>
      <c r="F44" t="s">
        <v>426</v>
      </c>
      <c r="G44" t="s">
        <v>90</v>
      </c>
      <c r="H44" s="3">
        <v>0.31</v>
      </c>
      <c r="I44" s="3">
        <f t="shared" si="1"/>
        <v>0.28181818181818186</v>
      </c>
      <c r="J44" t="s">
        <v>65</v>
      </c>
      <c r="K44" s="3">
        <v>0.31</v>
      </c>
      <c r="L44" t="s">
        <v>564</v>
      </c>
      <c r="O44" s="3">
        <v>0.31</v>
      </c>
      <c r="P44" t="s">
        <v>568</v>
      </c>
      <c r="R44" s="3">
        <v>0.31</v>
      </c>
      <c r="S44" t="s">
        <v>570</v>
      </c>
      <c r="T44" t="s">
        <v>90</v>
      </c>
      <c r="Y44" s="8">
        <v>31</v>
      </c>
      <c r="Z44" s="8">
        <v>1</v>
      </c>
      <c r="AA44" t="s">
        <v>63</v>
      </c>
      <c r="AB44" s="8">
        <v>31</v>
      </c>
      <c r="AC44" t="s">
        <v>107</v>
      </c>
      <c r="AD44" t="s">
        <v>90</v>
      </c>
      <c r="AE44" s="8">
        <v>31</v>
      </c>
      <c r="AF44" s="3">
        <f t="shared" si="2"/>
        <v>0.51666666666666661</v>
      </c>
      <c r="AG44" t="s">
        <v>574</v>
      </c>
      <c r="AH44" t="s">
        <v>90</v>
      </c>
      <c r="AI44" s="8">
        <v>31</v>
      </c>
      <c r="AJ44" s="3">
        <v>0.31</v>
      </c>
      <c r="AK44" t="s">
        <v>576</v>
      </c>
      <c r="AL44" t="s">
        <v>90</v>
      </c>
      <c r="AM44" s="8">
        <v>3.1</v>
      </c>
      <c r="AN44" s="8">
        <v>0.31</v>
      </c>
      <c r="AO44" t="s">
        <v>585</v>
      </c>
      <c r="AP44" t="s">
        <v>90</v>
      </c>
      <c r="AQ44" s="8">
        <v>3.1</v>
      </c>
      <c r="AR44" s="3">
        <v>0.31</v>
      </c>
      <c r="AS44" t="s">
        <v>586</v>
      </c>
      <c r="AT44" t="s">
        <v>90</v>
      </c>
      <c r="AU44" t="s">
        <v>90</v>
      </c>
    </row>
    <row r="45" spans="2:47">
      <c r="B45" s="3">
        <v>0.32</v>
      </c>
      <c r="C45" s="3">
        <f t="shared" si="3"/>
        <v>0.24615384615384617</v>
      </c>
      <c r="D45" t="s">
        <v>65</v>
      </c>
      <c r="E45" s="3">
        <v>0.32</v>
      </c>
      <c r="F45" t="s">
        <v>426</v>
      </c>
      <c r="G45" t="s">
        <v>90</v>
      </c>
      <c r="H45" s="3">
        <v>0.32</v>
      </c>
      <c r="I45" s="3">
        <f t="shared" si="1"/>
        <v>0.29090909090909095</v>
      </c>
      <c r="J45" t="s">
        <v>65</v>
      </c>
      <c r="K45" s="3">
        <v>0.32</v>
      </c>
      <c r="L45" t="s">
        <v>564</v>
      </c>
      <c r="O45" s="3">
        <v>0.32</v>
      </c>
      <c r="P45" t="s">
        <v>568</v>
      </c>
      <c r="R45" s="3">
        <v>0.32</v>
      </c>
      <c r="S45" t="s">
        <v>570</v>
      </c>
      <c r="T45" t="s">
        <v>90</v>
      </c>
      <c r="Y45" s="8">
        <v>32</v>
      </c>
      <c r="Z45" s="8">
        <v>1</v>
      </c>
      <c r="AA45" t="s">
        <v>63</v>
      </c>
      <c r="AB45" s="8">
        <v>32</v>
      </c>
      <c r="AC45" t="s">
        <v>107</v>
      </c>
      <c r="AD45" t="s">
        <v>90</v>
      </c>
      <c r="AE45" s="8">
        <v>32</v>
      </c>
      <c r="AF45" s="3">
        <f t="shared" si="2"/>
        <v>0.53333333333333333</v>
      </c>
      <c r="AG45" t="s">
        <v>574</v>
      </c>
      <c r="AH45" t="s">
        <v>90</v>
      </c>
      <c r="AI45" s="8">
        <v>32</v>
      </c>
      <c r="AJ45" s="3">
        <v>0.32</v>
      </c>
      <c r="AK45" t="s">
        <v>576</v>
      </c>
      <c r="AL45" t="s">
        <v>90</v>
      </c>
      <c r="AM45" s="8">
        <v>3.2</v>
      </c>
      <c r="AN45" s="8">
        <v>0.32</v>
      </c>
      <c r="AO45" t="s">
        <v>585</v>
      </c>
      <c r="AP45" t="s">
        <v>90</v>
      </c>
      <c r="AQ45" s="8">
        <v>3.2</v>
      </c>
      <c r="AR45" s="3">
        <v>0.32</v>
      </c>
      <c r="AS45" t="s">
        <v>586</v>
      </c>
      <c r="AT45" t="s">
        <v>90</v>
      </c>
      <c r="AU45" t="s">
        <v>90</v>
      </c>
    </row>
    <row r="46" spans="2:47">
      <c r="B46" s="3">
        <v>0.33</v>
      </c>
      <c r="C46" s="3">
        <f t="shared" si="3"/>
        <v>0.25384615384615383</v>
      </c>
      <c r="D46" t="s">
        <v>65</v>
      </c>
      <c r="E46" s="3">
        <v>0.33</v>
      </c>
      <c r="F46" t="s">
        <v>426</v>
      </c>
      <c r="G46" t="s">
        <v>90</v>
      </c>
      <c r="H46" s="3">
        <v>0.33</v>
      </c>
      <c r="I46" s="3">
        <f t="shared" si="1"/>
        <v>0.30000000000000004</v>
      </c>
      <c r="J46" t="s">
        <v>65</v>
      </c>
      <c r="K46" s="3">
        <v>0.33</v>
      </c>
      <c r="L46" t="s">
        <v>564</v>
      </c>
      <c r="O46" s="3">
        <v>0.33</v>
      </c>
      <c r="P46" t="s">
        <v>568</v>
      </c>
      <c r="R46" s="3">
        <v>0.33</v>
      </c>
      <c r="S46" t="s">
        <v>570</v>
      </c>
      <c r="T46" t="s">
        <v>90</v>
      </c>
      <c r="Y46" s="8">
        <v>33</v>
      </c>
      <c r="Z46" s="8">
        <v>1</v>
      </c>
      <c r="AA46" t="s">
        <v>63</v>
      </c>
      <c r="AB46" s="8">
        <v>33</v>
      </c>
      <c r="AC46" t="s">
        <v>107</v>
      </c>
      <c r="AD46" t="s">
        <v>90</v>
      </c>
      <c r="AE46" s="8">
        <v>33</v>
      </c>
      <c r="AF46" s="3">
        <f t="shared" si="2"/>
        <v>0.55000000000000004</v>
      </c>
      <c r="AG46" t="s">
        <v>574</v>
      </c>
      <c r="AH46" t="s">
        <v>90</v>
      </c>
      <c r="AI46" s="8">
        <v>33</v>
      </c>
      <c r="AJ46" s="3">
        <v>0.33</v>
      </c>
      <c r="AK46" t="s">
        <v>576</v>
      </c>
      <c r="AL46" t="s">
        <v>90</v>
      </c>
      <c r="AM46" s="8">
        <v>3.3000000000000003</v>
      </c>
      <c r="AN46" s="8">
        <v>0.33</v>
      </c>
      <c r="AO46" t="s">
        <v>585</v>
      </c>
      <c r="AP46" t="s">
        <v>90</v>
      </c>
      <c r="AQ46" s="8">
        <v>3.3000000000000003</v>
      </c>
      <c r="AR46" s="3">
        <v>0.33</v>
      </c>
      <c r="AS46" t="s">
        <v>586</v>
      </c>
      <c r="AT46" t="s">
        <v>90</v>
      </c>
      <c r="AU46" t="s">
        <v>90</v>
      </c>
    </row>
    <row r="47" spans="2:47">
      <c r="B47" s="3">
        <v>0.34</v>
      </c>
      <c r="C47" s="3">
        <f t="shared" si="3"/>
        <v>0.2615384615384615</v>
      </c>
      <c r="D47" t="s">
        <v>65</v>
      </c>
      <c r="E47" s="3">
        <v>0.34</v>
      </c>
      <c r="F47" t="s">
        <v>426</v>
      </c>
      <c r="G47" t="s">
        <v>90</v>
      </c>
      <c r="H47" s="3">
        <v>0.34</v>
      </c>
      <c r="I47" s="3">
        <f t="shared" si="1"/>
        <v>0.30909090909090914</v>
      </c>
      <c r="J47" t="s">
        <v>65</v>
      </c>
      <c r="K47" s="3">
        <v>0.34</v>
      </c>
      <c r="L47" t="s">
        <v>564</v>
      </c>
      <c r="O47" s="3">
        <v>0.34</v>
      </c>
      <c r="P47" t="s">
        <v>568</v>
      </c>
      <c r="R47" s="3">
        <v>0.34</v>
      </c>
      <c r="S47" t="s">
        <v>570</v>
      </c>
      <c r="T47" t="s">
        <v>90</v>
      </c>
      <c r="Y47" s="8">
        <v>34</v>
      </c>
      <c r="Z47" s="8">
        <v>1</v>
      </c>
      <c r="AA47" t="s">
        <v>63</v>
      </c>
      <c r="AB47" s="8">
        <v>34</v>
      </c>
      <c r="AC47" t="s">
        <v>107</v>
      </c>
      <c r="AD47" t="s">
        <v>90</v>
      </c>
      <c r="AE47" s="8">
        <v>34</v>
      </c>
      <c r="AF47" s="3">
        <f t="shared" si="2"/>
        <v>0.56666666666666676</v>
      </c>
      <c r="AG47" t="s">
        <v>574</v>
      </c>
      <c r="AH47" t="s">
        <v>90</v>
      </c>
      <c r="AI47" s="8">
        <v>34</v>
      </c>
      <c r="AJ47" s="3">
        <v>0.34</v>
      </c>
      <c r="AK47" t="s">
        <v>576</v>
      </c>
      <c r="AL47" t="s">
        <v>90</v>
      </c>
      <c r="AM47" s="8">
        <v>3.4000000000000004</v>
      </c>
      <c r="AN47" s="8">
        <v>0.34</v>
      </c>
      <c r="AO47" t="s">
        <v>585</v>
      </c>
      <c r="AP47" t="s">
        <v>90</v>
      </c>
      <c r="AQ47" s="8">
        <v>3.4000000000000004</v>
      </c>
      <c r="AR47" s="3">
        <v>0.34</v>
      </c>
      <c r="AS47" t="s">
        <v>586</v>
      </c>
      <c r="AT47" t="s">
        <v>90</v>
      </c>
      <c r="AU47" t="s">
        <v>90</v>
      </c>
    </row>
    <row r="48" spans="2:47">
      <c r="B48" s="3">
        <v>0.35</v>
      </c>
      <c r="C48" s="3">
        <f t="shared" si="3"/>
        <v>0.26923076923076916</v>
      </c>
      <c r="D48" t="s">
        <v>65</v>
      </c>
      <c r="E48" s="3">
        <v>0.35</v>
      </c>
      <c r="F48" t="s">
        <v>426</v>
      </c>
      <c r="G48" t="s">
        <v>90</v>
      </c>
      <c r="H48" s="3">
        <v>0.35000000000000003</v>
      </c>
      <c r="I48" s="3">
        <f t="shared" si="1"/>
        <v>0.31818181818181823</v>
      </c>
      <c r="J48" t="s">
        <v>65</v>
      </c>
      <c r="K48" s="3">
        <v>0.35000000000000003</v>
      </c>
      <c r="L48" t="s">
        <v>564</v>
      </c>
      <c r="O48" s="3">
        <v>0.35000000000000003</v>
      </c>
      <c r="P48" t="s">
        <v>568</v>
      </c>
      <c r="R48" s="3">
        <v>0.35000000000000003</v>
      </c>
      <c r="S48" t="s">
        <v>570</v>
      </c>
      <c r="T48" t="s">
        <v>90</v>
      </c>
      <c r="Y48" s="8">
        <v>35</v>
      </c>
      <c r="Z48" s="8">
        <v>1</v>
      </c>
      <c r="AA48" t="s">
        <v>63</v>
      </c>
      <c r="AB48" s="8">
        <v>35</v>
      </c>
      <c r="AC48" t="s">
        <v>107</v>
      </c>
      <c r="AD48" t="s">
        <v>90</v>
      </c>
      <c r="AE48" s="8">
        <v>35</v>
      </c>
      <c r="AF48" s="3">
        <f t="shared" si="2"/>
        <v>0.58333333333333348</v>
      </c>
      <c r="AG48" t="s">
        <v>574</v>
      </c>
      <c r="AH48" t="s">
        <v>90</v>
      </c>
      <c r="AI48" s="8">
        <v>35</v>
      </c>
      <c r="AJ48" s="3">
        <v>0.35000000000000003</v>
      </c>
      <c r="AK48" t="s">
        <v>576</v>
      </c>
      <c r="AL48" t="s">
        <v>90</v>
      </c>
      <c r="AM48" s="8">
        <v>3.5</v>
      </c>
      <c r="AN48" s="8">
        <v>0.35</v>
      </c>
      <c r="AO48" t="s">
        <v>585</v>
      </c>
      <c r="AP48" t="s">
        <v>90</v>
      </c>
      <c r="AQ48" s="8">
        <v>3.5</v>
      </c>
      <c r="AR48" s="3">
        <v>0.35000000000000003</v>
      </c>
      <c r="AS48" t="s">
        <v>586</v>
      </c>
      <c r="AT48" t="s">
        <v>90</v>
      </c>
      <c r="AU48" t="s">
        <v>90</v>
      </c>
    </row>
    <row r="49" spans="2:47">
      <c r="B49" s="3">
        <v>0.36</v>
      </c>
      <c r="C49" s="3">
        <f t="shared" si="3"/>
        <v>0.27692307692307683</v>
      </c>
      <c r="D49" t="s">
        <v>65</v>
      </c>
      <c r="E49" s="3">
        <v>0.36</v>
      </c>
      <c r="F49" t="s">
        <v>426</v>
      </c>
      <c r="G49" t="s">
        <v>90</v>
      </c>
      <c r="H49" s="3">
        <v>0.36</v>
      </c>
      <c r="I49" s="3">
        <f t="shared" si="1"/>
        <v>0.32727272727272733</v>
      </c>
      <c r="J49" t="s">
        <v>65</v>
      </c>
      <c r="K49" s="3">
        <v>0.36</v>
      </c>
      <c r="L49" t="s">
        <v>564</v>
      </c>
      <c r="O49" s="3">
        <v>0.36</v>
      </c>
      <c r="P49" t="s">
        <v>568</v>
      </c>
      <c r="R49" s="3">
        <v>0.36</v>
      </c>
      <c r="S49" t="s">
        <v>570</v>
      </c>
      <c r="T49" t="s">
        <v>90</v>
      </c>
      <c r="Y49" s="8">
        <v>36</v>
      </c>
      <c r="Z49" s="8">
        <v>1</v>
      </c>
      <c r="AA49" t="s">
        <v>63</v>
      </c>
      <c r="AB49" s="8">
        <v>36</v>
      </c>
      <c r="AC49" t="s">
        <v>107</v>
      </c>
      <c r="AD49" t="s">
        <v>90</v>
      </c>
      <c r="AE49" s="8">
        <v>36</v>
      </c>
      <c r="AF49" s="3">
        <f t="shared" si="2"/>
        <v>0.6000000000000002</v>
      </c>
      <c r="AG49" t="s">
        <v>574</v>
      </c>
      <c r="AH49" t="s">
        <v>90</v>
      </c>
      <c r="AI49" s="8">
        <v>36</v>
      </c>
      <c r="AJ49" s="3">
        <v>0.36</v>
      </c>
      <c r="AK49" t="s">
        <v>576</v>
      </c>
      <c r="AL49" t="s">
        <v>90</v>
      </c>
      <c r="AM49" s="8">
        <v>3.6</v>
      </c>
      <c r="AN49" s="8">
        <v>0.36</v>
      </c>
      <c r="AO49" t="s">
        <v>585</v>
      </c>
      <c r="AP49" t="s">
        <v>90</v>
      </c>
      <c r="AQ49" s="8">
        <v>3.6</v>
      </c>
      <c r="AR49" s="3">
        <v>0.36</v>
      </c>
      <c r="AS49" t="s">
        <v>586</v>
      </c>
      <c r="AT49" t="s">
        <v>90</v>
      </c>
      <c r="AU49" t="s">
        <v>90</v>
      </c>
    </row>
    <row r="50" spans="2:47">
      <c r="B50" s="3">
        <v>0.37</v>
      </c>
      <c r="C50" s="3">
        <f t="shared" si="3"/>
        <v>0.28461538461538449</v>
      </c>
      <c r="D50" t="s">
        <v>65</v>
      </c>
      <c r="E50" s="3">
        <v>0.37</v>
      </c>
      <c r="F50" t="s">
        <v>426</v>
      </c>
      <c r="G50" t="s">
        <v>90</v>
      </c>
      <c r="H50" s="3">
        <v>0.37</v>
      </c>
      <c r="I50" s="3">
        <f t="shared" si="1"/>
        <v>0.33636363636363642</v>
      </c>
      <c r="J50" t="s">
        <v>65</v>
      </c>
      <c r="K50" s="3">
        <v>0.37</v>
      </c>
      <c r="L50" t="s">
        <v>564</v>
      </c>
      <c r="O50" s="3">
        <v>0.37</v>
      </c>
      <c r="P50" t="s">
        <v>568</v>
      </c>
      <c r="R50" s="3">
        <v>0.37</v>
      </c>
      <c r="S50" t="s">
        <v>570</v>
      </c>
      <c r="T50" t="s">
        <v>90</v>
      </c>
      <c r="Y50" s="8">
        <v>37</v>
      </c>
      <c r="Z50" s="8">
        <v>1</v>
      </c>
      <c r="AA50" t="s">
        <v>63</v>
      </c>
      <c r="AB50" s="8">
        <v>37</v>
      </c>
      <c r="AC50" t="s">
        <v>107</v>
      </c>
      <c r="AD50" t="s">
        <v>90</v>
      </c>
      <c r="AE50" s="8">
        <v>37</v>
      </c>
      <c r="AF50" s="3">
        <f t="shared" si="2"/>
        <v>0.61666666666666692</v>
      </c>
      <c r="AG50" t="s">
        <v>574</v>
      </c>
      <c r="AH50" t="s">
        <v>90</v>
      </c>
      <c r="AI50" s="8">
        <v>37</v>
      </c>
      <c r="AJ50" s="3">
        <v>0.37</v>
      </c>
      <c r="AK50" t="s">
        <v>576</v>
      </c>
      <c r="AL50" t="s">
        <v>90</v>
      </c>
      <c r="AM50" s="8">
        <v>3.7</v>
      </c>
      <c r="AN50" s="8">
        <v>0.37</v>
      </c>
      <c r="AO50" t="s">
        <v>585</v>
      </c>
      <c r="AP50" t="s">
        <v>90</v>
      </c>
      <c r="AQ50" s="8">
        <v>3.7</v>
      </c>
      <c r="AR50" s="3">
        <v>0.37</v>
      </c>
      <c r="AS50" t="s">
        <v>586</v>
      </c>
      <c r="AT50" t="s">
        <v>90</v>
      </c>
      <c r="AU50" t="s">
        <v>90</v>
      </c>
    </row>
    <row r="51" spans="2:47">
      <c r="B51" s="3">
        <v>0.38</v>
      </c>
      <c r="C51" s="3">
        <f t="shared" si="3"/>
        <v>0.29230769230769216</v>
      </c>
      <c r="D51" t="s">
        <v>65</v>
      </c>
      <c r="E51" s="3">
        <v>0.38</v>
      </c>
      <c r="F51" t="s">
        <v>426</v>
      </c>
      <c r="G51" t="s">
        <v>90</v>
      </c>
      <c r="H51" s="3">
        <v>0.38</v>
      </c>
      <c r="I51" s="3">
        <f t="shared" si="1"/>
        <v>0.34545454545454551</v>
      </c>
      <c r="J51" t="s">
        <v>65</v>
      </c>
      <c r="K51" s="3">
        <v>0.38</v>
      </c>
      <c r="L51" t="s">
        <v>564</v>
      </c>
      <c r="O51" s="3">
        <v>0.38</v>
      </c>
      <c r="P51" t="s">
        <v>568</v>
      </c>
      <c r="R51" s="3">
        <v>0.38</v>
      </c>
      <c r="S51" t="s">
        <v>570</v>
      </c>
      <c r="T51" t="s">
        <v>90</v>
      </c>
      <c r="Y51" s="8">
        <v>38</v>
      </c>
      <c r="Z51" s="8">
        <v>1</v>
      </c>
      <c r="AA51" t="s">
        <v>63</v>
      </c>
      <c r="AB51" s="8">
        <v>38</v>
      </c>
      <c r="AC51" t="s">
        <v>107</v>
      </c>
      <c r="AD51" t="s">
        <v>90</v>
      </c>
      <c r="AE51" s="8">
        <v>38</v>
      </c>
      <c r="AF51" s="3">
        <f t="shared" si="2"/>
        <v>0.63333333333333364</v>
      </c>
      <c r="AG51" t="s">
        <v>574</v>
      </c>
      <c r="AH51" t="s">
        <v>90</v>
      </c>
      <c r="AI51" s="8">
        <v>38</v>
      </c>
      <c r="AJ51" s="3">
        <v>0.38</v>
      </c>
      <c r="AK51" t="s">
        <v>576</v>
      </c>
      <c r="AL51" t="s">
        <v>90</v>
      </c>
      <c r="AM51" s="8">
        <v>3.8000000000000003</v>
      </c>
      <c r="AN51" s="8">
        <v>0.38</v>
      </c>
      <c r="AO51" t="s">
        <v>585</v>
      </c>
      <c r="AP51" t="s">
        <v>90</v>
      </c>
      <c r="AQ51" s="8">
        <v>3.8000000000000003</v>
      </c>
      <c r="AR51" s="3">
        <v>0.38</v>
      </c>
      <c r="AS51" t="s">
        <v>586</v>
      </c>
      <c r="AT51" t="s">
        <v>90</v>
      </c>
      <c r="AU51" t="s">
        <v>90</v>
      </c>
    </row>
    <row r="52" spans="2:47">
      <c r="B52" s="3">
        <v>0.39</v>
      </c>
      <c r="C52" s="3">
        <f t="shared" si="3"/>
        <v>0.29999999999999982</v>
      </c>
      <c r="D52" t="s">
        <v>65</v>
      </c>
      <c r="E52" s="3">
        <v>0.39</v>
      </c>
      <c r="F52" t="s">
        <v>426</v>
      </c>
      <c r="G52" t="s">
        <v>90</v>
      </c>
      <c r="H52" s="3">
        <v>0.39</v>
      </c>
      <c r="I52" s="3">
        <f t="shared" si="1"/>
        <v>0.35454545454545461</v>
      </c>
      <c r="J52" t="s">
        <v>65</v>
      </c>
      <c r="K52" s="3">
        <v>0.39</v>
      </c>
      <c r="L52" t="s">
        <v>564</v>
      </c>
      <c r="O52" s="3">
        <v>0.39</v>
      </c>
      <c r="P52" t="s">
        <v>568</v>
      </c>
      <c r="R52" s="3">
        <v>0.39</v>
      </c>
      <c r="S52" t="s">
        <v>570</v>
      </c>
      <c r="T52" t="s">
        <v>90</v>
      </c>
      <c r="Y52" s="8">
        <v>39</v>
      </c>
      <c r="Z52" s="8">
        <v>1</v>
      </c>
      <c r="AA52" t="s">
        <v>63</v>
      </c>
      <c r="AB52" s="8">
        <v>39</v>
      </c>
      <c r="AC52" t="s">
        <v>107</v>
      </c>
      <c r="AD52" t="s">
        <v>90</v>
      </c>
      <c r="AE52" s="8">
        <v>39</v>
      </c>
      <c r="AF52" s="3">
        <f t="shared" si="2"/>
        <v>0.65000000000000036</v>
      </c>
      <c r="AG52" t="s">
        <v>574</v>
      </c>
      <c r="AH52" t="s">
        <v>90</v>
      </c>
      <c r="AI52" s="8">
        <v>39</v>
      </c>
      <c r="AJ52" s="3">
        <v>0.39</v>
      </c>
      <c r="AK52" t="s">
        <v>576</v>
      </c>
      <c r="AL52" t="s">
        <v>90</v>
      </c>
      <c r="AM52" s="8">
        <v>3.9000000000000004</v>
      </c>
      <c r="AN52" s="8">
        <v>0.39</v>
      </c>
      <c r="AO52" t="s">
        <v>585</v>
      </c>
      <c r="AP52" t="s">
        <v>90</v>
      </c>
      <c r="AQ52" s="8">
        <v>3.9000000000000004</v>
      </c>
      <c r="AR52" s="3">
        <v>0.39</v>
      </c>
      <c r="AS52" t="s">
        <v>586</v>
      </c>
      <c r="AT52" t="s">
        <v>90</v>
      </c>
      <c r="AU52" t="s">
        <v>90</v>
      </c>
    </row>
    <row r="53" spans="2:47">
      <c r="B53" s="3">
        <v>0.4</v>
      </c>
      <c r="C53" s="3">
        <f t="shared" si="3"/>
        <v>0.30769230769230749</v>
      </c>
      <c r="D53" t="s">
        <v>65</v>
      </c>
      <c r="E53" s="3">
        <v>0.4</v>
      </c>
      <c r="F53" t="s">
        <v>426</v>
      </c>
      <c r="G53" t="s">
        <v>90</v>
      </c>
      <c r="H53" s="3">
        <v>0.4</v>
      </c>
      <c r="I53" s="3">
        <f t="shared" si="1"/>
        <v>0.3636363636363637</v>
      </c>
      <c r="J53" t="s">
        <v>65</v>
      </c>
      <c r="K53" s="3">
        <v>0.4</v>
      </c>
      <c r="L53" t="s">
        <v>564</v>
      </c>
      <c r="O53" s="3">
        <v>0.4</v>
      </c>
      <c r="P53" t="s">
        <v>568</v>
      </c>
      <c r="R53" s="3">
        <v>0.4</v>
      </c>
      <c r="S53" t="s">
        <v>570</v>
      </c>
      <c r="T53" t="s">
        <v>90</v>
      </c>
      <c r="Y53" s="8">
        <v>40</v>
      </c>
      <c r="Z53" s="8">
        <v>1</v>
      </c>
      <c r="AA53" t="s">
        <v>63</v>
      </c>
      <c r="AB53" s="8">
        <v>40</v>
      </c>
      <c r="AC53" t="s">
        <v>107</v>
      </c>
      <c r="AD53" t="s">
        <v>90</v>
      </c>
      <c r="AE53" s="8">
        <v>40</v>
      </c>
      <c r="AF53" s="3">
        <f t="shared" si="2"/>
        <v>0.66666666666666707</v>
      </c>
      <c r="AG53" t="s">
        <v>574</v>
      </c>
      <c r="AH53" t="s">
        <v>90</v>
      </c>
      <c r="AI53" s="8">
        <v>40</v>
      </c>
      <c r="AJ53" s="3">
        <v>0.4</v>
      </c>
      <c r="AK53" t="s">
        <v>576</v>
      </c>
      <c r="AL53" t="s">
        <v>90</v>
      </c>
      <c r="AM53" s="8">
        <v>4</v>
      </c>
      <c r="AN53" s="8">
        <v>0.4</v>
      </c>
      <c r="AO53" t="s">
        <v>585</v>
      </c>
      <c r="AP53" t="s">
        <v>90</v>
      </c>
      <c r="AQ53" s="8">
        <v>4</v>
      </c>
      <c r="AR53" s="3">
        <v>0.4</v>
      </c>
      <c r="AS53" t="s">
        <v>586</v>
      </c>
      <c r="AT53" t="s">
        <v>90</v>
      </c>
      <c r="AU53" t="s">
        <v>90</v>
      </c>
    </row>
    <row r="54" spans="2:47">
      <c r="B54" s="3">
        <v>0.41</v>
      </c>
      <c r="C54" s="3">
        <f t="shared" si="3"/>
        <v>0.31538461538461515</v>
      </c>
      <c r="D54" t="s">
        <v>65</v>
      </c>
      <c r="E54" s="3">
        <v>0.41</v>
      </c>
      <c r="F54" t="s">
        <v>426</v>
      </c>
      <c r="G54" t="s">
        <v>90</v>
      </c>
      <c r="H54" s="3">
        <v>0.41000000000000003</v>
      </c>
      <c r="I54" s="3">
        <f t="shared" si="1"/>
        <v>0.3727272727272728</v>
      </c>
      <c r="J54" t="s">
        <v>65</v>
      </c>
      <c r="K54" s="3">
        <v>0.41000000000000003</v>
      </c>
      <c r="L54" t="s">
        <v>564</v>
      </c>
      <c r="O54" s="3">
        <v>0.41000000000000003</v>
      </c>
      <c r="P54" t="s">
        <v>568</v>
      </c>
      <c r="R54" s="3">
        <v>0.41000000000000003</v>
      </c>
      <c r="S54" t="s">
        <v>570</v>
      </c>
      <c r="T54" t="s">
        <v>90</v>
      </c>
      <c r="Y54" s="8">
        <v>41</v>
      </c>
      <c r="Z54" s="8">
        <v>1</v>
      </c>
      <c r="AA54" t="s">
        <v>63</v>
      </c>
      <c r="AB54" s="8">
        <v>41</v>
      </c>
      <c r="AC54" t="s">
        <v>107</v>
      </c>
      <c r="AD54" t="s">
        <v>90</v>
      </c>
      <c r="AE54" s="8">
        <v>41</v>
      </c>
      <c r="AF54" s="3">
        <f t="shared" si="2"/>
        <v>0.68333333333333379</v>
      </c>
      <c r="AG54" t="s">
        <v>574</v>
      </c>
      <c r="AH54" t="s">
        <v>90</v>
      </c>
      <c r="AI54" s="8">
        <v>41</v>
      </c>
      <c r="AJ54" s="3">
        <v>0.41000000000000003</v>
      </c>
      <c r="AK54" t="s">
        <v>576</v>
      </c>
      <c r="AL54" t="s">
        <v>90</v>
      </c>
      <c r="AM54" s="8">
        <v>4.1000000000000005</v>
      </c>
      <c r="AN54" s="8">
        <v>0.41</v>
      </c>
      <c r="AO54" t="s">
        <v>585</v>
      </c>
      <c r="AP54" t="s">
        <v>90</v>
      </c>
      <c r="AQ54" s="8">
        <v>4.1000000000000005</v>
      </c>
      <c r="AR54" s="3">
        <v>0.41000000000000003</v>
      </c>
      <c r="AS54" t="s">
        <v>586</v>
      </c>
      <c r="AT54" t="s">
        <v>90</v>
      </c>
      <c r="AU54" t="s">
        <v>90</v>
      </c>
    </row>
    <row r="55" spans="2:47">
      <c r="B55" s="3">
        <v>0.42</v>
      </c>
      <c r="C55" s="3">
        <f t="shared" si="3"/>
        <v>0.32307692307692282</v>
      </c>
      <c r="D55" t="s">
        <v>65</v>
      </c>
      <c r="E55" s="3">
        <v>0.42</v>
      </c>
      <c r="F55" t="s">
        <v>426</v>
      </c>
      <c r="G55" t="s">
        <v>90</v>
      </c>
      <c r="H55" s="3">
        <v>0.42</v>
      </c>
      <c r="I55" s="3">
        <f t="shared" si="1"/>
        <v>0.38181818181818189</v>
      </c>
      <c r="J55" t="s">
        <v>65</v>
      </c>
      <c r="K55" s="3">
        <v>0.42</v>
      </c>
      <c r="L55" t="s">
        <v>564</v>
      </c>
      <c r="O55" s="3">
        <v>0.42</v>
      </c>
      <c r="P55" t="s">
        <v>568</v>
      </c>
      <c r="R55" s="3">
        <v>0.42</v>
      </c>
      <c r="S55" t="s">
        <v>570</v>
      </c>
      <c r="T55" t="s">
        <v>90</v>
      </c>
      <c r="Y55" s="8">
        <v>42</v>
      </c>
      <c r="Z55" s="8">
        <v>1</v>
      </c>
      <c r="AA55" t="s">
        <v>63</v>
      </c>
      <c r="AB55" s="8">
        <v>42</v>
      </c>
      <c r="AC55" t="s">
        <v>107</v>
      </c>
      <c r="AD55" t="s">
        <v>90</v>
      </c>
      <c r="AE55" s="8">
        <v>42</v>
      </c>
      <c r="AF55" s="3">
        <f t="shared" si="2"/>
        <v>0.70000000000000051</v>
      </c>
      <c r="AG55" t="s">
        <v>574</v>
      </c>
      <c r="AH55" t="s">
        <v>90</v>
      </c>
      <c r="AI55" s="8">
        <v>42</v>
      </c>
      <c r="AJ55" s="3">
        <v>0.42</v>
      </c>
      <c r="AK55" t="s">
        <v>576</v>
      </c>
      <c r="AL55" t="s">
        <v>90</v>
      </c>
      <c r="AM55" s="8">
        <v>4.2</v>
      </c>
      <c r="AN55" s="8">
        <v>0.42</v>
      </c>
      <c r="AO55" t="s">
        <v>585</v>
      </c>
      <c r="AP55" t="s">
        <v>90</v>
      </c>
      <c r="AQ55" s="8">
        <v>4.2</v>
      </c>
      <c r="AR55" s="3">
        <v>0.42</v>
      </c>
      <c r="AS55" t="s">
        <v>586</v>
      </c>
      <c r="AT55" t="s">
        <v>90</v>
      </c>
      <c r="AU55" t="s">
        <v>90</v>
      </c>
    </row>
    <row r="56" spans="2:47">
      <c r="B56" s="3">
        <v>0.43</v>
      </c>
      <c r="C56" s="3">
        <f t="shared" si="3"/>
        <v>0.33076923076923048</v>
      </c>
      <c r="D56" t="s">
        <v>65</v>
      </c>
      <c r="E56" s="3">
        <v>0.43</v>
      </c>
      <c r="F56" t="s">
        <v>426</v>
      </c>
      <c r="G56" t="s">
        <v>90</v>
      </c>
      <c r="H56" s="3">
        <v>0.43</v>
      </c>
      <c r="I56" s="3">
        <f t="shared" si="1"/>
        <v>0.39090909090909098</v>
      </c>
      <c r="J56" t="s">
        <v>65</v>
      </c>
      <c r="K56" s="3">
        <v>0.43</v>
      </c>
      <c r="L56" t="s">
        <v>564</v>
      </c>
      <c r="O56" s="3">
        <v>0.43</v>
      </c>
      <c r="P56" t="s">
        <v>568</v>
      </c>
      <c r="R56" s="3">
        <v>0.43</v>
      </c>
      <c r="S56" t="s">
        <v>570</v>
      </c>
      <c r="T56" t="s">
        <v>90</v>
      </c>
      <c r="Y56" s="8">
        <v>43</v>
      </c>
      <c r="Z56" s="8">
        <v>1</v>
      </c>
      <c r="AA56" t="s">
        <v>63</v>
      </c>
      <c r="AB56" s="8">
        <v>43</v>
      </c>
      <c r="AC56" t="s">
        <v>107</v>
      </c>
      <c r="AD56" t="s">
        <v>90</v>
      </c>
      <c r="AE56" s="8">
        <v>43</v>
      </c>
      <c r="AF56" s="3">
        <f t="shared" si="2"/>
        <v>0.71666666666666723</v>
      </c>
      <c r="AG56" t="s">
        <v>574</v>
      </c>
      <c r="AH56" t="s">
        <v>90</v>
      </c>
      <c r="AI56" s="8">
        <v>43</v>
      </c>
      <c r="AJ56" s="3">
        <v>0.43</v>
      </c>
      <c r="AK56" t="s">
        <v>576</v>
      </c>
      <c r="AL56" t="s">
        <v>90</v>
      </c>
      <c r="AM56" s="8">
        <v>4.3</v>
      </c>
      <c r="AN56" s="8">
        <v>0.43</v>
      </c>
      <c r="AO56" t="s">
        <v>585</v>
      </c>
      <c r="AP56" t="s">
        <v>90</v>
      </c>
      <c r="AQ56" s="8">
        <v>4.3</v>
      </c>
      <c r="AR56" s="3">
        <v>0.43</v>
      </c>
      <c r="AS56" t="s">
        <v>586</v>
      </c>
      <c r="AT56" t="s">
        <v>90</v>
      </c>
      <c r="AU56" t="s">
        <v>90</v>
      </c>
    </row>
    <row r="57" spans="2:47">
      <c r="B57" s="3">
        <v>0.44</v>
      </c>
      <c r="C57" s="3">
        <f t="shared" si="3"/>
        <v>0.33846153846153815</v>
      </c>
      <c r="D57" t="s">
        <v>65</v>
      </c>
      <c r="E57" s="3">
        <v>0.44</v>
      </c>
      <c r="F57" t="s">
        <v>426</v>
      </c>
      <c r="G57" t="s">
        <v>90</v>
      </c>
      <c r="H57" s="3">
        <v>0.44</v>
      </c>
      <c r="I57" s="3">
        <f t="shared" si="1"/>
        <v>0.40000000000000008</v>
      </c>
      <c r="J57" t="s">
        <v>65</v>
      </c>
      <c r="K57" s="3">
        <v>0.44</v>
      </c>
      <c r="L57" t="s">
        <v>564</v>
      </c>
      <c r="O57" s="3">
        <v>0.44</v>
      </c>
      <c r="P57" t="s">
        <v>568</v>
      </c>
      <c r="R57" s="3">
        <v>0.44</v>
      </c>
      <c r="S57" t="s">
        <v>570</v>
      </c>
      <c r="T57" t="s">
        <v>90</v>
      </c>
      <c r="Y57" s="8">
        <v>44</v>
      </c>
      <c r="Z57" s="8">
        <v>1</v>
      </c>
      <c r="AA57" t="s">
        <v>63</v>
      </c>
      <c r="AB57" s="8">
        <v>44</v>
      </c>
      <c r="AC57" t="s">
        <v>107</v>
      </c>
      <c r="AD57" t="s">
        <v>90</v>
      </c>
      <c r="AE57" s="8">
        <v>44</v>
      </c>
      <c r="AF57" s="3">
        <f t="shared" si="2"/>
        <v>0.73333333333333395</v>
      </c>
      <c r="AG57" t="s">
        <v>574</v>
      </c>
      <c r="AH57" t="s">
        <v>90</v>
      </c>
      <c r="AI57" s="8">
        <v>44</v>
      </c>
      <c r="AJ57" s="3">
        <v>0.44</v>
      </c>
      <c r="AK57" t="s">
        <v>576</v>
      </c>
      <c r="AL57" t="s">
        <v>90</v>
      </c>
      <c r="AM57" s="8">
        <v>4.4000000000000004</v>
      </c>
      <c r="AN57" s="8">
        <v>0.44</v>
      </c>
      <c r="AO57" t="s">
        <v>585</v>
      </c>
      <c r="AP57" t="s">
        <v>90</v>
      </c>
      <c r="AQ57" s="8">
        <v>4.4000000000000004</v>
      </c>
      <c r="AR57" s="3">
        <v>0.44</v>
      </c>
      <c r="AS57" t="s">
        <v>586</v>
      </c>
      <c r="AT57" t="s">
        <v>90</v>
      </c>
      <c r="AU57" t="s">
        <v>90</v>
      </c>
    </row>
    <row r="58" spans="2:47">
      <c r="B58" s="3">
        <v>0.45</v>
      </c>
      <c r="C58" s="3">
        <f t="shared" si="3"/>
        <v>0.34615384615384581</v>
      </c>
      <c r="D58" t="s">
        <v>65</v>
      </c>
      <c r="E58" s="3">
        <v>0.45</v>
      </c>
      <c r="F58" t="s">
        <v>426</v>
      </c>
      <c r="G58" t="s">
        <v>90</v>
      </c>
      <c r="H58" s="3">
        <v>0.45</v>
      </c>
      <c r="I58" s="3">
        <f t="shared" si="1"/>
        <v>0.40909090909090917</v>
      </c>
      <c r="J58" t="s">
        <v>65</v>
      </c>
      <c r="K58" s="3">
        <v>0.45</v>
      </c>
      <c r="L58" t="s">
        <v>564</v>
      </c>
      <c r="O58" s="3">
        <v>0.45</v>
      </c>
      <c r="P58" t="s">
        <v>568</v>
      </c>
      <c r="R58" s="3">
        <v>0.45</v>
      </c>
      <c r="S58" t="s">
        <v>570</v>
      </c>
      <c r="T58" t="s">
        <v>90</v>
      </c>
      <c r="Y58" s="8">
        <v>45</v>
      </c>
      <c r="Z58" s="8">
        <v>1</v>
      </c>
      <c r="AA58" t="s">
        <v>63</v>
      </c>
      <c r="AB58" s="8">
        <v>45</v>
      </c>
      <c r="AC58" t="s">
        <v>107</v>
      </c>
      <c r="AD58" t="s">
        <v>90</v>
      </c>
      <c r="AE58" s="8">
        <v>45</v>
      </c>
      <c r="AF58" s="3">
        <f t="shared" si="2"/>
        <v>0.75000000000000067</v>
      </c>
      <c r="AG58" t="s">
        <v>574</v>
      </c>
      <c r="AH58" t="s">
        <v>90</v>
      </c>
      <c r="AI58" s="8">
        <v>45</v>
      </c>
      <c r="AJ58" s="3">
        <v>0.45</v>
      </c>
      <c r="AK58" t="s">
        <v>576</v>
      </c>
      <c r="AL58" t="s">
        <v>90</v>
      </c>
      <c r="AM58" s="8">
        <v>4.5</v>
      </c>
      <c r="AN58" s="8">
        <v>0.45</v>
      </c>
      <c r="AO58" t="s">
        <v>585</v>
      </c>
      <c r="AP58" t="s">
        <v>90</v>
      </c>
      <c r="AQ58" s="8">
        <v>4.5</v>
      </c>
      <c r="AR58" s="3">
        <v>0.45</v>
      </c>
      <c r="AS58" t="s">
        <v>586</v>
      </c>
      <c r="AT58" t="s">
        <v>90</v>
      </c>
      <c r="AU58" t="s">
        <v>90</v>
      </c>
    </row>
    <row r="59" spans="2:47">
      <c r="B59" s="3">
        <v>0.46</v>
      </c>
      <c r="C59" s="3">
        <f t="shared" si="3"/>
        <v>0.35384615384615348</v>
      </c>
      <c r="D59" t="s">
        <v>65</v>
      </c>
      <c r="E59" s="3">
        <v>0.46</v>
      </c>
      <c r="F59" t="s">
        <v>426</v>
      </c>
      <c r="G59" t="s">
        <v>90</v>
      </c>
      <c r="H59" s="3">
        <v>0.46</v>
      </c>
      <c r="I59" s="3">
        <f t="shared" si="1"/>
        <v>0.41818181818181827</v>
      </c>
      <c r="J59" t="s">
        <v>65</v>
      </c>
      <c r="K59" s="3">
        <v>0.46</v>
      </c>
      <c r="L59" t="s">
        <v>564</v>
      </c>
      <c r="O59" s="3">
        <v>0.46</v>
      </c>
      <c r="P59" t="s">
        <v>568</v>
      </c>
      <c r="R59" s="3">
        <v>0.46</v>
      </c>
      <c r="S59" t="s">
        <v>570</v>
      </c>
      <c r="T59" t="s">
        <v>90</v>
      </c>
      <c r="Y59" s="8">
        <v>46</v>
      </c>
      <c r="Z59" s="8">
        <v>1</v>
      </c>
      <c r="AA59" t="s">
        <v>63</v>
      </c>
      <c r="AB59" s="8">
        <v>46</v>
      </c>
      <c r="AC59" t="s">
        <v>107</v>
      </c>
      <c r="AD59" t="s">
        <v>90</v>
      </c>
      <c r="AE59" s="8">
        <v>46</v>
      </c>
      <c r="AF59" s="3">
        <f t="shared" si="2"/>
        <v>0.76666666666666738</v>
      </c>
      <c r="AG59" t="s">
        <v>574</v>
      </c>
      <c r="AH59" t="s">
        <v>90</v>
      </c>
      <c r="AI59" s="8">
        <v>46</v>
      </c>
      <c r="AJ59" s="3">
        <v>0.46</v>
      </c>
      <c r="AK59" t="s">
        <v>576</v>
      </c>
      <c r="AL59" t="s">
        <v>90</v>
      </c>
      <c r="AM59" s="8">
        <v>4.6000000000000005</v>
      </c>
      <c r="AN59" s="8">
        <v>0.46</v>
      </c>
      <c r="AO59" t="s">
        <v>585</v>
      </c>
      <c r="AP59" t="s">
        <v>90</v>
      </c>
      <c r="AQ59" s="8">
        <v>4.6000000000000005</v>
      </c>
      <c r="AR59" s="3">
        <v>0.46</v>
      </c>
      <c r="AS59" t="s">
        <v>586</v>
      </c>
      <c r="AT59" t="s">
        <v>90</v>
      </c>
      <c r="AU59" t="s">
        <v>90</v>
      </c>
    </row>
    <row r="60" spans="2:47">
      <c r="B60" s="3">
        <v>0.47</v>
      </c>
      <c r="C60" s="3">
        <f t="shared" si="3"/>
        <v>0.36153846153846114</v>
      </c>
      <c r="D60" t="s">
        <v>65</v>
      </c>
      <c r="E60" s="3">
        <v>0.47</v>
      </c>
      <c r="F60" t="s">
        <v>426</v>
      </c>
      <c r="G60" t="s">
        <v>90</v>
      </c>
      <c r="H60" s="3">
        <v>0.47000000000000003</v>
      </c>
      <c r="I60" s="3">
        <f t="shared" si="1"/>
        <v>0.42727272727272736</v>
      </c>
      <c r="J60" t="s">
        <v>65</v>
      </c>
      <c r="K60" s="3">
        <v>0.47000000000000003</v>
      </c>
      <c r="L60" t="s">
        <v>564</v>
      </c>
      <c r="O60" s="3">
        <v>0.47000000000000003</v>
      </c>
      <c r="P60" t="s">
        <v>568</v>
      </c>
      <c r="R60" s="3">
        <v>0.47000000000000003</v>
      </c>
      <c r="S60" t="s">
        <v>570</v>
      </c>
      <c r="T60" t="s">
        <v>90</v>
      </c>
      <c r="Y60" s="8">
        <v>47</v>
      </c>
      <c r="Z60" s="8">
        <v>1</v>
      </c>
      <c r="AA60" t="s">
        <v>63</v>
      </c>
      <c r="AB60" s="8">
        <v>47</v>
      </c>
      <c r="AC60" t="s">
        <v>107</v>
      </c>
      <c r="AD60" t="s">
        <v>90</v>
      </c>
      <c r="AE60" s="8">
        <v>47</v>
      </c>
      <c r="AF60" s="3">
        <f t="shared" si="2"/>
        <v>0.7833333333333341</v>
      </c>
      <c r="AG60" t="s">
        <v>574</v>
      </c>
      <c r="AH60" t="s">
        <v>90</v>
      </c>
      <c r="AI60" s="8">
        <v>47</v>
      </c>
      <c r="AJ60" s="3">
        <v>0.47000000000000003</v>
      </c>
      <c r="AK60" t="s">
        <v>576</v>
      </c>
      <c r="AL60" t="s">
        <v>90</v>
      </c>
      <c r="AM60" s="8">
        <v>4.7</v>
      </c>
      <c r="AN60" s="8">
        <v>0.47</v>
      </c>
      <c r="AO60" t="s">
        <v>585</v>
      </c>
      <c r="AP60" t="s">
        <v>90</v>
      </c>
      <c r="AQ60" s="8">
        <v>4.7</v>
      </c>
      <c r="AR60" s="3">
        <v>0.47000000000000003</v>
      </c>
      <c r="AS60" t="s">
        <v>586</v>
      </c>
      <c r="AT60" t="s">
        <v>90</v>
      </c>
      <c r="AU60" t="s">
        <v>90</v>
      </c>
    </row>
    <row r="61" spans="2:47">
      <c r="B61" s="3">
        <v>0.48</v>
      </c>
      <c r="C61" s="3">
        <f t="shared" si="3"/>
        <v>0.36923076923076881</v>
      </c>
      <c r="D61" t="s">
        <v>65</v>
      </c>
      <c r="E61" s="3">
        <v>0.48</v>
      </c>
      <c r="F61" t="s">
        <v>426</v>
      </c>
      <c r="G61" t="s">
        <v>90</v>
      </c>
      <c r="H61" s="3">
        <v>0.48</v>
      </c>
      <c r="I61" s="3">
        <f t="shared" si="1"/>
        <v>0.43636363636363645</v>
      </c>
      <c r="J61" t="s">
        <v>65</v>
      </c>
      <c r="K61" s="3">
        <v>0.48</v>
      </c>
      <c r="L61" t="s">
        <v>564</v>
      </c>
      <c r="O61" s="3">
        <v>0.48</v>
      </c>
      <c r="P61" t="s">
        <v>568</v>
      </c>
      <c r="R61" s="3">
        <v>0.48</v>
      </c>
      <c r="S61" t="s">
        <v>570</v>
      </c>
      <c r="T61" t="s">
        <v>90</v>
      </c>
      <c r="Y61" s="8">
        <v>48</v>
      </c>
      <c r="Z61" s="8">
        <v>1</v>
      </c>
      <c r="AA61" t="s">
        <v>63</v>
      </c>
      <c r="AB61" s="8">
        <v>48</v>
      </c>
      <c r="AC61" t="s">
        <v>107</v>
      </c>
      <c r="AD61" t="s">
        <v>90</v>
      </c>
      <c r="AE61" s="8">
        <v>48</v>
      </c>
      <c r="AF61" s="3">
        <f t="shared" si="2"/>
        <v>0.80000000000000082</v>
      </c>
      <c r="AG61" t="s">
        <v>574</v>
      </c>
      <c r="AH61" t="s">
        <v>90</v>
      </c>
      <c r="AI61" s="8">
        <v>48</v>
      </c>
      <c r="AJ61" s="3">
        <v>0.48</v>
      </c>
      <c r="AK61" t="s">
        <v>576</v>
      </c>
      <c r="AL61" t="s">
        <v>90</v>
      </c>
      <c r="AM61" s="8">
        <v>4.8000000000000007</v>
      </c>
      <c r="AN61" s="8">
        <v>0.48</v>
      </c>
      <c r="AO61" t="s">
        <v>585</v>
      </c>
      <c r="AP61" t="s">
        <v>90</v>
      </c>
      <c r="AQ61" s="8">
        <v>4.8000000000000007</v>
      </c>
      <c r="AR61" s="3">
        <v>0.48</v>
      </c>
      <c r="AS61" t="s">
        <v>586</v>
      </c>
      <c r="AT61" t="s">
        <v>90</v>
      </c>
      <c r="AU61" t="s">
        <v>90</v>
      </c>
    </row>
    <row r="62" spans="2:47">
      <c r="B62" s="3">
        <v>0.49</v>
      </c>
      <c r="C62" s="3">
        <f t="shared" si="3"/>
        <v>0.37692307692307647</v>
      </c>
      <c r="D62" t="s">
        <v>65</v>
      </c>
      <c r="E62" s="3">
        <v>0.49</v>
      </c>
      <c r="F62" t="s">
        <v>426</v>
      </c>
      <c r="G62" t="s">
        <v>90</v>
      </c>
      <c r="H62" s="3">
        <v>0.49</v>
      </c>
      <c r="I62" s="3">
        <f t="shared" si="1"/>
        <v>0.44545454545454555</v>
      </c>
      <c r="J62" t="s">
        <v>65</v>
      </c>
      <c r="K62" s="3">
        <v>0.49</v>
      </c>
      <c r="L62" t="s">
        <v>564</v>
      </c>
      <c r="O62" s="3">
        <v>0.49</v>
      </c>
      <c r="P62" t="s">
        <v>568</v>
      </c>
      <c r="R62" s="3">
        <v>0.49</v>
      </c>
      <c r="S62" t="s">
        <v>570</v>
      </c>
      <c r="T62" t="s">
        <v>90</v>
      </c>
      <c r="Y62" s="8">
        <v>49</v>
      </c>
      <c r="Z62" s="8">
        <v>1</v>
      </c>
      <c r="AA62" t="s">
        <v>63</v>
      </c>
      <c r="AB62" s="8">
        <v>49</v>
      </c>
      <c r="AC62" t="s">
        <v>107</v>
      </c>
      <c r="AD62" t="s">
        <v>90</v>
      </c>
      <c r="AE62" s="8">
        <v>49</v>
      </c>
      <c r="AF62" s="3">
        <f t="shared" si="2"/>
        <v>0.81666666666666754</v>
      </c>
      <c r="AG62" t="s">
        <v>574</v>
      </c>
      <c r="AH62" t="s">
        <v>90</v>
      </c>
      <c r="AI62" s="8">
        <v>49</v>
      </c>
      <c r="AJ62" s="3">
        <v>0.49</v>
      </c>
      <c r="AK62" t="s">
        <v>576</v>
      </c>
      <c r="AL62" t="s">
        <v>90</v>
      </c>
      <c r="AM62" s="8">
        <v>4.9000000000000004</v>
      </c>
      <c r="AN62" s="8">
        <v>0.49</v>
      </c>
      <c r="AO62" t="s">
        <v>585</v>
      </c>
      <c r="AP62" t="s">
        <v>90</v>
      </c>
      <c r="AQ62" s="8">
        <v>4.9000000000000004</v>
      </c>
      <c r="AR62" s="3">
        <v>0.49</v>
      </c>
      <c r="AS62" t="s">
        <v>586</v>
      </c>
      <c r="AT62" t="s">
        <v>90</v>
      </c>
      <c r="AU62" t="s">
        <v>90</v>
      </c>
    </row>
    <row r="63" spans="2:47">
      <c r="B63" s="3">
        <v>0.5</v>
      </c>
      <c r="C63" s="3">
        <f t="shared" si="3"/>
        <v>0.38461538461538414</v>
      </c>
      <c r="D63" t="s">
        <v>65</v>
      </c>
      <c r="E63" s="3">
        <v>0.5</v>
      </c>
      <c r="F63" t="s">
        <v>426</v>
      </c>
      <c r="G63" t="s">
        <v>90</v>
      </c>
      <c r="H63" s="3">
        <v>0.5</v>
      </c>
      <c r="I63" s="3">
        <f t="shared" si="1"/>
        <v>0.45454545454545464</v>
      </c>
      <c r="J63" t="s">
        <v>65</v>
      </c>
      <c r="K63" s="3">
        <v>0.5</v>
      </c>
      <c r="L63" t="s">
        <v>564</v>
      </c>
      <c r="O63" s="3">
        <v>0.5</v>
      </c>
      <c r="P63" t="s">
        <v>568</v>
      </c>
      <c r="R63" s="3">
        <v>0.5</v>
      </c>
      <c r="S63" t="s">
        <v>570</v>
      </c>
      <c r="T63" t="s">
        <v>90</v>
      </c>
      <c r="Y63" s="8">
        <v>50</v>
      </c>
      <c r="Z63" s="8">
        <v>1</v>
      </c>
      <c r="AA63" t="s">
        <v>63</v>
      </c>
      <c r="AB63" s="8">
        <v>50</v>
      </c>
      <c r="AC63" t="s">
        <v>107</v>
      </c>
      <c r="AD63" t="s">
        <v>90</v>
      </c>
      <c r="AE63" s="8">
        <v>50</v>
      </c>
      <c r="AF63" s="3">
        <f t="shared" si="2"/>
        <v>0.83333333333333426</v>
      </c>
      <c r="AG63" t="s">
        <v>574</v>
      </c>
      <c r="AH63" t="s">
        <v>90</v>
      </c>
      <c r="AI63" s="8">
        <v>50</v>
      </c>
      <c r="AJ63" s="3">
        <v>0.5</v>
      </c>
      <c r="AK63" t="s">
        <v>576</v>
      </c>
      <c r="AL63" t="s">
        <v>90</v>
      </c>
      <c r="AM63" s="8">
        <v>5</v>
      </c>
      <c r="AN63" s="8">
        <v>0.5</v>
      </c>
      <c r="AO63" t="s">
        <v>585</v>
      </c>
      <c r="AP63" t="s">
        <v>90</v>
      </c>
      <c r="AQ63" s="8">
        <v>5</v>
      </c>
      <c r="AR63" s="3">
        <v>0.5</v>
      </c>
      <c r="AS63" t="s">
        <v>586</v>
      </c>
      <c r="AT63" t="s">
        <v>90</v>
      </c>
      <c r="AU63" t="s">
        <v>90</v>
      </c>
    </row>
    <row r="64" spans="2:47">
      <c r="B64" s="3">
        <v>0.51</v>
      </c>
      <c r="C64" s="3">
        <f t="shared" si="3"/>
        <v>0.3923076923076918</v>
      </c>
      <c r="D64" t="s">
        <v>65</v>
      </c>
      <c r="E64" s="3">
        <v>0.51</v>
      </c>
      <c r="F64" t="s">
        <v>426</v>
      </c>
      <c r="G64" t="s">
        <v>90</v>
      </c>
      <c r="H64" s="3">
        <v>0.51</v>
      </c>
      <c r="I64" s="3">
        <f t="shared" si="1"/>
        <v>0.46363636363636374</v>
      </c>
      <c r="J64" t="s">
        <v>65</v>
      </c>
      <c r="K64" s="3">
        <v>0.51</v>
      </c>
      <c r="L64" t="s">
        <v>564</v>
      </c>
      <c r="O64" s="3">
        <v>0.51</v>
      </c>
      <c r="P64" t="s">
        <v>568</v>
      </c>
      <c r="R64" s="3">
        <v>0.51</v>
      </c>
      <c r="S64" t="s">
        <v>570</v>
      </c>
      <c r="T64" t="s">
        <v>90</v>
      </c>
      <c r="Y64" s="8">
        <v>51</v>
      </c>
      <c r="Z64" s="8">
        <v>1</v>
      </c>
      <c r="AA64" t="s">
        <v>63</v>
      </c>
      <c r="AB64" s="8">
        <v>51</v>
      </c>
      <c r="AC64" t="s">
        <v>107</v>
      </c>
      <c r="AD64" t="s">
        <v>90</v>
      </c>
      <c r="AE64" s="8">
        <v>51</v>
      </c>
      <c r="AF64" s="3">
        <f t="shared" si="2"/>
        <v>0.85000000000000098</v>
      </c>
      <c r="AG64" t="s">
        <v>574</v>
      </c>
      <c r="AH64" t="s">
        <v>90</v>
      </c>
      <c r="AI64" s="8">
        <v>51</v>
      </c>
      <c r="AJ64" s="3">
        <v>0.51</v>
      </c>
      <c r="AK64" t="s">
        <v>577</v>
      </c>
      <c r="AL64" t="s">
        <v>90</v>
      </c>
      <c r="AM64" s="8">
        <v>5.1000000000000005</v>
      </c>
      <c r="AN64" s="8">
        <v>0.51</v>
      </c>
      <c r="AO64" t="s">
        <v>585</v>
      </c>
      <c r="AP64" t="s">
        <v>90</v>
      </c>
      <c r="AQ64" s="8">
        <v>5.1000000000000005</v>
      </c>
      <c r="AR64" s="3">
        <v>0.51</v>
      </c>
      <c r="AS64" t="s">
        <v>586</v>
      </c>
      <c r="AT64" t="s">
        <v>90</v>
      </c>
      <c r="AU64" t="s">
        <v>90</v>
      </c>
    </row>
    <row r="65" spans="2:47">
      <c r="B65" s="3">
        <v>0.52</v>
      </c>
      <c r="C65" s="3">
        <f t="shared" si="3"/>
        <v>0.39999999999999947</v>
      </c>
      <c r="D65" t="s">
        <v>65</v>
      </c>
      <c r="E65" s="3">
        <v>0.52</v>
      </c>
      <c r="F65" t="s">
        <v>426</v>
      </c>
      <c r="G65" t="s">
        <v>90</v>
      </c>
      <c r="H65" s="3">
        <v>0.52</v>
      </c>
      <c r="I65" s="3">
        <f t="shared" si="1"/>
        <v>0.47272727272727283</v>
      </c>
      <c r="J65" t="s">
        <v>65</v>
      </c>
      <c r="K65" s="3">
        <v>0.52</v>
      </c>
      <c r="L65" t="s">
        <v>564</v>
      </c>
      <c r="O65" s="3">
        <v>0.52</v>
      </c>
      <c r="P65" t="s">
        <v>568</v>
      </c>
      <c r="R65" s="3">
        <v>0.52</v>
      </c>
      <c r="S65" t="s">
        <v>570</v>
      </c>
      <c r="T65" t="s">
        <v>90</v>
      </c>
      <c r="Y65" s="8">
        <v>52</v>
      </c>
      <c r="Z65" s="8">
        <v>1</v>
      </c>
      <c r="AA65" t="s">
        <v>63</v>
      </c>
      <c r="AB65" s="8">
        <v>52</v>
      </c>
      <c r="AC65" t="s">
        <v>107</v>
      </c>
      <c r="AD65" t="s">
        <v>90</v>
      </c>
      <c r="AE65" s="8">
        <v>52</v>
      </c>
      <c r="AF65" s="3">
        <f t="shared" si="2"/>
        <v>0.8666666666666677</v>
      </c>
      <c r="AG65" t="s">
        <v>574</v>
      </c>
      <c r="AH65" t="s">
        <v>90</v>
      </c>
      <c r="AI65" s="8">
        <v>52</v>
      </c>
      <c r="AJ65" s="3">
        <v>0.52</v>
      </c>
      <c r="AK65" t="s">
        <v>577</v>
      </c>
      <c r="AL65" t="s">
        <v>90</v>
      </c>
      <c r="AM65" s="8">
        <v>5.2</v>
      </c>
      <c r="AN65" s="8">
        <v>0.52</v>
      </c>
      <c r="AO65" t="s">
        <v>585</v>
      </c>
      <c r="AP65" t="s">
        <v>90</v>
      </c>
      <c r="AQ65" s="8">
        <v>5.2</v>
      </c>
      <c r="AR65" s="3">
        <v>0.52</v>
      </c>
      <c r="AS65" t="s">
        <v>586</v>
      </c>
      <c r="AT65" t="s">
        <v>90</v>
      </c>
      <c r="AU65" t="s">
        <v>90</v>
      </c>
    </row>
    <row r="66" spans="2:47">
      <c r="B66" s="3">
        <v>0.53</v>
      </c>
      <c r="C66" s="3">
        <f t="shared" si="3"/>
        <v>0.40769230769230713</v>
      </c>
      <c r="D66" t="s">
        <v>65</v>
      </c>
      <c r="E66" s="3">
        <v>0.53</v>
      </c>
      <c r="F66" t="s">
        <v>426</v>
      </c>
      <c r="G66" t="s">
        <v>90</v>
      </c>
      <c r="H66" s="3">
        <v>0.53</v>
      </c>
      <c r="I66" s="3">
        <f t="shared" si="1"/>
        <v>0.48181818181818192</v>
      </c>
      <c r="J66" t="s">
        <v>65</v>
      </c>
      <c r="K66" s="3">
        <v>0.53</v>
      </c>
      <c r="L66" t="s">
        <v>564</v>
      </c>
      <c r="O66" s="3">
        <v>0.53</v>
      </c>
      <c r="P66" t="s">
        <v>568</v>
      </c>
      <c r="R66" s="3">
        <v>0.53</v>
      </c>
      <c r="S66" t="s">
        <v>570</v>
      </c>
      <c r="T66" t="s">
        <v>90</v>
      </c>
      <c r="Y66" s="8">
        <v>53</v>
      </c>
      <c r="Z66" s="8">
        <v>1</v>
      </c>
      <c r="AA66" t="s">
        <v>63</v>
      </c>
      <c r="AB66" s="8">
        <v>53</v>
      </c>
      <c r="AC66" t="s">
        <v>107</v>
      </c>
      <c r="AD66" t="s">
        <v>90</v>
      </c>
      <c r="AE66" s="8">
        <v>53</v>
      </c>
      <c r="AF66" s="3">
        <f t="shared" si="2"/>
        <v>0.88333333333333441</v>
      </c>
      <c r="AG66" t="s">
        <v>574</v>
      </c>
      <c r="AH66" t="s">
        <v>90</v>
      </c>
      <c r="AI66" s="8">
        <v>53</v>
      </c>
      <c r="AJ66" s="3">
        <v>0.53</v>
      </c>
      <c r="AK66" t="s">
        <v>577</v>
      </c>
      <c r="AL66" t="s">
        <v>90</v>
      </c>
      <c r="AM66" s="8">
        <v>5.3000000000000007</v>
      </c>
      <c r="AN66" s="8">
        <v>0.53</v>
      </c>
      <c r="AO66" t="s">
        <v>585</v>
      </c>
      <c r="AP66" t="s">
        <v>90</v>
      </c>
      <c r="AQ66" s="8">
        <v>5.3000000000000007</v>
      </c>
      <c r="AR66" s="3">
        <v>0.53</v>
      </c>
      <c r="AS66" t="s">
        <v>586</v>
      </c>
      <c r="AT66" t="s">
        <v>90</v>
      </c>
      <c r="AU66" t="s">
        <v>90</v>
      </c>
    </row>
    <row r="67" spans="2:47">
      <c r="B67" s="3">
        <v>0.54</v>
      </c>
      <c r="C67" s="3">
        <f t="shared" si="3"/>
        <v>0.4153846153846148</v>
      </c>
      <c r="D67" t="s">
        <v>65</v>
      </c>
      <c r="E67" s="3">
        <v>0.54</v>
      </c>
      <c r="F67" t="s">
        <v>426</v>
      </c>
      <c r="G67" t="s">
        <v>90</v>
      </c>
      <c r="H67" s="3">
        <v>0.54</v>
      </c>
      <c r="I67" s="3">
        <f t="shared" si="1"/>
        <v>0.49090909090909102</v>
      </c>
      <c r="J67" t="s">
        <v>65</v>
      </c>
      <c r="K67" s="3">
        <v>0.54</v>
      </c>
      <c r="L67" t="s">
        <v>564</v>
      </c>
      <c r="O67" s="3">
        <v>0.54</v>
      </c>
      <c r="P67" t="s">
        <v>568</v>
      </c>
      <c r="R67" s="3">
        <v>0.54</v>
      </c>
      <c r="S67" t="s">
        <v>570</v>
      </c>
      <c r="T67" t="s">
        <v>90</v>
      </c>
      <c r="Y67" s="8">
        <v>54</v>
      </c>
      <c r="Z67" s="8">
        <v>1</v>
      </c>
      <c r="AA67" t="s">
        <v>63</v>
      </c>
      <c r="AB67" s="8">
        <v>54</v>
      </c>
      <c r="AC67" t="s">
        <v>107</v>
      </c>
      <c r="AD67" t="s">
        <v>90</v>
      </c>
      <c r="AE67" s="8">
        <v>54</v>
      </c>
      <c r="AF67" s="3">
        <f t="shared" si="2"/>
        <v>0.90000000000000113</v>
      </c>
      <c r="AG67" t="s">
        <v>574</v>
      </c>
      <c r="AH67" t="s">
        <v>90</v>
      </c>
      <c r="AI67" s="8">
        <v>54</v>
      </c>
      <c r="AJ67" s="3">
        <v>0.54</v>
      </c>
      <c r="AK67" t="s">
        <v>577</v>
      </c>
      <c r="AL67" t="s">
        <v>90</v>
      </c>
      <c r="AM67" s="8">
        <v>5.4</v>
      </c>
      <c r="AN67" s="8">
        <v>0.54</v>
      </c>
      <c r="AO67" t="s">
        <v>585</v>
      </c>
      <c r="AP67" t="s">
        <v>90</v>
      </c>
      <c r="AQ67" s="8">
        <v>5.4</v>
      </c>
      <c r="AR67" s="3">
        <v>0.54</v>
      </c>
      <c r="AS67" t="s">
        <v>586</v>
      </c>
      <c r="AT67" t="s">
        <v>90</v>
      </c>
      <c r="AU67" t="s">
        <v>90</v>
      </c>
    </row>
    <row r="68" spans="2:47">
      <c r="B68" s="3">
        <v>0.55000000000000004</v>
      </c>
      <c r="C68" s="3">
        <f t="shared" si="3"/>
        <v>0.42307692307692246</v>
      </c>
      <c r="D68" t="s">
        <v>65</v>
      </c>
      <c r="E68" s="3">
        <v>0.55000000000000004</v>
      </c>
      <c r="F68" t="s">
        <v>426</v>
      </c>
      <c r="G68" t="s">
        <v>90</v>
      </c>
      <c r="H68" s="3">
        <v>0.55000000000000004</v>
      </c>
      <c r="I68" s="3">
        <f t="shared" si="1"/>
        <v>0.50000000000000011</v>
      </c>
      <c r="J68" t="s">
        <v>65</v>
      </c>
      <c r="K68" s="3">
        <v>0.55000000000000004</v>
      </c>
      <c r="L68" t="s">
        <v>564</v>
      </c>
      <c r="O68" s="3">
        <v>0.55000000000000004</v>
      </c>
      <c r="P68" t="s">
        <v>568</v>
      </c>
      <c r="R68" s="3">
        <v>0.55000000000000004</v>
      </c>
      <c r="S68" t="s">
        <v>570</v>
      </c>
      <c r="T68" t="s">
        <v>90</v>
      </c>
      <c r="Y68" s="8">
        <v>55</v>
      </c>
      <c r="Z68" s="8">
        <v>1</v>
      </c>
      <c r="AA68" t="s">
        <v>63</v>
      </c>
      <c r="AB68" s="8">
        <v>55</v>
      </c>
      <c r="AC68" t="s">
        <v>107</v>
      </c>
      <c r="AD68" t="s">
        <v>90</v>
      </c>
      <c r="AE68" s="8">
        <v>55</v>
      </c>
      <c r="AF68" s="3">
        <f t="shared" si="2"/>
        <v>0.91666666666666785</v>
      </c>
      <c r="AG68" t="s">
        <v>574</v>
      </c>
      <c r="AH68" t="s">
        <v>90</v>
      </c>
      <c r="AI68" s="8">
        <v>55</v>
      </c>
      <c r="AJ68" s="3">
        <v>0.55000000000000004</v>
      </c>
      <c r="AK68" t="s">
        <v>577</v>
      </c>
      <c r="AL68" t="s">
        <v>90</v>
      </c>
      <c r="AM68" s="8">
        <v>5.5</v>
      </c>
      <c r="AN68" s="8">
        <v>0.55000000000000004</v>
      </c>
      <c r="AO68" t="s">
        <v>585</v>
      </c>
      <c r="AP68" t="s">
        <v>90</v>
      </c>
      <c r="AQ68" s="8">
        <v>5.5</v>
      </c>
      <c r="AR68" s="3">
        <v>0.55000000000000004</v>
      </c>
      <c r="AS68" t="s">
        <v>586</v>
      </c>
      <c r="AT68" t="s">
        <v>90</v>
      </c>
      <c r="AU68" t="s">
        <v>90</v>
      </c>
    </row>
    <row r="69" spans="2:47">
      <c r="B69" s="3">
        <v>0.56000000000000005</v>
      </c>
      <c r="C69" s="3">
        <f t="shared" si="3"/>
        <v>0.43076923076923013</v>
      </c>
      <c r="D69" t="s">
        <v>65</v>
      </c>
      <c r="E69" s="3">
        <v>0.56000000000000005</v>
      </c>
      <c r="F69" t="s">
        <v>426</v>
      </c>
      <c r="G69" t="s">
        <v>90</v>
      </c>
      <c r="H69" s="3">
        <v>0.56000000000000005</v>
      </c>
      <c r="I69" s="3">
        <f t="shared" si="1"/>
        <v>0.50909090909090915</v>
      </c>
      <c r="J69" t="s">
        <v>65</v>
      </c>
      <c r="K69" s="3">
        <v>0.56000000000000005</v>
      </c>
      <c r="L69" t="s">
        <v>564</v>
      </c>
      <c r="O69" s="3">
        <v>0.56000000000000005</v>
      </c>
      <c r="P69" t="s">
        <v>568</v>
      </c>
      <c r="R69" s="3">
        <v>0.56000000000000005</v>
      </c>
      <c r="S69" t="s">
        <v>570</v>
      </c>
      <c r="T69" t="s">
        <v>90</v>
      </c>
      <c r="Y69" s="8">
        <v>56</v>
      </c>
      <c r="Z69" s="8">
        <v>1</v>
      </c>
      <c r="AA69" t="s">
        <v>63</v>
      </c>
      <c r="AB69" s="8">
        <v>56</v>
      </c>
      <c r="AC69" t="s">
        <v>107</v>
      </c>
      <c r="AD69" t="s">
        <v>90</v>
      </c>
      <c r="AE69" s="8">
        <v>56</v>
      </c>
      <c r="AF69" s="3">
        <f t="shared" si="2"/>
        <v>0.93333333333333457</v>
      </c>
      <c r="AG69" t="s">
        <v>574</v>
      </c>
      <c r="AH69" t="s">
        <v>90</v>
      </c>
      <c r="AI69" s="8">
        <v>56</v>
      </c>
      <c r="AJ69" s="3">
        <v>0.56000000000000005</v>
      </c>
      <c r="AK69" t="s">
        <v>577</v>
      </c>
      <c r="AL69" t="s">
        <v>90</v>
      </c>
      <c r="AM69" s="8">
        <v>5.6000000000000005</v>
      </c>
      <c r="AN69" s="8">
        <v>0.56000000000000005</v>
      </c>
      <c r="AO69" t="s">
        <v>585</v>
      </c>
      <c r="AP69" t="s">
        <v>90</v>
      </c>
      <c r="AQ69" s="8">
        <v>5.6000000000000005</v>
      </c>
      <c r="AR69" s="3">
        <v>0.56000000000000005</v>
      </c>
      <c r="AS69" t="s">
        <v>586</v>
      </c>
      <c r="AT69" t="s">
        <v>90</v>
      </c>
      <c r="AU69" t="s">
        <v>90</v>
      </c>
    </row>
    <row r="70" spans="2:47">
      <c r="B70" s="3">
        <v>0.56999999999999995</v>
      </c>
      <c r="C70" s="3">
        <f t="shared" si="3"/>
        <v>0.43846153846153779</v>
      </c>
      <c r="D70" t="s">
        <v>65</v>
      </c>
      <c r="E70" s="3">
        <v>0.56999999999999995</v>
      </c>
      <c r="F70" t="s">
        <v>426</v>
      </c>
      <c r="G70" t="s">
        <v>90</v>
      </c>
      <c r="H70" s="3">
        <v>0.57000000000000006</v>
      </c>
      <c r="I70" s="3">
        <f t="shared" si="1"/>
        <v>0.51818181818181819</v>
      </c>
      <c r="J70" t="s">
        <v>65</v>
      </c>
      <c r="K70" s="3">
        <v>0.57000000000000006</v>
      </c>
      <c r="L70" t="s">
        <v>564</v>
      </c>
      <c r="O70" s="3">
        <v>0.57000000000000006</v>
      </c>
      <c r="P70" t="s">
        <v>568</v>
      </c>
      <c r="R70" s="3">
        <v>0.57000000000000006</v>
      </c>
      <c r="S70" t="s">
        <v>570</v>
      </c>
      <c r="T70" t="s">
        <v>90</v>
      </c>
      <c r="Y70" s="8">
        <v>57</v>
      </c>
      <c r="Z70" s="8">
        <v>1</v>
      </c>
      <c r="AA70" t="s">
        <v>63</v>
      </c>
      <c r="AB70" s="8">
        <v>57</v>
      </c>
      <c r="AC70" t="s">
        <v>107</v>
      </c>
      <c r="AD70" t="s">
        <v>90</v>
      </c>
      <c r="AE70" s="8">
        <v>57</v>
      </c>
      <c r="AF70" s="3">
        <f t="shared" si="2"/>
        <v>0.95000000000000129</v>
      </c>
      <c r="AG70" t="s">
        <v>574</v>
      </c>
      <c r="AH70" t="s">
        <v>90</v>
      </c>
      <c r="AI70" s="8">
        <v>57</v>
      </c>
      <c r="AJ70" s="3">
        <v>0.57000000000000006</v>
      </c>
      <c r="AK70" t="s">
        <v>577</v>
      </c>
      <c r="AL70" t="s">
        <v>90</v>
      </c>
      <c r="AM70" s="8">
        <v>5.7</v>
      </c>
      <c r="AN70" s="8">
        <v>0.56999999999999995</v>
      </c>
      <c r="AO70" t="s">
        <v>585</v>
      </c>
      <c r="AP70" t="s">
        <v>90</v>
      </c>
      <c r="AQ70" s="8">
        <v>5.7</v>
      </c>
      <c r="AR70" s="3">
        <v>0.57000000000000006</v>
      </c>
      <c r="AS70" t="s">
        <v>586</v>
      </c>
      <c r="AT70" t="s">
        <v>90</v>
      </c>
      <c r="AU70" t="s">
        <v>90</v>
      </c>
    </row>
    <row r="71" spans="2:47">
      <c r="B71" s="3">
        <v>0.57999999999999996</v>
      </c>
      <c r="C71" s="3">
        <f t="shared" si="3"/>
        <v>0.44615384615384546</v>
      </c>
      <c r="D71" t="s">
        <v>65</v>
      </c>
      <c r="E71" s="3">
        <v>0.57999999999999996</v>
      </c>
      <c r="F71" t="s">
        <v>426</v>
      </c>
      <c r="G71" t="s">
        <v>90</v>
      </c>
      <c r="H71" s="3">
        <v>0.57999999999999996</v>
      </c>
      <c r="I71" s="3">
        <f t="shared" si="1"/>
        <v>0.52727272727272723</v>
      </c>
      <c r="J71" t="s">
        <v>65</v>
      </c>
      <c r="K71" s="3">
        <v>0.57999999999999996</v>
      </c>
      <c r="L71" t="s">
        <v>564</v>
      </c>
      <c r="O71" s="3">
        <v>0.57999999999999996</v>
      </c>
      <c r="P71" t="s">
        <v>568</v>
      </c>
      <c r="R71" s="3">
        <v>0.57999999999999996</v>
      </c>
      <c r="S71" t="s">
        <v>570</v>
      </c>
      <c r="T71" t="s">
        <v>90</v>
      </c>
      <c r="Y71" s="8">
        <v>58</v>
      </c>
      <c r="Z71" s="8">
        <v>1</v>
      </c>
      <c r="AA71" t="s">
        <v>63</v>
      </c>
      <c r="AB71" s="8">
        <v>58</v>
      </c>
      <c r="AC71" t="s">
        <v>107</v>
      </c>
      <c r="AD71" t="s">
        <v>90</v>
      </c>
      <c r="AE71" s="8">
        <v>58</v>
      </c>
      <c r="AF71" s="3">
        <f t="shared" si="2"/>
        <v>0.96666666666666801</v>
      </c>
      <c r="AG71" t="s">
        <v>574</v>
      </c>
      <c r="AH71" t="s">
        <v>90</v>
      </c>
      <c r="AI71" s="8">
        <v>58</v>
      </c>
      <c r="AJ71" s="3">
        <v>0.57999999999999996</v>
      </c>
      <c r="AK71" t="s">
        <v>577</v>
      </c>
      <c r="AL71" t="s">
        <v>90</v>
      </c>
      <c r="AM71" s="8">
        <v>5.8000000000000007</v>
      </c>
      <c r="AN71" s="8">
        <v>0.57999999999999996</v>
      </c>
      <c r="AO71" t="s">
        <v>585</v>
      </c>
      <c r="AP71" t="s">
        <v>90</v>
      </c>
      <c r="AQ71" s="8">
        <v>5.8000000000000007</v>
      </c>
      <c r="AR71" s="3">
        <v>0.57999999999999996</v>
      </c>
      <c r="AS71" t="s">
        <v>586</v>
      </c>
      <c r="AT71" t="s">
        <v>90</v>
      </c>
      <c r="AU71" t="s">
        <v>90</v>
      </c>
    </row>
    <row r="72" spans="2:47">
      <c r="B72" s="3">
        <v>0.59</v>
      </c>
      <c r="C72" s="3">
        <f t="shared" si="3"/>
        <v>0.45384615384615312</v>
      </c>
      <c r="D72" t="s">
        <v>65</v>
      </c>
      <c r="E72" s="3">
        <v>0.59</v>
      </c>
      <c r="F72" t="s">
        <v>426</v>
      </c>
      <c r="G72" t="s">
        <v>90</v>
      </c>
      <c r="H72" s="3">
        <v>0.59</v>
      </c>
      <c r="I72" s="3">
        <f t="shared" si="1"/>
        <v>0.53636363636363626</v>
      </c>
      <c r="J72" t="s">
        <v>65</v>
      </c>
      <c r="K72" s="3">
        <v>0.59</v>
      </c>
      <c r="L72" t="s">
        <v>564</v>
      </c>
      <c r="O72" s="3">
        <v>0.59</v>
      </c>
      <c r="P72" t="s">
        <v>568</v>
      </c>
      <c r="R72" s="3">
        <v>0.59</v>
      </c>
      <c r="S72" t="s">
        <v>570</v>
      </c>
      <c r="T72" t="s">
        <v>90</v>
      </c>
      <c r="Y72" s="8">
        <v>59</v>
      </c>
      <c r="Z72" s="8">
        <v>1</v>
      </c>
      <c r="AA72" t="s">
        <v>63</v>
      </c>
      <c r="AB72" s="8">
        <v>59</v>
      </c>
      <c r="AC72" t="s">
        <v>107</v>
      </c>
      <c r="AD72" t="s">
        <v>90</v>
      </c>
      <c r="AE72" s="8">
        <v>59</v>
      </c>
      <c r="AF72" s="3">
        <f t="shared" si="2"/>
        <v>0.98333333333333472</v>
      </c>
      <c r="AG72" t="s">
        <v>574</v>
      </c>
      <c r="AH72" t="s">
        <v>90</v>
      </c>
      <c r="AI72" s="8">
        <v>59</v>
      </c>
      <c r="AJ72" s="3">
        <v>0.59</v>
      </c>
      <c r="AK72" t="s">
        <v>577</v>
      </c>
      <c r="AL72" t="s">
        <v>90</v>
      </c>
      <c r="AM72" s="8">
        <v>5.9</v>
      </c>
      <c r="AN72" s="8">
        <v>0.59</v>
      </c>
      <c r="AO72" t="s">
        <v>585</v>
      </c>
      <c r="AP72" t="s">
        <v>90</v>
      </c>
      <c r="AQ72" s="8">
        <v>5.9</v>
      </c>
      <c r="AR72" s="3">
        <v>0.59</v>
      </c>
      <c r="AS72" t="s">
        <v>586</v>
      </c>
      <c r="AT72" t="s">
        <v>90</v>
      </c>
      <c r="AU72" t="s">
        <v>90</v>
      </c>
    </row>
    <row r="73" spans="2:47">
      <c r="B73" s="3">
        <v>0.6</v>
      </c>
      <c r="C73" s="3">
        <f t="shared" si="3"/>
        <v>0.46153846153846079</v>
      </c>
      <c r="D73" t="s">
        <v>65</v>
      </c>
      <c r="E73" s="3">
        <v>0.6</v>
      </c>
      <c r="F73" t="s">
        <v>426</v>
      </c>
      <c r="G73" t="s">
        <v>90</v>
      </c>
      <c r="H73" s="3">
        <v>0.6</v>
      </c>
      <c r="I73" s="3">
        <f t="shared" si="1"/>
        <v>0.5454545454545453</v>
      </c>
      <c r="J73" t="s">
        <v>65</v>
      </c>
      <c r="K73" s="3">
        <v>0.6</v>
      </c>
      <c r="L73" t="s">
        <v>564</v>
      </c>
      <c r="O73" s="3">
        <v>0.6</v>
      </c>
      <c r="P73" t="s">
        <v>568</v>
      </c>
      <c r="R73" s="3">
        <v>0.6</v>
      </c>
      <c r="S73" t="s">
        <v>570</v>
      </c>
      <c r="T73" t="s">
        <v>90</v>
      </c>
      <c r="Y73" s="8">
        <v>60</v>
      </c>
      <c r="Z73" s="8">
        <v>1</v>
      </c>
      <c r="AA73" t="s">
        <v>63</v>
      </c>
      <c r="AB73" s="8">
        <v>60</v>
      </c>
      <c r="AC73" t="s">
        <v>107</v>
      </c>
      <c r="AD73" t="s">
        <v>90</v>
      </c>
      <c r="AE73" s="8">
        <v>60</v>
      </c>
      <c r="AF73" s="8">
        <v>1</v>
      </c>
      <c r="AG73" t="s">
        <v>574</v>
      </c>
      <c r="AH73" t="s">
        <v>90</v>
      </c>
      <c r="AI73" s="8">
        <v>60</v>
      </c>
      <c r="AJ73" s="3">
        <v>0.6</v>
      </c>
      <c r="AK73" t="s">
        <v>577</v>
      </c>
      <c r="AL73" t="s">
        <v>90</v>
      </c>
      <c r="AM73" s="8">
        <v>6</v>
      </c>
      <c r="AN73" s="8">
        <v>0.6</v>
      </c>
      <c r="AO73" t="s">
        <v>585</v>
      </c>
      <c r="AP73" t="s">
        <v>90</v>
      </c>
      <c r="AQ73" s="8">
        <v>6</v>
      </c>
      <c r="AR73" s="3">
        <v>0.6</v>
      </c>
      <c r="AS73" t="s">
        <v>586</v>
      </c>
      <c r="AT73" t="s">
        <v>90</v>
      </c>
      <c r="AU73" t="s">
        <v>90</v>
      </c>
    </row>
    <row r="74" spans="2:47">
      <c r="B74" s="3">
        <v>0.61</v>
      </c>
      <c r="C74" s="3">
        <f t="shared" si="3"/>
        <v>0.46923076923076845</v>
      </c>
      <c r="D74" t="s">
        <v>65</v>
      </c>
      <c r="E74" s="3">
        <v>0.61</v>
      </c>
      <c r="F74" t="s">
        <v>426</v>
      </c>
      <c r="G74" t="s">
        <v>90</v>
      </c>
      <c r="H74" s="3">
        <v>0.61</v>
      </c>
      <c r="I74" s="3">
        <f t="shared" si="1"/>
        <v>0.55454545454545434</v>
      </c>
      <c r="J74" t="s">
        <v>65</v>
      </c>
      <c r="K74" s="3">
        <v>0.61</v>
      </c>
      <c r="L74" t="s">
        <v>564</v>
      </c>
      <c r="O74" s="3">
        <v>0.61</v>
      </c>
      <c r="P74" t="s">
        <v>568</v>
      </c>
      <c r="R74" s="3">
        <v>0.61</v>
      </c>
      <c r="S74" t="s">
        <v>570</v>
      </c>
      <c r="T74" t="s">
        <v>90</v>
      </c>
      <c r="Y74" s="8">
        <v>61</v>
      </c>
      <c r="Z74" s="3">
        <f>1-(1/60)</f>
        <v>0.98333333333333328</v>
      </c>
      <c r="AA74" t="s">
        <v>63</v>
      </c>
      <c r="AB74" s="8">
        <v>61</v>
      </c>
      <c r="AC74" t="s">
        <v>107</v>
      </c>
      <c r="AD74" t="s">
        <v>90</v>
      </c>
      <c r="AE74" s="8">
        <v>61</v>
      </c>
      <c r="AF74" s="8">
        <v>1.02</v>
      </c>
      <c r="AG74" t="s">
        <v>574</v>
      </c>
      <c r="AH74" t="s">
        <v>90</v>
      </c>
      <c r="AI74" s="8">
        <v>61</v>
      </c>
      <c r="AJ74" s="3">
        <v>0.61</v>
      </c>
      <c r="AK74" t="s">
        <v>577</v>
      </c>
      <c r="AL74" t="s">
        <v>90</v>
      </c>
      <c r="AM74" s="8">
        <v>6.1000000000000005</v>
      </c>
      <c r="AN74" s="8">
        <v>0.61</v>
      </c>
      <c r="AO74" t="s">
        <v>585</v>
      </c>
      <c r="AP74" t="s">
        <v>90</v>
      </c>
      <c r="AQ74" s="8">
        <v>6.1000000000000005</v>
      </c>
      <c r="AR74" s="3">
        <v>0.61</v>
      </c>
      <c r="AS74" t="s">
        <v>586</v>
      </c>
      <c r="AT74" t="s">
        <v>90</v>
      </c>
      <c r="AU74" t="s">
        <v>90</v>
      </c>
    </row>
    <row r="75" spans="2:47">
      <c r="B75" s="3">
        <v>0.62</v>
      </c>
      <c r="C75" s="3">
        <f t="shared" si="3"/>
        <v>0.47692307692307612</v>
      </c>
      <c r="D75" t="s">
        <v>65</v>
      </c>
      <c r="E75" s="3">
        <v>0.62</v>
      </c>
      <c r="F75" t="s">
        <v>426</v>
      </c>
      <c r="G75" t="s">
        <v>90</v>
      </c>
      <c r="H75" s="3">
        <v>0.62</v>
      </c>
      <c r="I75" s="3">
        <f t="shared" si="1"/>
        <v>0.56363636363636338</v>
      </c>
      <c r="J75" t="s">
        <v>65</v>
      </c>
      <c r="K75" s="3">
        <v>0.62</v>
      </c>
      <c r="L75" t="s">
        <v>564</v>
      </c>
      <c r="O75" s="3">
        <v>0.62</v>
      </c>
      <c r="P75" t="s">
        <v>568</v>
      </c>
      <c r="R75" s="3">
        <v>0.62</v>
      </c>
      <c r="S75" t="s">
        <v>570</v>
      </c>
      <c r="T75" t="s">
        <v>90</v>
      </c>
      <c r="Y75" s="8">
        <v>62</v>
      </c>
      <c r="Z75" s="3">
        <f>Z74-(1/60)</f>
        <v>0.96666666666666656</v>
      </c>
      <c r="AA75" t="s">
        <v>63</v>
      </c>
      <c r="AB75" s="8">
        <v>62</v>
      </c>
      <c r="AC75" t="s">
        <v>107</v>
      </c>
      <c r="AD75" t="s">
        <v>90</v>
      </c>
      <c r="AE75" s="8">
        <v>62</v>
      </c>
      <c r="AF75" s="8">
        <v>1.04</v>
      </c>
      <c r="AG75" t="s">
        <v>574</v>
      </c>
      <c r="AH75" t="s">
        <v>90</v>
      </c>
      <c r="AI75" s="8">
        <v>62</v>
      </c>
      <c r="AJ75" s="3">
        <v>0.62</v>
      </c>
      <c r="AK75" t="s">
        <v>577</v>
      </c>
      <c r="AL75" t="s">
        <v>90</v>
      </c>
      <c r="AM75" s="8">
        <v>6.2</v>
      </c>
      <c r="AN75" s="8">
        <v>0.62</v>
      </c>
      <c r="AO75" t="s">
        <v>585</v>
      </c>
      <c r="AP75" t="s">
        <v>90</v>
      </c>
      <c r="AQ75" s="8">
        <v>6.2</v>
      </c>
      <c r="AR75" s="3">
        <v>0.62</v>
      </c>
      <c r="AS75" t="s">
        <v>586</v>
      </c>
      <c r="AT75" t="s">
        <v>90</v>
      </c>
      <c r="AU75" t="s">
        <v>90</v>
      </c>
    </row>
    <row r="76" spans="2:47">
      <c r="B76" s="3">
        <v>0.63</v>
      </c>
      <c r="C76" s="3">
        <f t="shared" si="3"/>
        <v>0.48461538461538378</v>
      </c>
      <c r="D76" t="s">
        <v>65</v>
      </c>
      <c r="E76" s="3">
        <v>0.63</v>
      </c>
      <c r="F76" t="s">
        <v>426</v>
      </c>
      <c r="G76" t="s">
        <v>90</v>
      </c>
      <c r="H76" s="3">
        <v>0.63</v>
      </c>
      <c r="I76" s="3">
        <f t="shared" si="1"/>
        <v>0.57272727272727242</v>
      </c>
      <c r="J76" t="s">
        <v>65</v>
      </c>
      <c r="K76" s="3">
        <v>0.63</v>
      </c>
      <c r="L76" t="s">
        <v>564</v>
      </c>
      <c r="O76" s="3">
        <v>0.63</v>
      </c>
      <c r="P76" t="s">
        <v>568</v>
      </c>
      <c r="R76" s="3">
        <v>0.63</v>
      </c>
      <c r="S76" t="s">
        <v>570</v>
      </c>
      <c r="T76" t="s">
        <v>90</v>
      </c>
      <c r="Y76" s="8">
        <v>63</v>
      </c>
      <c r="Z76" s="3">
        <f t="shared" ref="Z76:Z133" si="4">Z75-(1/60)</f>
        <v>0.94999999999999984</v>
      </c>
      <c r="AA76" t="s">
        <v>63</v>
      </c>
      <c r="AB76" s="8">
        <v>63</v>
      </c>
      <c r="AC76" t="s">
        <v>107</v>
      </c>
      <c r="AD76" t="s">
        <v>90</v>
      </c>
      <c r="AE76" s="8">
        <v>63</v>
      </c>
      <c r="AF76" s="8">
        <v>1.06</v>
      </c>
      <c r="AG76" t="s">
        <v>574</v>
      </c>
      <c r="AH76" t="s">
        <v>90</v>
      </c>
      <c r="AI76" s="8">
        <v>63</v>
      </c>
      <c r="AJ76" s="3">
        <v>0.63</v>
      </c>
      <c r="AK76" t="s">
        <v>577</v>
      </c>
      <c r="AL76" t="s">
        <v>90</v>
      </c>
      <c r="AM76" s="8">
        <v>6.3000000000000007</v>
      </c>
      <c r="AN76" s="8">
        <v>0.63</v>
      </c>
      <c r="AO76" t="s">
        <v>585</v>
      </c>
      <c r="AP76" t="s">
        <v>90</v>
      </c>
      <c r="AQ76" s="8">
        <v>6.3000000000000007</v>
      </c>
      <c r="AR76" s="3">
        <v>0.63</v>
      </c>
      <c r="AS76" t="s">
        <v>586</v>
      </c>
      <c r="AT76" t="s">
        <v>90</v>
      </c>
      <c r="AU76" t="s">
        <v>90</v>
      </c>
    </row>
    <row r="77" spans="2:47">
      <c r="B77" s="3">
        <v>0.64</v>
      </c>
      <c r="C77" s="3">
        <f t="shared" si="3"/>
        <v>0.49230769230769145</v>
      </c>
      <c r="D77" t="s">
        <v>65</v>
      </c>
      <c r="E77" s="3">
        <v>0.64</v>
      </c>
      <c r="F77" t="s">
        <v>426</v>
      </c>
      <c r="G77" t="s">
        <v>90</v>
      </c>
      <c r="H77" s="3">
        <v>0.64</v>
      </c>
      <c r="I77" s="3">
        <f t="shared" si="1"/>
        <v>0.58181818181818146</v>
      </c>
      <c r="J77" t="s">
        <v>65</v>
      </c>
      <c r="K77" s="3">
        <v>0.64</v>
      </c>
      <c r="L77" t="s">
        <v>564</v>
      </c>
      <c r="O77" s="3">
        <v>0.64</v>
      </c>
      <c r="P77" t="s">
        <v>568</v>
      </c>
      <c r="R77" s="3">
        <v>0.64</v>
      </c>
      <c r="S77" t="s">
        <v>570</v>
      </c>
      <c r="T77" t="s">
        <v>90</v>
      </c>
      <c r="Y77" s="8">
        <v>64</v>
      </c>
      <c r="Z77" s="3">
        <f t="shared" si="4"/>
        <v>0.93333333333333313</v>
      </c>
      <c r="AA77" t="s">
        <v>63</v>
      </c>
      <c r="AB77" s="8">
        <v>64</v>
      </c>
      <c r="AC77" t="s">
        <v>107</v>
      </c>
      <c r="AD77" t="s">
        <v>90</v>
      </c>
      <c r="AE77" s="8">
        <v>64</v>
      </c>
      <c r="AF77" s="8">
        <v>1.08</v>
      </c>
      <c r="AG77" t="s">
        <v>574</v>
      </c>
      <c r="AH77" t="s">
        <v>90</v>
      </c>
      <c r="AI77" s="8">
        <v>64</v>
      </c>
      <c r="AJ77" s="3">
        <v>0.64</v>
      </c>
      <c r="AK77" t="s">
        <v>577</v>
      </c>
      <c r="AL77" t="s">
        <v>90</v>
      </c>
      <c r="AM77" s="8">
        <v>6.4</v>
      </c>
      <c r="AN77" s="8">
        <v>0.64</v>
      </c>
      <c r="AO77" t="s">
        <v>585</v>
      </c>
      <c r="AP77" t="s">
        <v>90</v>
      </c>
      <c r="AQ77" s="8">
        <v>6.4</v>
      </c>
      <c r="AR77" s="3">
        <v>0.64</v>
      </c>
      <c r="AS77" t="s">
        <v>586</v>
      </c>
      <c r="AT77" t="s">
        <v>90</v>
      </c>
      <c r="AU77" t="s">
        <v>90</v>
      </c>
    </row>
    <row r="78" spans="2:47">
      <c r="B78" s="3">
        <v>0.65</v>
      </c>
      <c r="C78" s="3">
        <f t="shared" si="3"/>
        <v>0.49999999999999911</v>
      </c>
      <c r="D78" t="s">
        <v>65</v>
      </c>
      <c r="E78" s="3">
        <v>0.65</v>
      </c>
      <c r="F78" t="s">
        <v>426</v>
      </c>
      <c r="G78" t="s">
        <v>90</v>
      </c>
      <c r="H78" s="3">
        <v>0.65</v>
      </c>
      <c r="I78" s="3">
        <f t="shared" si="1"/>
        <v>0.5909090909090905</v>
      </c>
      <c r="J78" t="s">
        <v>65</v>
      </c>
      <c r="K78" s="3">
        <v>0.65</v>
      </c>
      <c r="L78" t="s">
        <v>564</v>
      </c>
      <c r="O78" s="3">
        <v>0.65</v>
      </c>
      <c r="P78" t="s">
        <v>568</v>
      </c>
      <c r="R78" s="3">
        <v>0.65</v>
      </c>
      <c r="S78" t="s">
        <v>570</v>
      </c>
      <c r="T78" t="s">
        <v>90</v>
      </c>
      <c r="Y78" s="8">
        <v>65</v>
      </c>
      <c r="Z78" s="3">
        <f t="shared" si="4"/>
        <v>0.91666666666666641</v>
      </c>
      <c r="AA78" t="s">
        <v>63</v>
      </c>
      <c r="AB78" s="8">
        <v>65</v>
      </c>
      <c r="AC78" t="s">
        <v>107</v>
      </c>
      <c r="AD78" t="s">
        <v>90</v>
      </c>
      <c r="AE78" s="8">
        <v>65</v>
      </c>
      <c r="AF78" s="8">
        <v>1.1000000000000001</v>
      </c>
      <c r="AG78" t="s">
        <v>575</v>
      </c>
      <c r="AH78" t="s">
        <v>90</v>
      </c>
      <c r="AI78" s="8">
        <v>65</v>
      </c>
      <c r="AJ78" s="3">
        <v>0.65</v>
      </c>
      <c r="AK78" t="s">
        <v>577</v>
      </c>
      <c r="AL78" t="s">
        <v>90</v>
      </c>
      <c r="AM78" s="8">
        <v>6.5</v>
      </c>
      <c r="AN78" s="8">
        <v>0.65</v>
      </c>
      <c r="AO78" t="s">
        <v>585</v>
      </c>
      <c r="AP78" t="s">
        <v>90</v>
      </c>
      <c r="AQ78" s="8">
        <v>6.5</v>
      </c>
      <c r="AR78" s="3">
        <v>0.65</v>
      </c>
      <c r="AS78" t="s">
        <v>586</v>
      </c>
      <c r="AT78" t="s">
        <v>90</v>
      </c>
      <c r="AU78" t="s">
        <v>90</v>
      </c>
    </row>
    <row r="79" spans="2:47">
      <c r="B79" s="3">
        <v>0.66</v>
      </c>
      <c r="C79" s="3">
        <f t="shared" si="3"/>
        <v>0.50769230769230678</v>
      </c>
      <c r="D79" t="s">
        <v>65</v>
      </c>
      <c r="E79" s="3">
        <v>0.66</v>
      </c>
      <c r="F79" t="s">
        <v>426</v>
      </c>
      <c r="G79" t="s">
        <v>90</v>
      </c>
      <c r="H79" s="3">
        <v>0.66</v>
      </c>
      <c r="I79" s="3">
        <f t="shared" si="1"/>
        <v>0.59999999999999953</v>
      </c>
      <c r="J79" t="s">
        <v>65</v>
      </c>
      <c r="K79" s="3">
        <v>0.66</v>
      </c>
      <c r="L79" t="s">
        <v>564</v>
      </c>
      <c r="O79" s="3">
        <v>0.66</v>
      </c>
      <c r="P79" t="s">
        <v>568</v>
      </c>
      <c r="R79" s="3">
        <v>0.66</v>
      </c>
      <c r="S79" t="s">
        <v>570</v>
      </c>
      <c r="T79" t="s">
        <v>90</v>
      </c>
      <c r="Y79" s="8">
        <v>66</v>
      </c>
      <c r="Z79" s="3">
        <f t="shared" si="4"/>
        <v>0.89999999999999969</v>
      </c>
      <c r="AA79" t="s">
        <v>99</v>
      </c>
      <c r="AB79" s="8">
        <v>66</v>
      </c>
      <c r="AC79" t="s">
        <v>108</v>
      </c>
      <c r="AD79" t="s">
        <v>90</v>
      </c>
      <c r="AE79" s="8">
        <v>66</v>
      </c>
      <c r="AF79" s="8">
        <v>1.1200000000000001</v>
      </c>
      <c r="AG79" t="s">
        <v>575</v>
      </c>
      <c r="AH79" t="s">
        <v>90</v>
      </c>
      <c r="AI79" s="8">
        <v>66</v>
      </c>
      <c r="AJ79" s="3">
        <v>0.66</v>
      </c>
      <c r="AK79" t="s">
        <v>577</v>
      </c>
      <c r="AL79" t="s">
        <v>90</v>
      </c>
      <c r="AM79" s="8">
        <v>6.6000000000000005</v>
      </c>
      <c r="AN79" s="8">
        <v>0.66</v>
      </c>
      <c r="AO79" t="s">
        <v>585</v>
      </c>
      <c r="AP79" t="s">
        <v>90</v>
      </c>
      <c r="AQ79" s="8">
        <v>6.6000000000000005</v>
      </c>
      <c r="AR79" s="3">
        <v>0.66</v>
      </c>
      <c r="AS79" t="s">
        <v>586</v>
      </c>
      <c r="AT79" t="s">
        <v>90</v>
      </c>
      <c r="AU79" t="s">
        <v>90</v>
      </c>
    </row>
    <row r="80" spans="2:47">
      <c r="B80" s="3">
        <v>0.67</v>
      </c>
      <c r="C80" s="3">
        <f t="shared" ref="C80:C142" si="5">(1/130)+C79</f>
        <v>0.51538461538461444</v>
      </c>
      <c r="D80" t="s">
        <v>65</v>
      </c>
      <c r="E80" s="3">
        <v>0.67</v>
      </c>
      <c r="F80" t="s">
        <v>426</v>
      </c>
      <c r="G80" t="s">
        <v>90</v>
      </c>
      <c r="H80" s="3">
        <v>0.67</v>
      </c>
      <c r="I80" s="3">
        <f t="shared" ref="I80:I122" si="6">(1/110)+I79</f>
        <v>0.60909090909090857</v>
      </c>
      <c r="J80" t="s">
        <v>65</v>
      </c>
      <c r="K80" s="3">
        <v>0.67</v>
      </c>
      <c r="L80" t="s">
        <v>564</v>
      </c>
      <c r="O80" s="3">
        <v>0.67</v>
      </c>
      <c r="P80" t="s">
        <v>568</v>
      </c>
      <c r="R80" s="3">
        <v>0.67</v>
      </c>
      <c r="S80" t="s">
        <v>570</v>
      </c>
      <c r="T80" t="s">
        <v>90</v>
      </c>
      <c r="Y80" s="8">
        <v>67</v>
      </c>
      <c r="Z80" s="3">
        <f t="shared" si="4"/>
        <v>0.88333333333333297</v>
      </c>
      <c r="AA80" t="s">
        <v>99</v>
      </c>
      <c r="AB80" s="8">
        <v>67</v>
      </c>
      <c r="AC80" t="s">
        <v>108</v>
      </c>
      <c r="AD80" t="s">
        <v>90</v>
      </c>
      <c r="AE80" s="8">
        <v>67</v>
      </c>
      <c r="AF80" s="8">
        <v>1.1399999999999999</v>
      </c>
      <c r="AG80" t="s">
        <v>575</v>
      </c>
      <c r="AH80" t="s">
        <v>90</v>
      </c>
      <c r="AI80" s="8">
        <v>67</v>
      </c>
      <c r="AJ80" s="3">
        <v>0.67</v>
      </c>
      <c r="AK80" t="s">
        <v>577</v>
      </c>
      <c r="AL80" t="s">
        <v>90</v>
      </c>
      <c r="AM80" s="8">
        <v>6.7</v>
      </c>
      <c r="AN80" s="8">
        <v>0.67</v>
      </c>
      <c r="AO80" t="s">
        <v>585</v>
      </c>
      <c r="AP80" t="s">
        <v>90</v>
      </c>
      <c r="AQ80" s="8">
        <v>6.7</v>
      </c>
      <c r="AR80" s="3">
        <v>0.67</v>
      </c>
      <c r="AS80" t="s">
        <v>586</v>
      </c>
      <c r="AT80" t="s">
        <v>90</v>
      </c>
      <c r="AU80" t="s">
        <v>90</v>
      </c>
    </row>
    <row r="81" spans="2:47">
      <c r="B81" s="3">
        <v>0.68</v>
      </c>
      <c r="C81" s="3">
        <f t="shared" si="5"/>
        <v>0.52307692307692211</v>
      </c>
      <c r="D81" t="s">
        <v>65</v>
      </c>
      <c r="E81" s="3">
        <v>0.68</v>
      </c>
      <c r="F81" t="s">
        <v>426</v>
      </c>
      <c r="G81" t="s">
        <v>90</v>
      </c>
      <c r="H81" s="3">
        <v>0.68</v>
      </c>
      <c r="I81" s="3">
        <f t="shared" si="6"/>
        <v>0.61818181818181761</v>
      </c>
      <c r="J81" t="s">
        <v>65</v>
      </c>
      <c r="K81" s="3">
        <v>0.68</v>
      </c>
      <c r="L81" t="s">
        <v>564</v>
      </c>
      <c r="O81" s="3">
        <v>0.68</v>
      </c>
      <c r="P81" t="s">
        <v>568</v>
      </c>
      <c r="R81" s="3">
        <v>0.68</v>
      </c>
      <c r="S81" t="s">
        <v>570</v>
      </c>
      <c r="T81" t="s">
        <v>90</v>
      </c>
      <c r="Y81" s="8">
        <v>68</v>
      </c>
      <c r="Z81" s="3">
        <f t="shared" si="4"/>
        <v>0.86666666666666625</v>
      </c>
      <c r="AA81" t="s">
        <v>99</v>
      </c>
      <c r="AB81" s="8">
        <v>68</v>
      </c>
      <c r="AC81" t="s">
        <v>108</v>
      </c>
      <c r="AD81" t="s">
        <v>90</v>
      </c>
      <c r="AE81" s="8">
        <v>68</v>
      </c>
      <c r="AF81" s="8">
        <v>1.1599999999999999</v>
      </c>
      <c r="AG81" t="s">
        <v>575</v>
      </c>
      <c r="AH81" t="s">
        <v>90</v>
      </c>
      <c r="AI81" s="8">
        <v>68</v>
      </c>
      <c r="AJ81" s="3">
        <v>0.68</v>
      </c>
      <c r="AK81" t="s">
        <v>577</v>
      </c>
      <c r="AL81" t="s">
        <v>90</v>
      </c>
      <c r="AM81" s="8">
        <v>6.8000000000000007</v>
      </c>
      <c r="AN81" s="8">
        <v>0.68</v>
      </c>
      <c r="AO81" t="s">
        <v>585</v>
      </c>
      <c r="AP81" t="s">
        <v>90</v>
      </c>
      <c r="AQ81" s="8">
        <v>6.8000000000000007</v>
      </c>
      <c r="AR81" s="3">
        <v>0.68</v>
      </c>
      <c r="AS81" t="s">
        <v>586</v>
      </c>
      <c r="AT81" t="s">
        <v>90</v>
      </c>
      <c r="AU81" t="s">
        <v>90</v>
      </c>
    </row>
    <row r="82" spans="2:47">
      <c r="B82" s="3">
        <v>0.69</v>
      </c>
      <c r="C82" s="3">
        <f t="shared" si="5"/>
        <v>0.53076923076922977</v>
      </c>
      <c r="D82" t="s">
        <v>65</v>
      </c>
      <c r="E82" s="3">
        <v>0.69</v>
      </c>
      <c r="F82" t="s">
        <v>426</v>
      </c>
      <c r="G82" t="s">
        <v>90</v>
      </c>
      <c r="H82" s="3">
        <v>0.69000000000000006</v>
      </c>
      <c r="I82" s="3">
        <f t="shared" si="6"/>
        <v>0.62727272727272665</v>
      </c>
      <c r="J82" t="s">
        <v>65</v>
      </c>
      <c r="K82" s="3">
        <v>0.69000000000000006</v>
      </c>
      <c r="L82" t="s">
        <v>564</v>
      </c>
      <c r="O82" s="3">
        <v>0.69000000000000006</v>
      </c>
      <c r="P82" t="s">
        <v>568</v>
      </c>
      <c r="R82" s="3">
        <v>0.69000000000000006</v>
      </c>
      <c r="S82" t="s">
        <v>570</v>
      </c>
      <c r="T82" t="s">
        <v>90</v>
      </c>
      <c r="Y82" s="8">
        <v>69</v>
      </c>
      <c r="Z82" s="3">
        <f t="shared" si="4"/>
        <v>0.84999999999999953</v>
      </c>
      <c r="AA82" t="s">
        <v>99</v>
      </c>
      <c r="AB82" s="8">
        <v>69</v>
      </c>
      <c r="AC82" t="s">
        <v>108</v>
      </c>
      <c r="AD82" t="s">
        <v>90</v>
      </c>
      <c r="AE82" s="8">
        <v>69</v>
      </c>
      <c r="AF82" s="8">
        <v>1.18</v>
      </c>
      <c r="AG82" t="s">
        <v>575</v>
      </c>
      <c r="AH82" t="s">
        <v>90</v>
      </c>
      <c r="AI82" s="8">
        <v>69</v>
      </c>
      <c r="AJ82" s="3">
        <v>0.69000000000000006</v>
      </c>
      <c r="AK82" t="s">
        <v>577</v>
      </c>
      <c r="AL82" t="s">
        <v>90</v>
      </c>
      <c r="AM82" s="8">
        <v>6.9</v>
      </c>
      <c r="AN82" s="8">
        <v>0.69</v>
      </c>
      <c r="AO82" t="s">
        <v>585</v>
      </c>
      <c r="AP82" t="s">
        <v>90</v>
      </c>
      <c r="AQ82" s="8">
        <v>6.9</v>
      </c>
      <c r="AR82" s="3">
        <v>0.69000000000000006</v>
      </c>
      <c r="AS82" t="s">
        <v>586</v>
      </c>
      <c r="AT82" t="s">
        <v>90</v>
      </c>
      <c r="AU82" t="s">
        <v>90</v>
      </c>
    </row>
    <row r="83" spans="2:47">
      <c r="B83" s="3">
        <v>0.7</v>
      </c>
      <c r="C83" s="3">
        <f t="shared" si="5"/>
        <v>0.53846153846153744</v>
      </c>
      <c r="D83" t="s">
        <v>65</v>
      </c>
      <c r="E83" s="3">
        <v>0.7</v>
      </c>
      <c r="F83" t="s">
        <v>426</v>
      </c>
      <c r="G83" t="s">
        <v>90</v>
      </c>
      <c r="H83" s="3">
        <v>0.70000000000000007</v>
      </c>
      <c r="I83" s="3">
        <f t="shared" si="6"/>
        <v>0.63636363636363569</v>
      </c>
      <c r="J83" t="s">
        <v>65</v>
      </c>
      <c r="K83" s="3">
        <v>0.70000000000000007</v>
      </c>
      <c r="L83" t="s">
        <v>564</v>
      </c>
      <c r="O83" s="3">
        <v>0.70000000000000007</v>
      </c>
      <c r="P83" t="s">
        <v>568</v>
      </c>
      <c r="R83" s="3">
        <v>0.70000000000000007</v>
      </c>
      <c r="S83" t="s">
        <v>570</v>
      </c>
      <c r="T83" t="s">
        <v>90</v>
      </c>
      <c r="Y83" s="8">
        <v>70</v>
      </c>
      <c r="Z83" s="3">
        <f t="shared" si="4"/>
        <v>0.83333333333333282</v>
      </c>
      <c r="AA83" t="s">
        <v>99</v>
      </c>
      <c r="AB83" s="8">
        <v>70</v>
      </c>
      <c r="AC83" t="s">
        <v>108</v>
      </c>
      <c r="AD83" t="s">
        <v>90</v>
      </c>
      <c r="AE83" s="8">
        <v>70</v>
      </c>
      <c r="AF83" s="8">
        <v>1.2</v>
      </c>
      <c r="AG83" t="s">
        <v>575</v>
      </c>
      <c r="AH83" t="s">
        <v>90</v>
      </c>
      <c r="AI83" s="8">
        <v>70</v>
      </c>
      <c r="AJ83" s="3">
        <v>0.70000000000000007</v>
      </c>
      <c r="AK83" t="s">
        <v>577</v>
      </c>
      <c r="AL83" t="s">
        <v>90</v>
      </c>
      <c r="AM83" s="8">
        <v>7</v>
      </c>
      <c r="AN83" s="8">
        <v>0.7</v>
      </c>
      <c r="AO83" t="s">
        <v>585</v>
      </c>
      <c r="AP83" t="s">
        <v>90</v>
      </c>
      <c r="AQ83" s="8">
        <v>7</v>
      </c>
      <c r="AR83" s="3">
        <v>0.70000000000000007</v>
      </c>
      <c r="AS83" t="s">
        <v>586</v>
      </c>
      <c r="AT83" t="s">
        <v>90</v>
      </c>
      <c r="AU83" t="s">
        <v>90</v>
      </c>
    </row>
    <row r="84" spans="2:47">
      <c r="B84" s="3">
        <v>0.71</v>
      </c>
      <c r="C84" s="3">
        <f t="shared" si="5"/>
        <v>0.5461538461538451</v>
      </c>
      <c r="D84" t="s">
        <v>65</v>
      </c>
      <c r="E84" s="3">
        <v>0.71</v>
      </c>
      <c r="F84" t="s">
        <v>426</v>
      </c>
      <c r="G84" t="s">
        <v>90</v>
      </c>
      <c r="H84" s="3">
        <v>0.71</v>
      </c>
      <c r="I84" s="3">
        <f t="shared" si="6"/>
        <v>0.64545454545454473</v>
      </c>
      <c r="J84" t="s">
        <v>65</v>
      </c>
      <c r="K84" s="3">
        <v>0.71</v>
      </c>
      <c r="L84" t="s">
        <v>564</v>
      </c>
      <c r="O84" s="3">
        <v>0.71</v>
      </c>
      <c r="P84" t="s">
        <v>568</v>
      </c>
      <c r="R84" s="3">
        <v>0.71</v>
      </c>
      <c r="S84" t="s">
        <v>570</v>
      </c>
      <c r="T84" t="s">
        <v>90</v>
      </c>
      <c r="Y84" s="8">
        <v>71</v>
      </c>
      <c r="Z84" s="3">
        <f t="shared" si="4"/>
        <v>0.8166666666666661</v>
      </c>
      <c r="AA84" t="s">
        <v>99</v>
      </c>
      <c r="AB84" s="8">
        <v>71</v>
      </c>
      <c r="AC84" t="s">
        <v>108</v>
      </c>
      <c r="AD84" t="s">
        <v>90</v>
      </c>
      <c r="AE84" s="8">
        <v>71</v>
      </c>
      <c r="AF84" s="8">
        <v>1.22</v>
      </c>
      <c r="AG84" t="s">
        <v>575</v>
      </c>
      <c r="AH84" t="s">
        <v>90</v>
      </c>
      <c r="AI84" s="8">
        <v>71</v>
      </c>
      <c r="AJ84" s="3">
        <v>0.71</v>
      </c>
      <c r="AK84" t="s">
        <v>577</v>
      </c>
      <c r="AL84" t="s">
        <v>90</v>
      </c>
      <c r="AM84" s="8">
        <v>7.1000000000000005</v>
      </c>
      <c r="AN84" s="8">
        <v>0.71</v>
      </c>
      <c r="AO84" t="s">
        <v>585</v>
      </c>
      <c r="AP84" t="s">
        <v>90</v>
      </c>
      <c r="AQ84" s="8">
        <v>7.1000000000000005</v>
      </c>
      <c r="AR84" s="3">
        <v>0.71</v>
      </c>
      <c r="AS84" t="s">
        <v>586</v>
      </c>
      <c r="AT84" t="s">
        <v>90</v>
      </c>
      <c r="AU84" t="s">
        <v>90</v>
      </c>
    </row>
    <row r="85" spans="2:47">
      <c r="B85" s="3">
        <v>0.72</v>
      </c>
      <c r="C85" s="3">
        <f t="shared" si="5"/>
        <v>0.55384615384615277</v>
      </c>
      <c r="D85" t="s">
        <v>65</v>
      </c>
      <c r="E85" s="3">
        <v>0.72</v>
      </c>
      <c r="F85" t="s">
        <v>426</v>
      </c>
      <c r="G85" t="s">
        <v>90</v>
      </c>
      <c r="H85" s="3">
        <v>0.72</v>
      </c>
      <c r="I85" s="3">
        <f t="shared" si="6"/>
        <v>0.65454545454545376</v>
      </c>
      <c r="J85" t="s">
        <v>65</v>
      </c>
      <c r="K85" s="3">
        <v>0.72</v>
      </c>
      <c r="L85" t="s">
        <v>564</v>
      </c>
      <c r="O85" s="3">
        <v>0.72</v>
      </c>
      <c r="P85" t="s">
        <v>568</v>
      </c>
      <c r="R85" s="3">
        <v>0.72</v>
      </c>
      <c r="S85" t="s">
        <v>570</v>
      </c>
      <c r="T85" t="s">
        <v>90</v>
      </c>
      <c r="Y85" s="8">
        <v>72</v>
      </c>
      <c r="Z85" s="3">
        <f t="shared" si="4"/>
        <v>0.79999999999999938</v>
      </c>
      <c r="AA85" t="s">
        <v>99</v>
      </c>
      <c r="AB85" s="8">
        <v>72</v>
      </c>
      <c r="AC85" t="s">
        <v>108</v>
      </c>
      <c r="AD85" t="s">
        <v>90</v>
      </c>
      <c r="AE85" s="8">
        <v>72</v>
      </c>
      <c r="AF85" s="8">
        <v>1.24</v>
      </c>
      <c r="AG85" t="s">
        <v>575</v>
      </c>
      <c r="AH85" t="s">
        <v>90</v>
      </c>
      <c r="AI85" s="8">
        <v>72</v>
      </c>
      <c r="AJ85" s="3">
        <v>0.72</v>
      </c>
      <c r="AK85" t="s">
        <v>577</v>
      </c>
      <c r="AL85" t="s">
        <v>90</v>
      </c>
      <c r="AM85" s="8">
        <v>7.2</v>
      </c>
      <c r="AN85" s="8">
        <v>0.72</v>
      </c>
      <c r="AO85" t="s">
        <v>585</v>
      </c>
      <c r="AP85" t="s">
        <v>90</v>
      </c>
      <c r="AQ85" s="8">
        <v>7.2</v>
      </c>
      <c r="AR85" s="3">
        <v>0.72</v>
      </c>
      <c r="AS85" t="s">
        <v>586</v>
      </c>
      <c r="AT85" t="s">
        <v>90</v>
      </c>
      <c r="AU85" t="s">
        <v>90</v>
      </c>
    </row>
    <row r="86" spans="2:47">
      <c r="B86" s="3">
        <v>0.73</v>
      </c>
      <c r="C86" s="3">
        <f t="shared" si="5"/>
        <v>0.56153846153846043</v>
      </c>
      <c r="D86" t="s">
        <v>65</v>
      </c>
      <c r="E86" s="3">
        <v>0.73</v>
      </c>
      <c r="F86" t="s">
        <v>426</v>
      </c>
      <c r="G86" t="s">
        <v>90</v>
      </c>
      <c r="H86" s="3">
        <v>0.73</v>
      </c>
      <c r="I86" s="3">
        <f t="shared" si="6"/>
        <v>0.6636363636363628</v>
      </c>
      <c r="J86" t="s">
        <v>65</v>
      </c>
      <c r="K86" s="3">
        <v>0.73</v>
      </c>
      <c r="L86" t="s">
        <v>564</v>
      </c>
      <c r="O86" s="3">
        <v>0.73</v>
      </c>
      <c r="P86" t="s">
        <v>568</v>
      </c>
      <c r="R86" s="3">
        <v>0.73</v>
      </c>
      <c r="S86" t="s">
        <v>570</v>
      </c>
      <c r="T86" t="s">
        <v>90</v>
      </c>
      <c r="Y86" s="8">
        <v>73</v>
      </c>
      <c r="Z86" s="3">
        <f t="shared" si="4"/>
        <v>0.78333333333333266</v>
      </c>
      <c r="AA86" t="s">
        <v>99</v>
      </c>
      <c r="AB86" s="8">
        <v>73</v>
      </c>
      <c r="AC86" t="s">
        <v>108</v>
      </c>
      <c r="AD86" t="s">
        <v>90</v>
      </c>
      <c r="AE86" s="8">
        <v>73</v>
      </c>
      <c r="AF86" s="8">
        <v>1.26</v>
      </c>
      <c r="AG86" t="s">
        <v>575</v>
      </c>
      <c r="AH86" t="s">
        <v>90</v>
      </c>
      <c r="AI86" s="8">
        <v>73</v>
      </c>
      <c r="AJ86" s="3">
        <v>0.73</v>
      </c>
      <c r="AK86" t="s">
        <v>577</v>
      </c>
      <c r="AL86" t="s">
        <v>90</v>
      </c>
      <c r="AM86" s="8">
        <v>7.3000000000000007</v>
      </c>
      <c r="AN86" s="8">
        <v>0.73</v>
      </c>
      <c r="AO86" t="s">
        <v>585</v>
      </c>
      <c r="AP86" t="s">
        <v>90</v>
      </c>
      <c r="AQ86" s="8">
        <v>7.3000000000000007</v>
      </c>
      <c r="AR86" s="3">
        <v>0.73</v>
      </c>
      <c r="AS86" t="s">
        <v>586</v>
      </c>
      <c r="AT86" t="s">
        <v>90</v>
      </c>
      <c r="AU86" t="s">
        <v>90</v>
      </c>
    </row>
    <row r="87" spans="2:47">
      <c r="B87" s="3">
        <v>0.74</v>
      </c>
      <c r="C87" s="3">
        <f t="shared" si="5"/>
        <v>0.5692307692307681</v>
      </c>
      <c r="D87" t="s">
        <v>65</v>
      </c>
      <c r="E87" s="3">
        <v>0.74</v>
      </c>
      <c r="F87" t="s">
        <v>426</v>
      </c>
      <c r="G87" t="s">
        <v>90</v>
      </c>
      <c r="H87" s="3">
        <v>0.74</v>
      </c>
      <c r="I87" s="3">
        <f t="shared" si="6"/>
        <v>0.67272727272727184</v>
      </c>
      <c r="J87" t="s">
        <v>65</v>
      </c>
      <c r="K87" s="3">
        <v>0.74</v>
      </c>
      <c r="L87" t="s">
        <v>564</v>
      </c>
      <c r="O87" s="3">
        <v>0.74</v>
      </c>
      <c r="P87" t="s">
        <v>568</v>
      </c>
      <c r="R87" s="3">
        <v>0.74</v>
      </c>
      <c r="S87" t="s">
        <v>570</v>
      </c>
      <c r="T87" t="s">
        <v>90</v>
      </c>
      <c r="Y87" s="8">
        <v>74</v>
      </c>
      <c r="Z87" s="3">
        <f t="shared" si="4"/>
        <v>0.76666666666666594</v>
      </c>
      <c r="AA87" t="s">
        <v>99</v>
      </c>
      <c r="AB87" s="8">
        <v>74</v>
      </c>
      <c r="AC87" t="s">
        <v>108</v>
      </c>
      <c r="AD87" t="s">
        <v>90</v>
      </c>
      <c r="AE87" s="8">
        <v>74</v>
      </c>
      <c r="AF87" s="8">
        <v>1.28</v>
      </c>
      <c r="AG87" t="s">
        <v>575</v>
      </c>
      <c r="AH87" t="s">
        <v>90</v>
      </c>
      <c r="AI87" s="8">
        <v>74</v>
      </c>
      <c r="AJ87" s="3">
        <v>0.74</v>
      </c>
      <c r="AK87" t="s">
        <v>577</v>
      </c>
      <c r="AL87" t="s">
        <v>90</v>
      </c>
      <c r="AM87" s="8">
        <v>7.4</v>
      </c>
      <c r="AN87" s="8">
        <v>0.74</v>
      </c>
      <c r="AO87" t="s">
        <v>585</v>
      </c>
      <c r="AP87" t="s">
        <v>90</v>
      </c>
      <c r="AQ87" s="8">
        <v>7.4</v>
      </c>
      <c r="AR87" s="3">
        <v>0.74</v>
      </c>
      <c r="AS87" t="s">
        <v>586</v>
      </c>
      <c r="AT87" t="s">
        <v>90</v>
      </c>
      <c r="AU87" t="s">
        <v>90</v>
      </c>
    </row>
    <row r="88" spans="2:47">
      <c r="B88" s="3">
        <v>0.75</v>
      </c>
      <c r="C88" s="3">
        <f t="shared" si="5"/>
        <v>0.57692307692307576</v>
      </c>
      <c r="D88" t="s">
        <v>65</v>
      </c>
      <c r="E88" s="3">
        <v>0.75</v>
      </c>
      <c r="F88" t="s">
        <v>426</v>
      </c>
      <c r="G88" t="s">
        <v>90</v>
      </c>
      <c r="H88" s="3">
        <v>0.75</v>
      </c>
      <c r="I88" s="3">
        <f t="shared" si="6"/>
        <v>0.68181818181818088</v>
      </c>
      <c r="J88" t="s">
        <v>65</v>
      </c>
      <c r="K88" s="3">
        <v>0.75</v>
      </c>
      <c r="L88" t="s">
        <v>564</v>
      </c>
      <c r="O88" s="3">
        <v>0.75</v>
      </c>
      <c r="P88" t="s">
        <v>568</v>
      </c>
      <c r="R88" s="3">
        <v>0.75</v>
      </c>
      <c r="S88" t="s">
        <v>570</v>
      </c>
      <c r="T88" t="s">
        <v>90</v>
      </c>
      <c r="Y88" s="8">
        <v>75</v>
      </c>
      <c r="Z88" s="3">
        <f t="shared" si="4"/>
        <v>0.74999999999999922</v>
      </c>
      <c r="AA88" t="s">
        <v>99</v>
      </c>
      <c r="AB88" s="8">
        <v>75</v>
      </c>
      <c r="AC88" t="s">
        <v>108</v>
      </c>
      <c r="AD88" t="s">
        <v>90</v>
      </c>
      <c r="AE88" s="8">
        <v>75</v>
      </c>
      <c r="AF88" s="8">
        <v>1.3</v>
      </c>
      <c r="AG88" t="s">
        <v>575</v>
      </c>
      <c r="AH88" t="s">
        <v>90</v>
      </c>
      <c r="AI88" s="8">
        <v>75</v>
      </c>
      <c r="AJ88" s="3">
        <v>0.75</v>
      </c>
      <c r="AK88" t="s">
        <v>578</v>
      </c>
      <c r="AL88" t="s">
        <v>90</v>
      </c>
      <c r="AM88" s="8">
        <v>7.5</v>
      </c>
      <c r="AN88" s="8">
        <v>0.75</v>
      </c>
      <c r="AO88" t="s">
        <v>585</v>
      </c>
      <c r="AP88" t="s">
        <v>90</v>
      </c>
      <c r="AQ88" s="8">
        <v>7.5</v>
      </c>
      <c r="AR88" s="3">
        <v>0.75</v>
      </c>
      <c r="AS88" t="s">
        <v>586</v>
      </c>
      <c r="AT88" t="s">
        <v>90</v>
      </c>
      <c r="AU88" t="s">
        <v>90</v>
      </c>
    </row>
    <row r="89" spans="2:47">
      <c r="B89" s="3">
        <v>0.76</v>
      </c>
      <c r="C89" s="3">
        <f t="shared" si="5"/>
        <v>0.58461538461538343</v>
      </c>
      <c r="D89" t="s">
        <v>65</v>
      </c>
      <c r="E89" s="3">
        <v>0.76</v>
      </c>
      <c r="F89" t="s">
        <v>426</v>
      </c>
      <c r="G89" t="s">
        <v>90</v>
      </c>
      <c r="H89" s="3">
        <v>0.76</v>
      </c>
      <c r="I89" s="3">
        <f t="shared" si="6"/>
        <v>0.69090909090908992</v>
      </c>
      <c r="J89" t="s">
        <v>65</v>
      </c>
      <c r="K89" s="3">
        <v>0.76</v>
      </c>
      <c r="L89" t="s">
        <v>564</v>
      </c>
      <c r="O89" s="3">
        <v>0.76</v>
      </c>
      <c r="P89" t="s">
        <v>568</v>
      </c>
      <c r="R89" s="3">
        <v>0.76</v>
      </c>
      <c r="S89" t="s">
        <v>570</v>
      </c>
      <c r="T89" t="s">
        <v>90</v>
      </c>
      <c r="Y89" s="8">
        <v>76</v>
      </c>
      <c r="Z89" s="3">
        <f t="shared" si="4"/>
        <v>0.7333333333333325</v>
      </c>
      <c r="AA89" t="s">
        <v>99</v>
      </c>
      <c r="AB89" s="8">
        <v>76</v>
      </c>
      <c r="AC89" t="s">
        <v>108</v>
      </c>
      <c r="AD89" t="s">
        <v>90</v>
      </c>
      <c r="AE89" s="8">
        <v>76</v>
      </c>
      <c r="AF89" s="8">
        <v>1.32</v>
      </c>
      <c r="AG89" t="s">
        <v>575</v>
      </c>
      <c r="AH89" t="s">
        <v>90</v>
      </c>
      <c r="AI89" s="8">
        <v>76</v>
      </c>
      <c r="AJ89" s="3">
        <v>0.76</v>
      </c>
      <c r="AK89" t="s">
        <v>578</v>
      </c>
      <c r="AL89" t="s">
        <v>90</v>
      </c>
      <c r="AM89" s="8">
        <v>7.6000000000000005</v>
      </c>
      <c r="AN89" s="8">
        <v>0.76</v>
      </c>
      <c r="AO89" t="s">
        <v>585</v>
      </c>
      <c r="AP89" t="s">
        <v>90</v>
      </c>
      <c r="AQ89" s="8">
        <v>7.6000000000000005</v>
      </c>
      <c r="AR89" s="3">
        <v>0.76</v>
      </c>
      <c r="AS89" t="s">
        <v>586</v>
      </c>
      <c r="AT89" t="s">
        <v>90</v>
      </c>
      <c r="AU89" t="s">
        <v>90</v>
      </c>
    </row>
    <row r="90" spans="2:47">
      <c r="B90" s="3">
        <v>0.77</v>
      </c>
      <c r="C90" s="3">
        <f t="shared" si="5"/>
        <v>0.59230769230769109</v>
      </c>
      <c r="D90" t="s">
        <v>65</v>
      </c>
      <c r="E90" s="3">
        <v>0.77</v>
      </c>
      <c r="F90" t="s">
        <v>426</v>
      </c>
      <c r="G90" t="s">
        <v>90</v>
      </c>
      <c r="H90" s="6">
        <v>0.77</v>
      </c>
      <c r="I90" s="6">
        <f t="shared" si="6"/>
        <v>0.69999999999999896</v>
      </c>
      <c r="J90" t="s">
        <v>99</v>
      </c>
      <c r="K90" s="6">
        <v>0.77</v>
      </c>
      <c r="L90" t="s">
        <v>564</v>
      </c>
      <c r="O90" s="6">
        <v>0.77</v>
      </c>
      <c r="P90" t="s">
        <v>568</v>
      </c>
      <c r="R90" s="6">
        <v>0.77</v>
      </c>
      <c r="S90" t="s">
        <v>570</v>
      </c>
      <c r="T90" t="s">
        <v>90</v>
      </c>
      <c r="Y90" s="8">
        <v>77</v>
      </c>
      <c r="Z90" s="3">
        <f t="shared" si="4"/>
        <v>0.71666666666666579</v>
      </c>
      <c r="AA90" t="s">
        <v>99</v>
      </c>
      <c r="AB90" s="8">
        <v>77</v>
      </c>
      <c r="AC90" t="s">
        <v>108</v>
      </c>
      <c r="AD90" t="s">
        <v>90</v>
      </c>
      <c r="AE90" s="8">
        <v>77</v>
      </c>
      <c r="AF90" s="8">
        <v>1.34</v>
      </c>
      <c r="AG90" t="s">
        <v>575</v>
      </c>
      <c r="AH90" t="s">
        <v>90</v>
      </c>
      <c r="AI90" s="8">
        <v>77</v>
      </c>
      <c r="AJ90" s="6">
        <v>0.77</v>
      </c>
      <c r="AK90" t="s">
        <v>578</v>
      </c>
      <c r="AL90" t="s">
        <v>90</v>
      </c>
      <c r="AM90" s="8">
        <v>7.7</v>
      </c>
      <c r="AN90" s="8">
        <v>0.77</v>
      </c>
      <c r="AO90" t="s">
        <v>585</v>
      </c>
      <c r="AP90" t="s">
        <v>90</v>
      </c>
      <c r="AQ90" s="8">
        <v>7.7</v>
      </c>
      <c r="AR90" s="6">
        <v>0.77</v>
      </c>
      <c r="AS90" t="s">
        <v>586</v>
      </c>
      <c r="AT90" t="s">
        <v>90</v>
      </c>
      <c r="AU90" t="s">
        <v>90</v>
      </c>
    </row>
    <row r="91" spans="2:47">
      <c r="B91" s="3">
        <v>0.78</v>
      </c>
      <c r="C91" s="3">
        <f t="shared" si="5"/>
        <v>0.59999999999999876</v>
      </c>
      <c r="D91" t="s">
        <v>65</v>
      </c>
      <c r="E91" s="3">
        <v>0.78</v>
      </c>
      <c r="F91" t="s">
        <v>426</v>
      </c>
      <c r="G91" t="s">
        <v>90</v>
      </c>
      <c r="H91" s="3">
        <v>0.78</v>
      </c>
      <c r="I91" s="3">
        <f t="shared" si="6"/>
        <v>0.70909090909090799</v>
      </c>
      <c r="J91" t="s">
        <v>99</v>
      </c>
      <c r="K91" s="3">
        <v>0.78</v>
      </c>
      <c r="L91" t="s">
        <v>564</v>
      </c>
      <c r="O91" s="3">
        <v>0.78</v>
      </c>
      <c r="P91" t="s">
        <v>568</v>
      </c>
      <c r="R91" s="3">
        <v>0.78</v>
      </c>
      <c r="S91" t="s">
        <v>570</v>
      </c>
      <c r="T91" t="s">
        <v>90</v>
      </c>
      <c r="Y91" s="8">
        <v>78</v>
      </c>
      <c r="Z91" s="3">
        <f t="shared" si="4"/>
        <v>0.69999999999999907</v>
      </c>
      <c r="AA91" t="s">
        <v>99</v>
      </c>
      <c r="AB91" s="8">
        <v>78</v>
      </c>
      <c r="AC91" t="s">
        <v>108</v>
      </c>
      <c r="AD91" t="s">
        <v>90</v>
      </c>
      <c r="AE91" s="8">
        <v>78</v>
      </c>
      <c r="AF91" s="8">
        <v>1.36</v>
      </c>
      <c r="AG91" t="s">
        <v>575</v>
      </c>
      <c r="AH91" t="s">
        <v>90</v>
      </c>
      <c r="AI91" s="8">
        <v>78</v>
      </c>
      <c r="AJ91" s="3">
        <v>0.78</v>
      </c>
      <c r="AK91" t="s">
        <v>578</v>
      </c>
      <c r="AL91" t="s">
        <v>90</v>
      </c>
      <c r="AM91" s="8">
        <v>7.8000000000000007</v>
      </c>
      <c r="AN91" s="8">
        <v>0.78</v>
      </c>
      <c r="AO91" t="s">
        <v>585</v>
      </c>
      <c r="AP91" t="s">
        <v>90</v>
      </c>
      <c r="AQ91" s="8">
        <v>7.8000000000000007</v>
      </c>
      <c r="AR91" s="3">
        <v>0.78</v>
      </c>
      <c r="AS91" t="s">
        <v>586</v>
      </c>
      <c r="AT91" t="s">
        <v>90</v>
      </c>
      <c r="AU91" t="s">
        <v>90</v>
      </c>
    </row>
    <row r="92" spans="2:47">
      <c r="B92" s="3">
        <v>0.79</v>
      </c>
      <c r="C92" s="3">
        <f t="shared" si="5"/>
        <v>0.60769230769230642</v>
      </c>
      <c r="D92" t="s">
        <v>65</v>
      </c>
      <c r="E92" s="3">
        <v>0.79</v>
      </c>
      <c r="F92" t="s">
        <v>426</v>
      </c>
      <c r="G92" t="s">
        <v>90</v>
      </c>
      <c r="H92" s="3">
        <v>0.79</v>
      </c>
      <c r="I92" s="3">
        <f t="shared" si="6"/>
        <v>0.71818181818181703</v>
      </c>
      <c r="J92" t="s">
        <v>99</v>
      </c>
      <c r="K92" s="3">
        <v>0.79</v>
      </c>
      <c r="L92" t="s">
        <v>564</v>
      </c>
      <c r="O92" s="3">
        <v>0.79</v>
      </c>
      <c r="P92" t="s">
        <v>568</v>
      </c>
      <c r="R92" s="3">
        <v>0.79</v>
      </c>
      <c r="S92" t="s">
        <v>570</v>
      </c>
      <c r="T92" t="s">
        <v>90</v>
      </c>
      <c r="Y92" s="8">
        <v>79</v>
      </c>
      <c r="Z92" s="3">
        <f t="shared" si="4"/>
        <v>0.68333333333333235</v>
      </c>
      <c r="AA92" t="s">
        <v>99</v>
      </c>
      <c r="AB92" s="8">
        <v>79</v>
      </c>
      <c r="AC92" t="s">
        <v>108</v>
      </c>
      <c r="AD92" t="s">
        <v>90</v>
      </c>
      <c r="AE92" s="8">
        <v>79</v>
      </c>
      <c r="AF92" s="8">
        <v>1.38</v>
      </c>
      <c r="AG92" t="s">
        <v>575</v>
      </c>
      <c r="AH92" t="s">
        <v>90</v>
      </c>
      <c r="AI92" s="8">
        <v>79</v>
      </c>
      <c r="AJ92" s="3">
        <v>0.79</v>
      </c>
      <c r="AK92" t="s">
        <v>578</v>
      </c>
      <c r="AL92" t="s">
        <v>90</v>
      </c>
      <c r="AM92" s="8">
        <v>7.9</v>
      </c>
      <c r="AN92" s="8">
        <v>0.79</v>
      </c>
      <c r="AO92" t="s">
        <v>585</v>
      </c>
      <c r="AP92" t="s">
        <v>90</v>
      </c>
      <c r="AQ92" s="8">
        <v>7.9</v>
      </c>
      <c r="AR92" s="3">
        <v>0.79</v>
      </c>
      <c r="AS92" t="s">
        <v>586</v>
      </c>
      <c r="AT92" t="s">
        <v>90</v>
      </c>
      <c r="AU92" t="s">
        <v>90</v>
      </c>
    </row>
    <row r="93" spans="2:47">
      <c r="B93" s="3">
        <v>0.8</v>
      </c>
      <c r="C93" s="3">
        <f t="shared" si="5"/>
        <v>0.61538461538461409</v>
      </c>
      <c r="D93" t="s">
        <v>65</v>
      </c>
      <c r="E93" s="3">
        <v>0.8</v>
      </c>
      <c r="F93" t="s">
        <v>426</v>
      </c>
      <c r="G93" t="s">
        <v>90</v>
      </c>
      <c r="H93" s="3">
        <v>0.8</v>
      </c>
      <c r="I93" s="3">
        <f t="shared" si="6"/>
        <v>0.72727272727272607</v>
      </c>
      <c r="J93" t="s">
        <v>99</v>
      </c>
      <c r="K93" s="3">
        <v>0.8</v>
      </c>
      <c r="L93" t="s">
        <v>564</v>
      </c>
      <c r="O93" s="3">
        <v>0.8</v>
      </c>
      <c r="P93" t="s">
        <v>568</v>
      </c>
      <c r="R93" s="3">
        <v>0.8</v>
      </c>
      <c r="S93" t="s">
        <v>570</v>
      </c>
      <c r="T93" t="s">
        <v>90</v>
      </c>
      <c r="Y93" s="8">
        <v>80</v>
      </c>
      <c r="Z93" s="3">
        <f t="shared" si="4"/>
        <v>0.66666666666666563</v>
      </c>
      <c r="AA93" t="s">
        <v>99</v>
      </c>
      <c r="AB93" s="8">
        <v>80</v>
      </c>
      <c r="AC93" t="s">
        <v>108</v>
      </c>
      <c r="AD93" t="s">
        <v>90</v>
      </c>
      <c r="AE93" s="8">
        <v>80</v>
      </c>
      <c r="AF93" s="8">
        <v>1.4</v>
      </c>
      <c r="AG93" t="s">
        <v>575</v>
      </c>
      <c r="AH93" t="s">
        <v>90</v>
      </c>
      <c r="AI93" s="8">
        <v>80</v>
      </c>
      <c r="AJ93" s="3">
        <v>0.8</v>
      </c>
      <c r="AK93" t="s">
        <v>578</v>
      </c>
      <c r="AL93" t="s">
        <v>90</v>
      </c>
      <c r="AM93" s="8">
        <v>8</v>
      </c>
      <c r="AN93" s="8">
        <v>0.8</v>
      </c>
      <c r="AO93" t="s">
        <v>585</v>
      </c>
      <c r="AP93" t="s">
        <v>90</v>
      </c>
      <c r="AQ93" s="8">
        <v>8</v>
      </c>
      <c r="AR93" s="3">
        <v>0.8</v>
      </c>
      <c r="AS93" t="s">
        <v>586</v>
      </c>
      <c r="AT93" t="s">
        <v>90</v>
      </c>
      <c r="AU93" t="s">
        <v>90</v>
      </c>
    </row>
    <row r="94" spans="2:47">
      <c r="B94" s="3">
        <v>0.81</v>
      </c>
      <c r="C94" s="3">
        <f t="shared" si="5"/>
        <v>0.62307692307692175</v>
      </c>
      <c r="D94" t="s">
        <v>65</v>
      </c>
      <c r="E94" s="3">
        <v>0.81</v>
      </c>
      <c r="F94" t="s">
        <v>426</v>
      </c>
      <c r="G94" t="s">
        <v>90</v>
      </c>
      <c r="H94" s="3">
        <v>0.81</v>
      </c>
      <c r="I94" s="3">
        <f t="shared" si="6"/>
        <v>0.73636363636363511</v>
      </c>
      <c r="J94" t="s">
        <v>99</v>
      </c>
      <c r="K94" s="3">
        <v>0.81</v>
      </c>
      <c r="L94" t="s">
        <v>564</v>
      </c>
      <c r="O94" s="3">
        <v>0.81</v>
      </c>
      <c r="P94" t="s">
        <v>568</v>
      </c>
      <c r="R94" s="3">
        <v>0.81</v>
      </c>
      <c r="S94" t="s">
        <v>570</v>
      </c>
      <c r="T94" t="s">
        <v>90</v>
      </c>
      <c r="Y94" s="8">
        <v>81</v>
      </c>
      <c r="Z94" s="3">
        <f t="shared" si="4"/>
        <v>0.64999999999999891</v>
      </c>
      <c r="AA94" t="s">
        <v>99</v>
      </c>
      <c r="AB94" s="8">
        <v>81</v>
      </c>
      <c r="AC94" t="s">
        <v>108</v>
      </c>
      <c r="AD94" t="s">
        <v>90</v>
      </c>
      <c r="AE94" s="8">
        <v>81</v>
      </c>
      <c r="AF94" s="8">
        <v>1.42</v>
      </c>
      <c r="AG94" t="s">
        <v>575</v>
      </c>
      <c r="AH94" t="s">
        <v>90</v>
      </c>
      <c r="AI94" s="8">
        <v>81</v>
      </c>
      <c r="AJ94" s="3">
        <v>0.81</v>
      </c>
      <c r="AK94" t="s">
        <v>578</v>
      </c>
      <c r="AL94" t="s">
        <v>90</v>
      </c>
      <c r="AM94" s="8">
        <v>8.1</v>
      </c>
      <c r="AN94" s="8">
        <v>0.81</v>
      </c>
      <c r="AO94" t="s">
        <v>585</v>
      </c>
      <c r="AP94" t="s">
        <v>90</v>
      </c>
      <c r="AQ94" s="8">
        <v>8.1</v>
      </c>
      <c r="AR94" s="3">
        <v>0.81</v>
      </c>
      <c r="AS94" t="s">
        <v>586</v>
      </c>
      <c r="AT94" t="s">
        <v>90</v>
      </c>
      <c r="AU94" t="s">
        <v>90</v>
      </c>
    </row>
    <row r="95" spans="2:47">
      <c r="B95" s="3">
        <v>0.82</v>
      </c>
      <c r="C95" s="3">
        <f t="shared" si="5"/>
        <v>0.63076923076922942</v>
      </c>
      <c r="D95" t="s">
        <v>65</v>
      </c>
      <c r="E95" s="3">
        <v>0.82</v>
      </c>
      <c r="F95" t="s">
        <v>426</v>
      </c>
      <c r="G95" t="s">
        <v>90</v>
      </c>
      <c r="H95" s="3">
        <v>0.82000000000000006</v>
      </c>
      <c r="I95" s="3">
        <f t="shared" si="6"/>
        <v>0.74545454545454415</v>
      </c>
      <c r="J95" t="s">
        <v>99</v>
      </c>
      <c r="K95" s="3">
        <v>0.82000000000000006</v>
      </c>
      <c r="L95" t="s">
        <v>564</v>
      </c>
      <c r="O95" s="3">
        <v>0.82000000000000006</v>
      </c>
      <c r="P95" t="s">
        <v>568</v>
      </c>
      <c r="R95" s="3">
        <v>0.82000000000000006</v>
      </c>
      <c r="S95" t="s">
        <v>570</v>
      </c>
      <c r="T95" t="s">
        <v>90</v>
      </c>
      <c r="Y95" s="8">
        <v>82</v>
      </c>
      <c r="Z95" s="3">
        <f t="shared" si="4"/>
        <v>0.63333333333333219</v>
      </c>
      <c r="AA95" t="s">
        <v>99</v>
      </c>
      <c r="AB95" s="8">
        <v>82</v>
      </c>
      <c r="AC95" t="s">
        <v>108</v>
      </c>
      <c r="AD95" t="s">
        <v>90</v>
      </c>
      <c r="AE95" s="8">
        <v>82</v>
      </c>
      <c r="AF95" s="8">
        <v>1.44</v>
      </c>
      <c r="AG95" t="s">
        <v>575</v>
      </c>
      <c r="AH95" t="s">
        <v>90</v>
      </c>
      <c r="AI95" s="8">
        <v>82</v>
      </c>
      <c r="AJ95" s="3">
        <v>0.82000000000000006</v>
      </c>
      <c r="AK95" t="s">
        <v>578</v>
      </c>
      <c r="AL95" t="s">
        <v>90</v>
      </c>
      <c r="AM95" s="8">
        <v>8.2000000000000011</v>
      </c>
      <c r="AN95" s="8">
        <v>0.82</v>
      </c>
      <c r="AO95" t="s">
        <v>585</v>
      </c>
      <c r="AP95" t="s">
        <v>90</v>
      </c>
      <c r="AQ95" s="8">
        <v>8.2000000000000011</v>
      </c>
      <c r="AR95" s="3">
        <v>0.82000000000000006</v>
      </c>
      <c r="AS95" t="s">
        <v>586</v>
      </c>
      <c r="AT95" t="s">
        <v>90</v>
      </c>
      <c r="AU95" t="s">
        <v>90</v>
      </c>
    </row>
    <row r="96" spans="2:47">
      <c r="B96" s="3">
        <v>0.83</v>
      </c>
      <c r="C96" s="3">
        <f t="shared" si="5"/>
        <v>0.63846153846153708</v>
      </c>
      <c r="D96" t="s">
        <v>65</v>
      </c>
      <c r="E96" s="3">
        <v>0.83</v>
      </c>
      <c r="F96" t="s">
        <v>426</v>
      </c>
      <c r="G96" t="s">
        <v>90</v>
      </c>
      <c r="H96" s="3">
        <v>0.83000000000000007</v>
      </c>
      <c r="I96" s="3">
        <f t="shared" si="6"/>
        <v>0.75454545454545319</v>
      </c>
      <c r="J96" t="s">
        <v>99</v>
      </c>
      <c r="K96" s="3">
        <v>0.83000000000000007</v>
      </c>
      <c r="L96" t="s">
        <v>564</v>
      </c>
      <c r="O96" s="3">
        <v>0.83000000000000007</v>
      </c>
      <c r="P96" t="s">
        <v>568</v>
      </c>
      <c r="R96" s="3">
        <v>0.83000000000000007</v>
      </c>
      <c r="S96" t="s">
        <v>570</v>
      </c>
      <c r="T96" t="s">
        <v>90</v>
      </c>
      <c r="Y96" s="8">
        <v>83</v>
      </c>
      <c r="Z96" s="3">
        <f t="shared" si="4"/>
        <v>0.61666666666666548</v>
      </c>
      <c r="AA96" t="s">
        <v>99</v>
      </c>
      <c r="AB96" s="8">
        <v>83</v>
      </c>
      <c r="AC96" t="s">
        <v>108</v>
      </c>
      <c r="AD96" t="s">
        <v>90</v>
      </c>
      <c r="AE96" s="8">
        <v>83</v>
      </c>
      <c r="AF96" s="8">
        <v>1.46</v>
      </c>
      <c r="AG96" t="s">
        <v>575</v>
      </c>
      <c r="AH96" t="s">
        <v>90</v>
      </c>
      <c r="AI96" s="8">
        <v>83</v>
      </c>
      <c r="AJ96" s="3">
        <v>0.83000000000000007</v>
      </c>
      <c r="AK96" t="s">
        <v>578</v>
      </c>
      <c r="AL96" t="s">
        <v>90</v>
      </c>
      <c r="AM96" s="8">
        <v>8.3000000000000007</v>
      </c>
      <c r="AN96" s="8">
        <v>0.83</v>
      </c>
      <c r="AO96" t="s">
        <v>585</v>
      </c>
      <c r="AP96" t="s">
        <v>90</v>
      </c>
      <c r="AQ96" s="8">
        <v>8.3000000000000007</v>
      </c>
      <c r="AR96" s="3">
        <v>0.83000000000000007</v>
      </c>
      <c r="AS96" t="s">
        <v>586</v>
      </c>
      <c r="AT96" t="s">
        <v>90</v>
      </c>
      <c r="AU96" t="s">
        <v>90</v>
      </c>
    </row>
    <row r="97" spans="2:47">
      <c r="B97" s="3">
        <v>0.84</v>
      </c>
      <c r="C97" s="3">
        <f t="shared" si="5"/>
        <v>0.64615384615384475</v>
      </c>
      <c r="D97" t="s">
        <v>65</v>
      </c>
      <c r="E97" s="3">
        <v>0.84</v>
      </c>
      <c r="F97" t="s">
        <v>426</v>
      </c>
      <c r="G97" t="s">
        <v>90</v>
      </c>
      <c r="H97" s="3">
        <v>0.84</v>
      </c>
      <c r="I97" s="3">
        <f t="shared" si="6"/>
        <v>0.76363636363636223</v>
      </c>
      <c r="J97" t="s">
        <v>99</v>
      </c>
      <c r="K97" s="3">
        <v>0.84</v>
      </c>
      <c r="L97" t="s">
        <v>564</v>
      </c>
      <c r="O97" s="3">
        <v>0.84</v>
      </c>
      <c r="P97" t="s">
        <v>568</v>
      </c>
      <c r="R97" s="3">
        <v>0.84</v>
      </c>
      <c r="S97" t="s">
        <v>570</v>
      </c>
      <c r="T97" t="s">
        <v>90</v>
      </c>
      <c r="Y97" s="8">
        <v>84</v>
      </c>
      <c r="Z97" s="3">
        <f t="shared" si="4"/>
        <v>0.59999999999999876</v>
      </c>
      <c r="AA97" t="s">
        <v>99</v>
      </c>
      <c r="AB97" s="8">
        <v>84</v>
      </c>
      <c r="AC97" t="s">
        <v>108</v>
      </c>
      <c r="AD97" t="s">
        <v>90</v>
      </c>
      <c r="AE97" s="8">
        <v>84</v>
      </c>
      <c r="AF97" s="8">
        <v>1.48</v>
      </c>
      <c r="AG97" t="s">
        <v>575</v>
      </c>
      <c r="AH97" t="s">
        <v>90</v>
      </c>
      <c r="AI97" s="8">
        <v>84</v>
      </c>
      <c r="AJ97" s="3">
        <v>0.84</v>
      </c>
      <c r="AK97" t="s">
        <v>578</v>
      </c>
      <c r="AL97" t="s">
        <v>90</v>
      </c>
      <c r="AM97" s="8">
        <v>8.4</v>
      </c>
      <c r="AN97" s="8">
        <v>0.84</v>
      </c>
      <c r="AO97" t="s">
        <v>585</v>
      </c>
      <c r="AP97" t="s">
        <v>90</v>
      </c>
      <c r="AQ97" s="8">
        <v>8.4</v>
      </c>
      <c r="AR97" s="3">
        <v>0.84</v>
      </c>
      <c r="AS97" t="s">
        <v>586</v>
      </c>
      <c r="AT97" t="s">
        <v>90</v>
      </c>
      <c r="AU97" t="s">
        <v>90</v>
      </c>
    </row>
    <row r="98" spans="2:47">
      <c r="B98" s="3">
        <v>0.85</v>
      </c>
      <c r="C98" s="3">
        <f t="shared" si="5"/>
        <v>0.65384615384615241</v>
      </c>
      <c r="D98" t="s">
        <v>65</v>
      </c>
      <c r="E98" s="3">
        <v>0.85</v>
      </c>
      <c r="F98" t="s">
        <v>426</v>
      </c>
      <c r="G98" t="s">
        <v>90</v>
      </c>
      <c r="H98" s="3">
        <v>0.85</v>
      </c>
      <c r="I98" s="3">
        <f t="shared" si="6"/>
        <v>0.77272727272727126</v>
      </c>
      <c r="J98" t="s">
        <v>99</v>
      </c>
      <c r="K98" s="3">
        <v>0.85</v>
      </c>
      <c r="L98" t="s">
        <v>564</v>
      </c>
      <c r="O98" s="3">
        <v>0.85</v>
      </c>
      <c r="P98" t="s">
        <v>568</v>
      </c>
      <c r="R98" s="3">
        <v>0.85</v>
      </c>
      <c r="S98" t="s">
        <v>570</v>
      </c>
      <c r="T98" t="s">
        <v>90</v>
      </c>
      <c r="Y98" s="8">
        <v>85</v>
      </c>
      <c r="Z98" s="3">
        <f t="shared" si="4"/>
        <v>0.58333333333333204</v>
      </c>
      <c r="AA98" t="s">
        <v>99</v>
      </c>
      <c r="AB98" s="8">
        <v>85</v>
      </c>
      <c r="AC98" t="s">
        <v>108</v>
      </c>
      <c r="AD98" t="s">
        <v>90</v>
      </c>
      <c r="AE98" s="8">
        <v>85</v>
      </c>
      <c r="AF98" s="8">
        <v>1.5</v>
      </c>
      <c r="AG98" t="s">
        <v>575</v>
      </c>
      <c r="AH98" t="s">
        <v>90</v>
      </c>
      <c r="AI98" s="8">
        <v>85</v>
      </c>
      <c r="AJ98" s="3">
        <v>0.85</v>
      </c>
      <c r="AK98" t="s">
        <v>578</v>
      </c>
      <c r="AL98" t="s">
        <v>90</v>
      </c>
      <c r="AM98" s="8">
        <v>8.5</v>
      </c>
      <c r="AN98" s="8">
        <v>0.85</v>
      </c>
      <c r="AO98" t="s">
        <v>585</v>
      </c>
      <c r="AP98" t="s">
        <v>90</v>
      </c>
      <c r="AQ98" s="8">
        <v>8.5</v>
      </c>
      <c r="AR98" s="3">
        <v>0.85</v>
      </c>
      <c r="AS98" t="s">
        <v>586</v>
      </c>
      <c r="AT98" t="s">
        <v>90</v>
      </c>
      <c r="AU98" t="s">
        <v>90</v>
      </c>
    </row>
    <row r="99" spans="2:47">
      <c r="B99" s="3">
        <v>0.86</v>
      </c>
      <c r="C99" s="3">
        <f t="shared" si="5"/>
        <v>0.66153846153846008</v>
      </c>
      <c r="D99" t="s">
        <v>65</v>
      </c>
      <c r="E99" s="3">
        <v>0.86</v>
      </c>
      <c r="F99" t="s">
        <v>426</v>
      </c>
      <c r="G99" t="s">
        <v>90</v>
      </c>
      <c r="H99" s="3">
        <v>0.86</v>
      </c>
      <c r="I99" s="3">
        <f t="shared" si="6"/>
        <v>0.7818181818181803</v>
      </c>
      <c r="J99" t="s">
        <v>99</v>
      </c>
      <c r="K99" s="3">
        <v>0.86</v>
      </c>
      <c r="L99" t="s">
        <v>564</v>
      </c>
      <c r="O99" s="3">
        <v>0.86</v>
      </c>
      <c r="P99" t="s">
        <v>568</v>
      </c>
      <c r="R99" s="3">
        <v>0.86</v>
      </c>
      <c r="S99" t="s">
        <v>570</v>
      </c>
      <c r="T99" t="s">
        <v>90</v>
      </c>
      <c r="Y99" s="8">
        <v>86</v>
      </c>
      <c r="Z99" s="3">
        <f t="shared" si="4"/>
        <v>0.56666666666666532</v>
      </c>
      <c r="AA99" t="s">
        <v>99</v>
      </c>
      <c r="AB99" s="8">
        <v>86</v>
      </c>
      <c r="AC99" t="s">
        <v>108</v>
      </c>
      <c r="AD99" t="s">
        <v>90</v>
      </c>
      <c r="AE99" s="8">
        <v>86</v>
      </c>
      <c r="AF99" s="8">
        <v>1.52</v>
      </c>
      <c r="AG99" t="s">
        <v>575</v>
      </c>
      <c r="AH99" t="s">
        <v>90</v>
      </c>
      <c r="AI99" s="8">
        <v>86</v>
      </c>
      <c r="AJ99" s="3">
        <v>0.86</v>
      </c>
      <c r="AK99" t="s">
        <v>578</v>
      </c>
      <c r="AL99" t="s">
        <v>90</v>
      </c>
      <c r="AM99" s="8">
        <v>8.6</v>
      </c>
      <c r="AN99" s="8">
        <v>0.86</v>
      </c>
      <c r="AO99" t="s">
        <v>585</v>
      </c>
      <c r="AP99" t="s">
        <v>90</v>
      </c>
      <c r="AQ99" s="8">
        <v>8.6</v>
      </c>
      <c r="AR99" s="3">
        <v>0.86</v>
      </c>
      <c r="AS99" t="s">
        <v>586</v>
      </c>
      <c r="AT99" t="s">
        <v>90</v>
      </c>
      <c r="AU99" t="s">
        <v>90</v>
      </c>
    </row>
    <row r="100" spans="2:47">
      <c r="B100" s="3">
        <v>0.87</v>
      </c>
      <c r="C100" s="3">
        <f t="shared" si="5"/>
        <v>0.66923076923076774</v>
      </c>
      <c r="D100" t="s">
        <v>65</v>
      </c>
      <c r="E100" s="3">
        <v>0.87</v>
      </c>
      <c r="F100" t="s">
        <v>426</v>
      </c>
      <c r="G100" t="s">
        <v>90</v>
      </c>
      <c r="H100" s="3">
        <v>0.87</v>
      </c>
      <c r="I100" s="3">
        <f t="shared" si="6"/>
        <v>0.79090909090908934</v>
      </c>
      <c r="J100" t="s">
        <v>99</v>
      </c>
      <c r="K100" s="3">
        <v>0.87</v>
      </c>
      <c r="L100" t="s">
        <v>564</v>
      </c>
      <c r="O100" s="3">
        <v>0.87</v>
      </c>
      <c r="P100" t="s">
        <v>568</v>
      </c>
      <c r="R100" s="3">
        <v>0.87</v>
      </c>
      <c r="S100" t="s">
        <v>570</v>
      </c>
      <c r="T100" t="s">
        <v>90</v>
      </c>
      <c r="Y100" s="8">
        <v>87</v>
      </c>
      <c r="Z100" s="3">
        <f t="shared" si="4"/>
        <v>0.5499999999999986</v>
      </c>
      <c r="AA100" t="s">
        <v>99</v>
      </c>
      <c r="AB100" s="8">
        <v>87</v>
      </c>
      <c r="AC100" t="s">
        <v>108</v>
      </c>
      <c r="AD100" t="s">
        <v>90</v>
      </c>
      <c r="AE100" s="8">
        <v>87</v>
      </c>
      <c r="AF100" s="8">
        <v>1.54</v>
      </c>
      <c r="AG100" t="s">
        <v>575</v>
      </c>
      <c r="AH100" t="s">
        <v>90</v>
      </c>
      <c r="AI100" s="8">
        <v>87</v>
      </c>
      <c r="AJ100" s="3">
        <v>0.87</v>
      </c>
      <c r="AK100" t="s">
        <v>578</v>
      </c>
      <c r="AL100" t="s">
        <v>90</v>
      </c>
      <c r="AM100" s="8">
        <v>8.7000000000000011</v>
      </c>
      <c r="AN100" s="8">
        <v>0.87</v>
      </c>
      <c r="AO100" t="s">
        <v>585</v>
      </c>
      <c r="AP100" t="s">
        <v>90</v>
      </c>
      <c r="AQ100" s="8">
        <v>8.7000000000000011</v>
      </c>
      <c r="AR100" s="3">
        <v>0.87</v>
      </c>
      <c r="AS100" t="s">
        <v>586</v>
      </c>
      <c r="AT100" t="s">
        <v>90</v>
      </c>
      <c r="AU100" t="s">
        <v>90</v>
      </c>
    </row>
    <row r="101" spans="2:47">
      <c r="B101" s="3">
        <v>0.88</v>
      </c>
      <c r="C101" s="3">
        <f t="shared" si="5"/>
        <v>0.67692307692307541</v>
      </c>
      <c r="D101" t="s">
        <v>65</v>
      </c>
      <c r="E101" s="3">
        <v>0.88</v>
      </c>
      <c r="F101" t="s">
        <v>426</v>
      </c>
      <c r="G101" t="s">
        <v>90</v>
      </c>
      <c r="H101" s="3">
        <v>0.88</v>
      </c>
      <c r="I101" s="3">
        <f t="shared" si="6"/>
        <v>0.79999999999999838</v>
      </c>
      <c r="J101" t="s">
        <v>99</v>
      </c>
      <c r="K101" s="3">
        <v>0.88</v>
      </c>
      <c r="L101" t="s">
        <v>564</v>
      </c>
      <c r="O101" s="3">
        <v>0.88</v>
      </c>
      <c r="P101" t="s">
        <v>568</v>
      </c>
      <c r="R101" s="3">
        <v>0.88</v>
      </c>
      <c r="S101" t="s">
        <v>570</v>
      </c>
      <c r="T101" t="s">
        <v>90</v>
      </c>
      <c r="Y101" s="8">
        <v>88</v>
      </c>
      <c r="Z101" s="3">
        <f t="shared" si="4"/>
        <v>0.53333333333333188</v>
      </c>
      <c r="AA101" t="s">
        <v>99</v>
      </c>
      <c r="AB101" s="8">
        <v>88</v>
      </c>
      <c r="AC101" t="s">
        <v>108</v>
      </c>
      <c r="AD101" t="s">
        <v>90</v>
      </c>
      <c r="AE101" s="8">
        <v>88</v>
      </c>
      <c r="AF101" s="8">
        <v>1.56</v>
      </c>
      <c r="AG101" t="s">
        <v>575</v>
      </c>
      <c r="AH101" t="s">
        <v>90</v>
      </c>
      <c r="AI101" s="8">
        <v>88</v>
      </c>
      <c r="AJ101" s="3">
        <v>0.88</v>
      </c>
      <c r="AK101" t="s">
        <v>578</v>
      </c>
      <c r="AL101" t="s">
        <v>90</v>
      </c>
      <c r="AM101" s="8">
        <v>8.8000000000000007</v>
      </c>
      <c r="AN101" s="8">
        <v>0.88</v>
      </c>
      <c r="AO101" t="s">
        <v>585</v>
      </c>
      <c r="AP101" t="s">
        <v>90</v>
      </c>
      <c r="AQ101" s="8">
        <v>8.8000000000000007</v>
      </c>
      <c r="AR101" s="3">
        <v>0.88</v>
      </c>
      <c r="AS101" t="s">
        <v>586</v>
      </c>
      <c r="AT101" t="s">
        <v>90</v>
      </c>
      <c r="AU101" t="s">
        <v>90</v>
      </c>
    </row>
    <row r="102" spans="2:47">
      <c r="B102" s="3">
        <v>0.89</v>
      </c>
      <c r="C102" s="3">
        <f t="shared" si="5"/>
        <v>0.68461538461538307</v>
      </c>
      <c r="D102" t="s">
        <v>65</v>
      </c>
      <c r="E102" s="3">
        <v>0.89</v>
      </c>
      <c r="F102" t="s">
        <v>426</v>
      </c>
      <c r="G102" t="s">
        <v>90</v>
      </c>
      <c r="H102" s="3">
        <v>0.89</v>
      </c>
      <c r="I102" s="3">
        <f t="shared" si="6"/>
        <v>0.80909090909090742</v>
      </c>
      <c r="J102" t="s">
        <v>99</v>
      </c>
      <c r="K102" s="3">
        <v>0.89</v>
      </c>
      <c r="L102" t="s">
        <v>564</v>
      </c>
      <c r="O102" s="3">
        <v>0.89</v>
      </c>
      <c r="P102" t="s">
        <v>568</v>
      </c>
      <c r="R102" s="3">
        <v>0.89</v>
      </c>
      <c r="S102" t="s">
        <v>570</v>
      </c>
      <c r="T102" t="s">
        <v>90</v>
      </c>
      <c r="Y102" s="8">
        <v>89</v>
      </c>
      <c r="Z102" s="3">
        <f t="shared" si="4"/>
        <v>0.51666666666666516</v>
      </c>
      <c r="AA102" t="s">
        <v>99</v>
      </c>
      <c r="AB102" s="8">
        <v>89</v>
      </c>
      <c r="AC102" t="s">
        <v>108</v>
      </c>
      <c r="AD102" t="s">
        <v>90</v>
      </c>
      <c r="AE102" s="8">
        <v>89</v>
      </c>
      <c r="AF102" s="8">
        <v>1.58</v>
      </c>
      <c r="AG102" t="s">
        <v>575</v>
      </c>
      <c r="AH102" t="s">
        <v>90</v>
      </c>
      <c r="AI102" s="8">
        <v>89</v>
      </c>
      <c r="AJ102" s="3">
        <v>0.89</v>
      </c>
      <c r="AK102" t="s">
        <v>578</v>
      </c>
      <c r="AL102" t="s">
        <v>90</v>
      </c>
      <c r="AM102" s="8">
        <v>8.9</v>
      </c>
      <c r="AN102" s="8">
        <v>0.89</v>
      </c>
      <c r="AO102" t="s">
        <v>585</v>
      </c>
      <c r="AP102" t="s">
        <v>90</v>
      </c>
      <c r="AQ102" s="8">
        <v>8.9</v>
      </c>
      <c r="AR102" s="3">
        <v>0.89</v>
      </c>
      <c r="AS102" t="s">
        <v>586</v>
      </c>
      <c r="AT102" t="s">
        <v>90</v>
      </c>
      <c r="AU102" t="s">
        <v>90</v>
      </c>
    </row>
    <row r="103" spans="2:47">
      <c r="B103" s="3">
        <v>0.9</v>
      </c>
      <c r="C103" s="3">
        <f t="shared" si="5"/>
        <v>0.69230769230769074</v>
      </c>
      <c r="D103" t="s">
        <v>65</v>
      </c>
      <c r="E103" s="3">
        <v>0.9</v>
      </c>
      <c r="F103" t="s">
        <v>426</v>
      </c>
      <c r="G103" t="s">
        <v>90</v>
      </c>
      <c r="H103" s="3">
        <v>0.9</v>
      </c>
      <c r="I103" s="3">
        <f t="shared" si="6"/>
        <v>0.81818181818181646</v>
      </c>
      <c r="J103" t="s">
        <v>99</v>
      </c>
      <c r="K103" s="3">
        <v>0.9</v>
      </c>
      <c r="L103" t="s">
        <v>564</v>
      </c>
      <c r="O103" s="3">
        <v>0.9</v>
      </c>
      <c r="P103" t="s">
        <v>568</v>
      </c>
      <c r="R103" s="3">
        <v>0.9</v>
      </c>
      <c r="S103" t="s">
        <v>570</v>
      </c>
      <c r="T103" t="s">
        <v>90</v>
      </c>
      <c r="Y103" s="8">
        <v>90</v>
      </c>
      <c r="Z103" s="3">
        <f t="shared" si="4"/>
        <v>0.4999999999999985</v>
      </c>
      <c r="AA103" t="s">
        <v>99</v>
      </c>
      <c r="AB103" s="8">
        <v>90</v>
      </c>
      <c r="AC103" t="s">
        <v>108</v>
      </c>
      <c r="AD103" t="s">
        <v>90</v>
      </c>
      <c r="AE103" s="8">
        <v>90</v>
      </c>
      <c r="AF103" s="8">
        <v>1.6</v>
      </c>
      <c r="AG103" t="s">
        <v>575</v>
      </c>
      <c r="AH103" t="s">
        <v>90</v>
      </c>
      <c r="AI103" s="8">
        <v>90</v>
      </c>
      <c r="AJ103" s="3">
        <v>0.9</v>
      </c>
      <c r="AK103" t="s">
        <v>578</v>
      </c>
      <c r="AL103" t="s">
        <v>90</v>
      </c>
      <c r="AM103" s="8">
        <v>9</v>
      </c>
      <c r="AN103" s="8">
        <v>0.9</v>
      </c>
      <c r="AO103" t="s">
        <v>585</v>
      </c>
      <c r="AP103" t="s">
        <v>90</v>
      </c>
      <c r="AQ103" s="8">
        <v>9</v>
      </c>
      <c r="AR103" s="3">
        <v>0.9</v>
      </c>
      <c r="AS103" t="s">
        <v>586</v>
      </c>
      <c r="AT103" t="s">
        <v>90</v>
      </c>
      <c r="AU103" t="s">
        <v>90</v>
      </c>
    </row>
    <row r="104" spans="2:47">
      <c r="B104" s="6">
        <v>0.91</v>
      </c>
      <c r="C104" s="6">
        <f t="shared" si="5"/>
        <v>0.6999999999999984</v>
      </c>
      <c r="D104" t="s">
        <v>99</v>
      </c>
      <c r="E104" s="6">
        <v>0.91</v>
      </c>
      <c r="F104" t="s">
        <v>426</v>
      </c>
      <c r="G104" t="s">
        <v>90</v>
      </c>
      <c r="H104" s="3">
        <v>0.91</v>
      </c>
      <c r="I104" s="3">
        <f t="shared" si="6"/>
        <v>0.82727272727272549</v>
      </c>
      <c r="J104" t="s">
        <v>99</v>
      </c>
      <c r="K104" s="3">
        <v>0.91</v>
      </c>
      <c r="L104" t="s">
        <v>564</v>
      </c>
      <c r="O104" s="3">
        <v>0.91</v>
      </c>
      <c r="P104" t="s">
        <v>568</v>
      </c>
      <c r="R104" s="3">
        <v>0.91</v>
      </c>
      <c r="S104" t="s">
        <v>570</v>
      </c>
      <c r="T104" t="s">
        <v>90</v>
      </c>
      <c r="Y104" s="8">
        <v>91</v>
      </c>
      <c r="Z104" s="3">
        <f t="shared" si="4"/>
        <v>0.48333333333333184</v>
      </c>
      <c r="AA104" t="s">
        <v>65</v>
      </c>
      <c r="AB104" s="8">
        <v>91</v>
      </c>
      <c r="AC104" t="s">
        <v>109</v>
      </c>
      <c r="AD104" t="s">
        <v>90</v>
      </c>
      <c r="AE104" s="8">
        <v>91</v>
      </c>
      <c r="AF104" s="8">
        <v>1.62</v>
      </c>
      <c r="AG104" t="s">
        <v>575</v>
      </c>
      <c r="AH104" t="s">
        <v>90</v>
      </c>
      <c r="AJ104" s="3">
        <v>0.91</v>
      </c>
      <c r="AK104" t="s">
        <v>578</v>
      </c>
      <c r="AM104" s="8">
        <v>9.1</v>
      </c>
      <c r="AN104" s="8">
        <v>0.91</v>
      </c>
      <c r="AO104" t="s">
        <v>585</v>
      </c>
      <c r="AP104" t="s">
        <v>90</v>
      </c>
      <c r="AQ104" s="8">
        <v>9.1</v>
      </c>
      <c r="AR104" s="3">
        <v>0.91</v>
      </c>
      <c r="AS104" t="s">
        <v>586</v>
      </c>
      <c r="AT104" t="s">
        <v>90</v>
      </c>
      <c r="AU104" t="s">
        <v>90</v>
      </c>
    </row>
    <row r="105" spans="2:47">
      <c r="B105" s="3">
        <v>0.92</v>
      </c>
      <c r="C105" s="3">
        <f t="shared" si="5"/>
        <v>0.70769230769230607</v>
      </c>
      <c r="D105" t="s">
        <v>99</v>
      </c>
      <c r="E105" s="3">
        <v>0.92</v>
      </c>
      <c r="F105" t="s">
        <v>426</v>
      </c>
      <c r="G105" t="s">
        <v>90</v>
      </c>
      <c r="H105" s="3">
        <v>0.92</v>
      </c>
      <c r="I105" s="3">
        <f t="shared" si="6"/>
        <v>0.83636363636363453</v>
      </c>
      <c r="J105" t="s">
        <v>99</v>
      </c>
      <c r="K105" s="3">
        <v>0.92</v>
      </c>
      <c r="L105" t="s">
        <v>564</v>
      </c>
      <c r="O105" s="3">
        <v>0.92</v>
      </c>
      <c r="P105" t="s">
        <v>568</v>
      </c>
      <c r="R105" s="3">
        <v>0.92</v>
      </c>
      <c r="S105" t="s">
        <v>570</v>
      </c>
      <c r="T105" t="s">
        <v>90</v>
      </c>
      <c r="Y105" s="8">
        <v>92</v>
      </c>
      <c r="Z105" s="3">
        <f t="shared" si="4"/>
        <v>0.46666666666666518</v>
      </c>
      <c r="AA105" t="s">
        <v>65</v>
      </c>
      <c r="AB105" s="8">
        <v>92</v>
      </c>
      <c r="AC105" t="s">
        <v>109</v>
      </c>
      <c r="AD105" t="s">
        <v>90</v>
      </c>
      <c r="AE105" s="8">
        <v>92</v>
      </c>
      <c r="AF105" s="8">
        <v>1.64</v>
      </c>
      <c r="AG105" t="s">
        <v>575</v>
      </c>
      <c r="AH105" t="s">
        <v>90</v>
      </c>
      <c r="AJ105" s="3">
        <v>0.92</v>
      </c>
      <c r="AK105" t="s">
        <v>578</v>
      </c>
      <c r="AM105" s="8">
        <v>9.2000000000000011</v>
      </c>
      <c r="AN105" s="8">
        <v>0.92</v>
      </c>
      <c r="AO105" t="s">
        <v>585</v>
      </c>
      <c r="AP105" t="s">
        <v>90</v>
      </c>
      <c r="AQ105" s="8">
        <v>9.2000000000000011</v>
      </c>
      <c r="AR105" s="3">
        <v>0.92</v>
      </c>
      <c r="AS105" t="s">
        <v>586</v>
      </c>
      <c r="AT105" t="s">
        <v>90</v>
      </c>
      <c r="AU105" t="s">
        <v>90</v>
      </c>
    </row>
    <row r="106" spans="2:47">
      <c r="B106" s="3">
        <v>0.93</v>
      </c>
      <c r="C106" s="3">
        <f t="shared" si="5"/>
        <v>0.71538461538461373</v>
      </c>
      <c r="D106" t="s">
        <v>99</v>
      </c>
      <c r="E106" s="3">
        <v>0.93</v>
      </c>
      <c r="F106" t="s">
        <v>426</v>
      </c>
      <c r="G106" t="s">
        <v>90</v>
      </c>
      <c r="H106" s="5">
        <v>0.93</v>
      </c>
      <c r="I106" s="5">
        <f t="shared" si="6"/>
        <v>0.84545454545454357</v>
      </c>
      <c r="J106" t="s">
        <v>63</v>
      </c>
      <c r="K106" s="5">
        <v>0.93</v>
      </c>
      <c r="L106" t="s">
        <v>564</v>
      </c>
      <c r="O106" s="5">
        <v>0.93</v>
      </c>
      <c r="P106" t="s">
        <v>568</v>
      </c>
      <c r="R106" s="5">
        <v>0.93</v>
      </c>
      <c r="S106" t="s">
        <v>570</v>
      </c>
      <c r="T106" t="s">
        <v>90</v>
      </c>
      <c r="Y106" s="8">
        <v>93</v>
      </c>
      <c r="Z106" s="3">
        <f t="shared" si="4"/>
        <v>0.44999999999999851</v>
      </c>
      <c r="AA106" t="s">
        <v>65</v>
      </c>
      <c r="AB106" s="8">
        <v>93</v>
      </c>
      <c r="AC106" t="s">
        <v>109</v>
      </c>
      <c r="AD106" t="s">
        <v>90</v>
      </c>
      <c r="AE106" s="8">
        <v>93</v>
      </c>
      <c r="AF106" s="8">
        <v>1.66</v>
      </c>
      <c r="AG106" t="s">
        <v>575</v>
      </c>
      <c r="AH106" t="s">
        <v>90</v>
      </c>
      <c r="AJ106" s="5">
        <v>0.93</v>
      </c>
      <c r="AK106" t="s">
        <v>578</v>
      </c>
      <c r="AM106" s="8">
        <v>9.3000000000000007</v>
      </c>
      <c r="AN106" s="8">
        <v>0.93</v>
      </c>
      <c r="AO106" t="s">
        <v>585</v>
      </c>
      <c r="AP106" t="s">
        <v>90</v>
      </c>
      <c r="AQ106" s="8">
        <v>9.3000000000000007</v>
      </c>
      <c r="AR106" s="5">
        <v>0.93</v>
      </c>
      <c r="AS106" t="s">
        <v>586</v>
      </c>
      <c r="AT106" t="s">
        <v>90</v>
      </c>
      <c r="AU106" t="s">
        <v>90</v>
      </c>
    </row>
    <row r="107" spans="2:47">
      <c r="B107" s="3">
        <v>0.94</v>
      </c>
      <c r="C107" s="3">
        <f t="shared" si="5"/>
        <v>0.7230769230769214</v>
      </c>
      <c r="D107" t="s">
        <v>99</v>
      </c>
      <c r="E107" s="3">
        <v>0.94</v>
      </c>
      <c r="F107" t="s">
        <v>426</v>
      </c>
      <c r="G107" t="s">
        <v>90</v>
      </c>
      <c r="H107" s="3">
        <v>0.94000000000000006</v>
      </c>
      <c r="I107" s="3">
        <f t="shared" si="6"/>
        <v>0.85454545454545261</v>
      </c>
      <c r="J107" t="s">
        <v>63</v>
      </c>
      <c r="K107" s="3">
        <v>0.94000000000000006</v>
      </c>
      <c r="L107" t="s">
        <v>564</v>
      </c>
      <c r="O107" s="3">
        <v>0.94000000000000006</v>
      </c>
      <c r="P107" t="s">
        <v>568</v>
      </c>
      <c r="R107" s="3">
        <v>0.94000000000000006</v>
      </c>
      <c r="S107" t="s">
        <v>570</v>
      </c>
      <c r="T107" t="s">
        <v>90</v>
      </c>
      <c r="Y107" s="8">
        <v>94</v>
      </c>
      <c r="Z107" s="3">
        <f t="shared" si="4"/>
        <v>0.43333333333333185</v>
      </c>
      <c r="AA107" t="s">
        <v>65</v>
      </c>
      <c r="AB107" s="8">
        <v>94</v>
      </c>
      <c r="AC107" t="s">
        <v>109</v>
      </c>
      <c r="AD107" t="s">
        <v>90</v>
      </c>
      <c r="AE107" s="8">
        <v>94</v>
      </c>
      <c r="AF107" s="8">
        <v>1.68</v>
      </c>
      <c r="AG107" t="s">
        <v>575</v>
      </c>
      <c r="AH107" t="s">
        <v>90</v>
      </c>
      <c r="AJ107" s="3">
        <v>0.94000000000000006</v>
      </c>
      <c r="AK107" t="s">
        <v>578</v>
      </c>
      <c r="AM107" s="8">
        <v>9.4</v>
      </c>
      <c r="AN107" s="8">
        <v>0.94</v>
      </c>
      <c r="AO107" t="s">
        <v>585</v>
      </c>
      <c r="AP107" t="s">
        <v>90</v>
      </c>
      <c r="AQ107" s="8">
        <v>9.4</v>
      </c>
      <c r="AR107" s="3">
        <v>0.94000000000000006</v>
      </c>
      <c r="AS107" t="s">
        <v>586</v>
      </c>
      <c r="AT107" t="s">
        <v>90</v>
      </c>
      <c r="AU107" t="s">
        <v>90</v>
      </c>
    </row>
    <row r="108" spans="2:47">
      <c r="B108" s="3">
        <v>0.95</v>
      </c>
      <c r="C108" s="3">
        <f t="shared" si="5"/>
        <v>0.73076923076922906</v>
      </c>
      <c r="D108" t="s">
        <v>99</v>
      </c>
      <c r="E108" s="3">
        <v>0.95</v>
      </c>
      <c r="F108" t="s">
        <v>426</v>
      </c>
      <c r="G108" t="s">
        <v>90</v>
      </c>
      <c r="H108" s="3">
        <v>0.95000000000000007</v>
      </c>
      <c r="I108" s="3">
        <f t="shared" si="6"/>
        <v>0.86363636363636165</v>
      </c>
      <c r="J108" t="s">
        <v>63</v>
      </c>
      <c r="K108" s="3">
        <v>0.95000000000000007</v>
      </c>
      <c r="L108" t="s">
        <v>564</v>
      </c>
      <c r="O108" s="3">
        <v>0.95000000000000007</v>
      </c>
      <c r="P108" t="s">
        <v>568</v>
      </c>
      <c r="R108" s="3">
        <v>0.95000000000000007</v>
      </c>
      <c r="S108" t="s">
        <v>570</v>
      </c>
      <c r="T108" t="s">
        <v>90</v>
      </c>
      <c r="Y108" s="8">
        <v>95</v>
      </c>
      <c r="Z108" s="3">
        <f t="shared" si="4"/>
        <v>0.41666666666666519</v>
      </c>
      <c r="AA108" t="s">
        <v>65</v>
      </c>
      <c r="AB108" s="8">
        <v>95</v>
      </c>
      <c r="AC108" t="s">
        <v>109</v>
      </c>
      <c r="AD108" t="s">
        <v>90</v>
      </c>
      <c r="AE108" s="8">
        <v>95</v>
      </c>
      <c r="AF108" s="8">
        <v>1.7</v>
      </c>
      <c r="AG108" t="s">
        <v>575</v>
      </c>
      <c r="AH108" t="s">
        <v>90</v>
      </c>
      <c r="AJ108" s="3">
        <v>0.95000000000000007</v>
      </c>
      <c r="AK108" t="s">
        <v>578</v>
      </c>
      <c r="AM108" s="8">
        <v>9.5</v>
      </c>
      <c r="AN108" s="8">
        <v>0.95</v>
      </c>
      <c r="AO108" t="s">
        <v>585</v>
      </c>
      <c r="AP108" t="s">
        <v>90</v>
      </c>
      <c r="AQ108" s="8">
        <v>9.5</v>
      </c>
      <c r="AR108" s="3">
        <v>0.95000000000000007</v>
      </c>
      <c r="AS108" t="s">
        <v>586</v>
      </c>
      <c r="AT108" t="s">
        <v>90</v>
      </c>
      <c r="AU108" t="s">
        <v>90</v>
      </c>
    </row>
    <row r="109" spans="2:47">
      <c r="B109" s="3">
        <v>0.96</v>
      </c>
      <c r="C109" s="3">
        <f t="shared" si="5"/>
        <v>0.73846153846153673</v>
      </c>
      <c r="D109" t="s">
        <v>99</v>
      </c>
      <c r="E109" s="3">
        <v>0.96</v>
      </c>
      <c r="F109" t="s">
        <v>426</v>
      </c>
      <c r="G109" t="s">
        <v>90</v>
      </c>
      <c r="H109" s="3">
        <v>0.96</v>
      </c>
      <c r="I109" s="3">
        <f t="shared" si="6"/>
        <v>0.87272727272727069</v>
      </c>
      <c r="J109" t="s">
        <v>63</v>
      </c>
      <c r="K109" s="3">
        <v>0.96</v>
      </c>
      <c r="L109" t="s">
        <v>564</v>
      </c>
      <c r="O109" s="3">
        <v>0.96</v>
      </c>
      <c r="P109" t="s">
        <v>568</v>
      </c>
      <c r="R109" s="3">
        <v>0.96</v>
      </c>
      <c r="S109" t="s">
        <v>570</v>
      </c>
      <c r="T109" t="s">
        <v>90</v>
      </c>
      <c r="Y109" s="8">
        <v>96</v>
      </c>
      <c r="Z109" s="3">
        <f t="shared" si="4"/>
        <v>0.39999999999999852</v>
      </c>
      <c r="AA109" t="s">
        <v>65</v>
      </c>
      <c r="AB109" s="8">
        <v>96</v>
      </c>
      <c r="AC109" t="s">
        <v>109</v>
      </c>
      <c r="AD109" t="s">
        <v>90</v>
      </c>
      <c r="AE109" s="8">
        <v>96</v>
      </c>
      <c r="AF109" s="8">
        <v>1.72</v>
      </c>
      <c r="AG109" t="s">
        <v>575</v>
      </c>
      <c r="AH109" t="s">
        <v>90</v>
      </c>
      <c r="AJ109" s="3">
        <v>0.96</v>
      </c>
      <c r="AK109" t="s">
        <v>578</v>
      </c>
      <c r="AM109" s="8">
        <v>9.6000000000000014</v>
      </c>
      <c r="AN109" s="8">
        <v>0.96</v>
      </c>
      <c r="AO109" t="s">
        <v>585</v>
      </c>
      <c r="AP109" t="s">
        <v>90</v>
      </c>
      <c r="AQ109" s="8">
        <v>9.6000000000000014</v>
      </c>
      <c r="AR109" s="3">
        <v>0.96</v>
      </c>
      <c r="AS109" t="s">
        <v>586</v>
      </c>
      <c r="AT109" t="s">
        <v>90</v>
      </c>
      <c r="AU109" t="s">
        <v>90</v>
      </c>
    </row>
    <row r="110" spans="2:47">
      <c r="B110" s="3">
        <v>0.97</v>
      </c>
      <c r="C110" s="3">
        <f t="shared" si="5"/>
        <v>0.74615384615384439</v>
      </c>
      <c r="D110" t="s">
        <v>99</v>
      </c>
      <c r="E110" s="3">
        <v>0.97</v>
      </c>
      <c r="F110" t="s">
        <v>426</v>
      </c>
      <c r="G110" t="s">
        <v>90</v>
      </c>
      <c r="H110" s="3">
        <v>0.97</v>
      </c>
      <c r="I110" s="3">
        <f t="shared" si="6"/>
        <v>0.88181818181817972</v>
      </c>
      <c r="J110" t="s">
        <v>63</v>
      </c>
      <c r="K110" s="3">
        <v>0.97</v>
      </c>
      <c r="L110" t="s">
        <v>564</v>
      </c>
      <c r="O110" s="3">
        <v>0.97</v>
      </c>
      <c r="P110" t="s">
        <v>568</v>
      </c>
      <c r="R110" s="3">
        <v>0.97</v>
      </c>
      <c r="S110" t="s">
        <v>570</v>
      </c>
      <c r="T110" t="s">
        <v>90</v>
      </c>
      <c r="Y110" s="8">
        <v>97</v>
      </c>
      <c r="Z110" s="3">
        <f t="shared" si="4"/>
        <v>0.38333333333333186</v>
      </c>
      <c r="AA110" t="s">
        <v>65</v>
      </c>
      <c r="AB110" s="8">
        <v>97</v>
      </c>
      <c r="AC110" t="s">
        <v>109</v>
      </c>
      <c r="AD110" t="s">
        <v>90</v>
      </c>
      <c r="AE110" s="8">
        <v>97</v>
      </c>
      <c r="AF110" s="8">
        <v>1.74</v>
      </c>
      <c r="AG110" t="s">
        <v>575</v>
      </c>
      <c r="AH110" t="s">
        <v>90</v>
      </c>
      <c r="AJ110" s="3">
        <v>0.97</v>
      </c>
      <c r="AK110" t="s">
        <v>578</v>
      </c>
      <c r="AM110" s="8">
        <v>9.7000000000000011</v>
      </c>
      <c r="AN110" s="8">
        <v>0.97</v>
      </c>
      <c r="AO110" t="s">
        <v>585</v>
      </c>
      <c r="AP110" t="s">
        <v>90</v>
      </c>
      <c r="AQ110" s="8">
        <v>9.7000000000000011</v>
      </c>
      <c r="AR110" s="3">
        <v>0.97</v>
      </c>
      <c r="AS110" t="s">
        <v>586</v>
      </c>
      <c r="AT110" t="s">
        <v>90</v>
      </c>
      <c r="AU110" t="s">
        <v>90</v>
      </c>
    </row>
    <row r="111" spans="2:47">
      <c r="B111" s="3">
        <v>0.98</v>
      </c>
      <c r="C111" s="3">
        <f t="shared" si="5"/>
        <v>0.75384615384615206</v>
      </c>
      <c r="D111" t="s">
        <v>99</v>
      </c>
      <c r="E111" s="3">
        <v>0.98</v>
      </c>
      <c r="F111" t="s">
        <v>426</v>
      </c>
      <c r="G111" t="s">
        <v>90</v>
      </c>
      <c r="H111" s="3">
        <v>0.98</v>
      </c>
      <c r="I111" s="3">
        <f t="shared" si="6"/>
        <v>0.89090909090908876</v>
      </c>
      <c r="J111" t="s">
        <v>63</v>
      </c>
      <c r="K111" s="3">
        <v>0.98</v>
      </c>
      <c r="L111" t="s">
        <v>564</v>
      </c>
      <c r="O111" s="3">
        <v>0.98</v>
      </c>
      <c r="P111" t="s">
        <v>568</v>
      </c>
      <c r="R111" s="3">
        <v>0.98</v>
      </c>
      <c r="S111" t="s">
        <v>570</v>
      </c>
      <c r="T111" t="s">
        <v>90</v>
      </c>
      <c r="Y111" s="8">
        <v>98</v>
      </c>
      <c r="Z111" s="3">
        <f t="shared" si="4"/>
        <v>0.3666666666666652</v>
      </c>
      <c r="AA111" t="s">
        <v>65</v>
      </c>
      <c r="AB111" s="8">
        <v>98</v>
      </c>
      <c r="AC111" t="s">
        <v>109</v>
      </c>
      <c r="AD111" t="s">
        <v>90</v>
      </c>
      <c r="AE111" s="8">
        <v>98</v>
      </c>
      <c r="AF111" s="8">
        <v>1.76</v>
      </c>
      <c r="AG111" t="s">
        <v>575</v>
      </c>
      <c r="AH111" t="s">
        <v>90</v>
      </c>
      <c r="AJ111" s="3">
        <v>0.98</v>
      </c>
      <c r="AK111" t="s">
        <v>578</v>
      </c>
      <c r="AM111" s="8">
        <v>9.8000000000000007</v>
      </c>
      <c r="AN111" s="8">
        <v>0.98</v>
      </c>
      <c r="AO111" t="s">
        <v>585</v>
      </c>
      <c r="AP111" t="s">
        <v>90</v>
      </c>
      <c r="AQ111" s="8">
        <v>9.8000000000000007</v>
      </c>
      <c r="AR111" s="3">
        <v>0.98</v>
      </c>
      <c r="AS111" t="s">
        <v>586</v>
      </c>
      <c r="AT111" t="s">
        <v>90</v>
      </c>
      <c r="AU111" t="s">
        <v>90</v>
      </c>
    </row>
    <row r="112" spans="2:47">
      <c r="B112" s="3">
        <v>0.99</v>
      </c>
      <c r="C112" s="3">
        <f t="shared" si="5"/>
        <v>0.76153846153845972</v>
      </c>
      <c r="D112" t="s">
        <v>99</v>
      </c>
      <c r="E112" s="3">
        <v>0.99</v>
      </c>
      <c r="F112" t="s">
        <v>426</v>
      </c>
      <c r="G112" t="s">
        <v>90</v>
      </c>
      <c r="H112" s="3">
        <v>0.99</v>
      </c>
      <c r="I112" s="3">
        <f t="shared" si="6"/>
        <v>0.8999999999999978</v>
      </c>
      <c r="J112" t="s">
        <v>63</v>
      </c>
      <c r="K112" s="3">
        <v>0.99</v>
      </c>
      <c r="L112" t="s">
        <v>564</v>
      </c>
      <c r="O112" s="3">
        <v>0.99</v>
      </c>
      <c r="P112" t="s">
        <v>568</v>
      </c>
      <c r="R112" s="3">
        <v>0.99</v>
      </c>
      <c r="S112" t="s">
        <v>570</v>
      </c>
      <c r="T112" t="s">
        <v>90</v>
      </c>
      <c r="Y112" s="8">
        <v>99</v>
      </c>
      <c r="Z112" s="3">
        <f t="shared" si="4"/>
        <v>0.34999999999999853</v>
      </c>
      <c r="AA112" t="s">
        <v>65</v>
      </c>
      <c r="AB112" s="8">
        <v>99</v>
      </c>
      <c r="AC112" t="s">
        <v>109</v>
      </c>
      <c r="AD112" t="s">
        <v>90</v>
      </c>
      <c r="AE112" s="8">
        <v>99</v>
      </c>
      <c r="AF112" s="8">
        <v>1.78</v>
      </c>
      <c r="AG112" t="s">
        <v>575</v>
      </c>
      <c r="AH112" t="s">
        <v>90</v>
      </c>
      <c r="AJ112" s="3">
        <v>0.99</v>
      </c>
      <c r="AK112" t="s">
        <v>578</v>
      </c>
      <c r="AM112" s="8">
        <v>9.9</v>
      </c>
      <c r="AN112" s="8">
        <v>0.99</v>
      </c>
      <c r="AO112" t="s">
        <v>585</v>
      </c>
      <c r="AP112" t="s">
        <v>90</v>
      </c>
      <c r="AQ112" s="8">
        <v>9.9</v>
      </c>
      <c r="AR112" s="3">
        <v>0.99</v>
      </c>
      <c r="AS112" t="s">
        <v>586</v>
      </c>
      <c r="AT112" t="s">
        <v>90</v>
      </c>
      <c r="AU112" t="s">
        <v>90</v>
      </c>
    </row>
    <row r="113" spans="2:47">
      <c r="B113" s="3">
        <v>1</v>
      </c>
      <c r="C113" s="3">
        <f t="shared" si="5"/>
        <v>0.76923076923076739</v>
      </c>
      <c r="D113" t="s">
        <v>99</v>
      </c>
      <c r="E113" s="3">
        <v>1</v>
      </c>
      <c r="F113" t="s">
        <v>426</v>
      </c>
      <c r="G113" t="s">
        <v>90</v>
      </c>
      <c r="H113" s="3">
        <v>1</v>
      </c>
      <c r="I113" s="3">
        <f t="shared" si="6"/>
        <v>0.90909090909090684</v>
      </c>
      <c r="J113" t="s">
        <v>63</v>
      </c>
      <c r="K113" s="3">
        <v>1</v>
      </c>
      <c r="L113" t="s">
        <v>564</v>
      </c>
      <c r="O113" s="3">
        <v>1</v>
      </c>
      <c r="P113" t="s">
        <v>568</v>
      </c>
      <c r="R113" s="3">
        <v>1</v>
      </c>
      <c r="S113" t="s">
        <v>571</v>
      </c>
      <c r="T113" t="s">
        <v>90</v>
      </c>
      <c r="Y113" s="8">
        <v>100</v>
      </c>
      <c r="Z113" s="3">
        <f t="shared" si="4"/>
        <v>0.33333333333333187</v>
      </c>
      <c r="AA113" t="s">
        <v>65</v>
      </c>
      <c r="AB113" s="8">
        <v>100</v>
      </c>
      <c r="AC113" t="s">
        <v>109</v>
      </c>
      <c r="AD113" t="s">
        <v>90</v>
      </c>
      <c r="AE113" s="8">
        <v>100</v>
      </c>
      <c r="AF113" s="8">
        <v>1.8</v>
      </c>
      <c r="AG113" t="s">
        <v>575</v>
      </c>
      <c r="AH113" t="s">
        <v>90</v>
      </c>
      <c r="AJ113" s="3">
        <v>1</v>
      </c>
      <c r="AK113" t="s">
        <v>578</v>
      </c>
      <c r="AM113" s="8">
        <v>10</v>
      </c>
      <c r="AN113" s="8">
        <v>1</v>
      </c>
      <c r="AO113" t="s">
        <v>585</v>
      </c>
      <c r="AP113" t="s">
        <v>90</v>
      </c>
      <c r="AQ113" s="8">
        <v>10</v>
      </c>
      <c r="AR113" s="3">
        <v>1</v>
      </c>
      <c r="AS113" t="s">
        <v>586</v>
      </c>
      <c r="AT113" t="s">
        <v>90</v>
      </c>
      <c r="AU113" t="s">
        <v>90</v>
      </c>
    </row>
    <row r="114" spans="2:47">
      <c r="B114" s="3">
        <v>1.01</v>
      </c>
      <c r="C114" s="3">
        <f t="shared" si="5"/>
        <v>0.77692307692307505</v>
      </c>
      <c r="D114" t="s">
        <v>99</v>
      </c>
      <c r="E114" s="3">
        <v>1.01</v>
      </c>
      <c r="F114" t="s">
        <v>426</v>
      </c>
      <c r="G114" t="s">
        <v>90</v>
      </c>
      <c r="H114" s="3">
        <v>1.01</v>
      </c>
      <c r="I114" s="3">
        <f t="shared" si="6"/>
        <v>0.91818181818181588</v>
      </c>
      <c r="J114" t="s">
        <v>63</v>
      </c>
      <c r="K114" s="3">
        <v>1.01</v>
      </c>
      <c r="L114" t="s">
        <v>564</v>
      </c>
      <c r="O114" s="3">
        <v>1.01</v>
      </c>
      <c r="P114" t="s">
        <v>568</v>
      </c>
      <c r="R114" s="3">
        <v>1.01</v>
      </c>
      <c r="S114" t="s">
        <v>572</v>
      </c>
      <c r="T114" t="s">
        <v>90</v>
      </c>
      <c r="Y114" s="8">
        <v>101</v>
      </c>
      <c r="Z114" s="3">
        <f t="shared" si="4"/>
        <v>0.31666666666666521</v>
      </c>
      <c r="AA114" t="s">
        <v>65</v>
      </c>
      <c r="AB114" s="8">
        <v>101</v>
      </c>
      <c r="AC114" t="s">
        <v>109</v>
      </c>
      <c r="AD114" t="s">
        <v>90</v>
      </c>
      <c r="AE114" s="8">
        <v>101</v>
      </c>
      <c r="AF114" s="8">
        <v>1.82</v>
      </c>
      <c r="AG114" t="s">
        <v>575</v>
      </c>
      <c r="AH114" t="s">
        <v>90</v>
      </c>
      <c r="AJ114" s="3">
        <v>1.01</v>
      </c>
      <c r="AK114" t="s">
        <v>578</v>
      </c>
      <c r="AM114" s="8">
        <v>10.100000000000001</v>
      </c>
      <c r="AN114" s="8">
        <v>1.01</v>
      </c>
      <c r="AO114" t="s">
        <v>585</v>
      </c>
      <c r="AP114" t="s">
        <v>90</v>
      </c>
      <c r="AQ114" s="8">
        <v>10.100000000000001</v>
      </c>
      <c r="AR114" s="3">
        <v>1.01</v>
      </c>
      <c r="AS114" t="s">
        <v>436</v>
      </c>
      <c r="AT114" t="s">
        <v>90</v>
      </c>
      <c r="AU114" t="s">
        <v>90</v>
      </c>
    </row>
    <row r="115" spans="2:47">
      <c r="B115" s="3">
        <v>1.02</v>
      </c>
      <c r="C115" s="3">
        <f t="shared" si="5"/>
        <v>0.78461538461538272</v>
      </c>
      <c r="D115" t="s">
        <v>99</v>
      </c>
      <c r="E115" s="3">
        <v>1.02</v>
      </c>
      <c r="F115" t="s">
        <v>426</v>
      </c>
      <c r="G115" t="s">
        <v>90</v>
      </c>
      <c r="H115" s="3">
        <v>1.02</v>
      </c>
      <c r="I115" s="3">
        <f t="shared" si="6"/>
        <v>0.92727272727272492</v>
      </c>
      <c r="J115" t="s">
        <v>63</v>
      </c>
      <c r="K115" s="3">
        <v>1.02</v>
      </c>
      <c r="L115" t="s">
        <v>564</v>
      </c>
      <c r="O115" s="3">
        <v>1.02</v>
      </c>
      <c r="P115" t="s">
        <v>568</v>
      </c>
      <c r="R115" s="3">
        <v>1.02</v>
      </c>
      <c r="S115" t="s">
        <v>572</v>
      </c>
      <c r="T115" t="s">
        <v>90</v>
      </c>
      <c r="Y115" s="8">
        <v>102</v>
      </c>
      <c r="Z115" s="3">
        <f t="shared" si="4"/>
        <v>0.29999999999999855</v>
      </c>
      <c r="AA115" t="s">
        <v>65</v>
      </c>
      <c r="AB115" s="8">
        <v>102</v>
      </c>
      <c r="AC115" t="s">
        <v>109</v>
      </c>
      <c r="AD115" t="s">
        <v>90</v>
      </c>
      <c r="AE115" s="8">
        <v>102</v>
      </c>
      <c r="AF115" s="8">
        <v>1.84</v>
      </c>
      <c r="AG115" t="s">
        <v>575</v>
      </c>
      <c r="AH115" t="s">
        <v>90</v>
      </c>
      <c r="AJ115" s="3">
        <v>1.02</v>
      </c>
      <c r="AK115" t="s">
        <v>578</v>
      </c>
      <c r="AM115" s="8">
        <v>10.200000000000001</v>
      </c>
      <c r="AN115" s="8">
        <v>1.02</v>
      </c>
      <c r="AO115" t="s">
        <v>585</v>
      </c>
      <c r="AP115" t="s">
        <v>90</v>
      </c>
      <c r="AQ115" s="8">
        <v>10.200000000000001</v>
      </c>
      <c r="AR115" s="3">
        <v>1.02</v>
      </c>
      <c r="AS115" t="s">
        <v>436</v>
      </c>
      <c r="AT115" t="s">
        <v>90</v>
      </c>
      <c r="AU115" t="s">
        <v>90</v>
      </c>
    </row>
    <row r="116" spans="2:47">
      <c r="B116" s="3">
        <v>1.03</v>
      </c>
      <c r="C116" s="3">
        <f t="shared" si="5"/>
        <v>0.79230769230769038</v>
      </c>
      <c r="D116" t="s">
        <v>99</v>
      </c>
      <c r="E116" s="3">
        <v>1.03</v>
      </c>
      <c r="F116" t="s">
        <v>426</v>
      </c>
      <c r="G116" t="s">
        <v>90</v>
      </c>
      <c r="H116" s="3">
        <v>1.03</v>
      </c>
      <c r="I116" s="3">
        <f t="shared" si="6"/>
        <v>0.93636363636363396</v>
      </c>
      <c r="J116" t="s">
        <v>63</v>
      </c>
      <c r="K116" s="3">
        <v>1.03</v>
      </c>
      <c r="L116" t="s">
        <v>564</v>
      </c>
      <c r="O116" s="3">
        <v>1.03</v>
      </c>
      <c r="P116" t="s">
        <v>568</v>
      </c>
      <c r="R116" s="3">
        <v>1.03</v>
      </c>
      <c r="S116" t="s">
        <v>572</v>
      </c>
      <c r="T116" t="s">
        <v>90</v>
      </c>
      <c r="Y116" s="8">
        <v>103</v>
      </c>
      <c r="Z116" s="3">
        <f t="shared" si="4"/>
        <v>0.28333333333333188</v>
      </c>
      <c r="AA116" t="s">
        <v>65</v>
      </c>
      <c r="AB116" s="8">
        <v>103</v>
      </c>
      <c r="AC116" t="s">
        <v>109</v>
      </c>
      <c r="AD116" t="s">
        <v>90</v>
      </c>
      <c r="AE116" s="8">
        <v>103</v>
      </c>
      <c r="AF116" s="8">
        <v>1.86</v>
      </c>
      <c r="AG116" t="s">
        <v>575</v>
      </c>
      <c r="AH116" t="s">
        <v>90</v>
      </c>
      <c r="AJ116" s="3">
        <v>1.03</v>
      </c>
      <c r="AK116" t="s">
        <v>578</v>
      </c>
      <c r="AM116" s="8">
        <v>10.3</v>
      </c>
      <c r="AN116" s="8">
        <v>1.03</v>
      </c>
      <c r="AO116" t="s">
        <v>585</v>
      </c>
      <c r="AP116" t="s">
        <v>90</v>
      </c>
      <c r="AQ116" s="8">
        <v>10.3</v>
      </c>
      <c r="AR116" s="3">
        <v>1.03</v>
      </c>
      <c r="AS116" t="s">
        <v>436</v>
      </c>
      <c r="AT116" t="s">
        <v>90</v>
      </c>
      <c r="AU116" t="s">
        <v>90</v>
      </c>
    </row>
    <row r="117" spans="2:47">
      <c r="B117" s="3">
        <v>1.04</v>
      </c>
      <c r="C117" s="3">
        <f t="shared" si="5"/>
        <v>0.79999999999999805</v>
      </c>
      <c r="D117" t="s">
        <v>99</v>
      </c>
      <c r="E117" s="3">
        <v>1.04</v>
      </c>
      <c r="F117" t="s">
        <v>426</v>
      </c>
      <c r="G117" t="s">
        <v>90</v>
      </c>
      <c r="H117" s="3">
        <v>1.04</v>
      </c>
      <c r="I117" s="3">
        <f t="shared" si="6"/>
        <v>0.94545454545454299</v>
      </c>
      <c r="J117" t="s">
        <v>63</v>
      </c>
      <c r="K117" s="3">
        <v>1.04</v>
      </c>
      <c r="L117" t="s">
        <v>564</v>
      </c>
      <c r="O117" s="3">
        <v>1.04</v>
      </c>
      <c r="P117" t="s">
        <v>568</v>
      </c>
      <c r="R117" s="3">
        <v>1.04</v>
      </c>
      <c r="S117" t="s">
        <v>572</v>
      </c>
      <c r="T117" t="s">
        <v>90</v>
      </c>
      <c r="Y117" s="8">
        <v>104</v>
      </c>
      <c r="Z117" s="3">
        <f t="shared" si="4"/>
        <v>0.26666666666666522</v>
      </c>
      <c r="AA117" t="s">
        <v>65</v>
      </c>
      <c r="AB117" s="8">
        <v>104</v>
      </c>
      <c r="AC117" t="s">
        <v>109</v>
      </c>
      <c r="AD117" t="s">
        <v>90</v>
      </c>
      <c r="AE117" s="8">
        <v>104</v>
      </c>
      <c r="AF117" s="8">
        <v>1.88</v>
      </c>
      <c r="AG117" t="s">
        <v>575</v>
      </c>
      <c r="AH117" t="s">
        <v>90</v>
      </c>
      <c r="AJ117" s="3">
        <v>1.04</v>
      </c>
      <c r="AK117" t="s">
        <v>578</v>
      </c>
      <c r="AM117" s="8">
        <v>10.4</v>
      </c>
      <c r="AN117" s="8">
        <v>1.04</v>
      </c>
      <c r="AO117" t="s">
        <v>585</v>
      </c>
      <c r="AP117" t="s">
        <v>90</v>
      </c>
      <c r="AQ117" s="8">
        <v>10.4</v>
      </c>
      <c r="AR117" s="3">
        <v>1.04</v>
      </c>
      <c r="AS117" t="s">
        <v>436</v>
      </c>
      <c r="AT117" t="s">
        <v>90</v>
      </c>
      <c r="AU117" t="s">
        <v>90</v>
      </c>
    </row>
    <row r="118" spans="2:47">
      <c r="B118" s="3">
        <v>1.05</v>
      </c>
      <c r="C118" s="3">
        <f t="shared" si="5"/>
        <v>0.80769230769230571</v>
      </c>
      <c r="D118" t="s">
        <v>99</v>
      </c>
      <c r="E118" s="3">
        <v>1.05</v>
      </c>
      <c r="F118" t="s">
        <v>426</v>
      </c>
      <c r="G118" t="s">
        <v>90</v>
      </c>
      <c r="H118" s="3">
        <v>1.05</v>
      </c>
      <c r="I118" s="3">
        <f t="shared" si="6"/>
        <v>0.95454545454545203</v>
      </c>
      <c r="J118" t="s">
        <v>63</v>
      </c>
      <c r="K118" s="3">
        <v>1.05</v>
      </c>
      <c r="L118" t="s">
        <v>564</v>
      </c>
      <c r="O118" s="3">
        <v>1.05</v>
      </c>
      <c r="P118" t="s">
        <v>568</v>
      </c>
      <c r="R118" s="3">
        <v>1.05</v>
      </c>
      <c r="S118" t="s">
        <v>572</v>
      </c>
      <c r="T118" t="s">
        <v>90</v>
      </c>
      <c r="Y118" s="8">
        <v>105</v>
      </c>
      <c r="Z118" s="3">
        <f t="shared" si="4"/>
        <v>0.24999999999999856</v>
      </c>
      <c r="AA118" t="s">
        <v>65</v>
      </c>
      <c r="AB118" s="8">
        <v>105</v>
      </c>
      <c r="AC118" t="s">
        <v>109</v>
      </c>
      <c r="AD118" t="s">
        <v>90</v>
      </c>
      <c r="AE118" s="8">
        <v>105</v>
      </c>
      <c r="AF118" s="8">
        <v>1.9</v>
      </c>
      <c r="AG118" t="s">
        <v>575</v>
      </c>
      <c r="AH118" t="s">
        <v>90</v>
      </c>
      <c r="AJ118" s="3">
        <v>1.05</v>
      </c>
      <c r="AK118" t="s">
        <v>578</v>
      </c>
      <c r="AM118" s="8">
        <v>10.5</v>
      </c>
      <c r="AN118" s="8">
        <v>1.05</v>
      </c>
      <c r="AO118" t="s">
        <v>585</v>
      </c>
      <c r="AP118" t="s">
        <v>90</v>
      </c>
      <c r="AQ118" s="8">
        <v>10.5</v>
      </c>
      <c r="AR118" s="3">
        <v>1.05</v>
      </c>
      <c r="AS118" t="s">
        <v>436</v>
      </c>
      <c r="AT118" t="s">
        <v>90</v>
      </c>
      <c r="AU118" t="s">
        <v>90</v>
      </c>
    </row>
    <row r="119" spans="2:47">
      <c r="B119" s="3">
        <v>1.06</v>
      </c>
      <c r="C119" s="3">
        <f t="shared" si="5"/>
        <v>0.81538461538461338</v>
      </c>
      <c r="D119" t="s">
        <v>99</v>
      </c>
      <c r="E119" s="3">
        <v>1.06</v>
      </c>
      <c r="F119" t="s">
        <v>426</v>
      </c>
      <c r="G119" t="s">
        <v>90</v>
      </c>
      <c r="H119" s="3">
        <v>1.06</v>
      </c>
      <c r="I119" s="3">
        <f t="shared" si="6"/>
        <v>0.96363636363636107</v>
      </c>
      <c r="J119" t="s">
        <v>63</v>
      </c>
      <c r="K119" s="3">
        <v>1.06</v>
      </c>
      <c r="L119" t="s">
        <v>564</v>
      </c>
      <c r="O119" s="3">
        <v>1.06</v>
      </c>
      <c r="P119" t="s">
        <v>568</v>
      </c>
      <c r="R119" s="3">
        <v>1.06</v>
      </c>
      <c r="S119" t="s">
        <v>572</v>
      </c>
      <c r="T119" t="s">
        <v>90</v>
      </c>
      <c r="Y119" s="8">
        <v>106</v>
      </c>
      <c r="Z119" s="3">
        <f t="shared" si="4"/>
        <v>0.23333333333333189</v>
      </c>
      <c r="AA119" t="s">
        <v>65</v>
      </c>
      <c r="AB119" s="8">
        <v>106</v>
      </c>
      <c r="AC119" t="s">
        <v>109</v>
      </c>
      <c r="AD119" t="s">
        <v>90</v>
      </c>
      <c r="AE119" s="8">
        <v>106</v>
      </c>
      <c r="AF119" s="8">
        <v>1.92</v>
      </c>
      <c r="AG119" t="s">
        <v>575</v>
      </c>
      <c r="AH119" t="s">
        <v>90</v>
      </c>
      <c r="AJ119" s="3">
        <v>1.06</v>
      </c>
      <c r="AK119" t="s">
        <v>578</v>
      </c>
      <c r="AM119" s="8">
        <v>10.600000000000001</v>
      </c>
      <c r="AN119" s="8">
        <v>1.06</v>
      </c>
      <c r="AO119" t="s">
        <v>585</v>
      </c>
      <c r="AP119" t="s">
        <v>90</v>
      </c>
      <c r="AQ119" s="8">
        <v>10.600000000000001</v>
      </c>
      <c r="AR119" s="3">
        <v>1.06</v>
      </c>
      <c r="AS119" t="s">
        <v>436</v>
      </c>
      <c r="AT119" t="s">
        <v>90</v>
      </c>
      <c r="AU119" t="s">
        <v>90</v>
      </c>
    </row>
    <row r="120" spans="2:47">
      <c r="B120" s="3">
        <v>1.07</v>
      </c>
      <c r="C120" s="3">
        <f t="shared" si="5"/>
        <v>0.82307692307692104</v>
      </c>
      <c r="D120" t="s">
        <v>99</v>
      </c>
      <c r="E120" s="3">
        <v>1.07</v>
      </c>
      <c r="F120" t="s">
        <v>426</v>
      </c>
      <c r="G120" t="s">
        <v>90</v>
      </c>
      <c r="H120" s="3">
        <v>1.07</v>
      </c>
      <c r="I120" s="3">
        <f t="shared" si="6"/>
        <v>0.97272727272727011</v>
      </c>
      <c r="J120" t="s">
        <v>63</v>
      </c>
      <c r="K120" s="3">
        <v>1.07</v>
      </c>
      <c r="L120" t="s">
        <v>564</v>
      </c>
      <c r="O120" s="3">
        <v>1.07</v>
      </c>
      <c r="P120" t="s">
        <v>568</v>
      </c>
      <c r="R120" s="3">
        <v>1.07</v>
      </c>
      <c r="S120" t="s">
        <v>572</v>
      </c>
      <c r="T120" t="s">
        <v>90</v>
      </c>
      <c r="Y120" s="8">
        <v>107</v>
      </c>
      <c r="Z120" s="3">
        <f t="shared" si="4"/>
        <v>0.21666666666666523</v>
      </c>
      <c r="AA120" t="s">
        <v>65</v>
      </c>
      <c r="AB120" s="8">
        <v>107</v>
      </c>
      <c r="AC120" t="s">
        <v>109</v>
      </c>
      <c r="AD120" t="s">
        <v>90</v>
      </c>
      <c r="AE120" s="8">
        <v>107</v>
      </c>
      <c r="AF120" s="8">
        <v>1.94</v>
      </c>
      <c r="AG120" t="s">
        <v>575</v>
      </c>
      <c r="AH120" t="s">
        <v>90</v>
      </c>
      <c r="AJ120" s="3">
        <v>1.07</v>
      </c>
      <c r="AK120" t="s">
        <v>578</v>
      </c>
      <c r="AM120" s="8">
        <v>10.700000000000001</v>
      </c>
      <c r="AN120" s="8">
        <v>1.07</v>
      </c>
      <c r="AO120" t="s">
        <v>585</v>
      </c>
      <c r="AP120" t="s">
        <v>90</v>
      </c>
      <c r="AQ120" s="8">
        <v>10.700000000000001</v>
      </c>
      <c r="AR120" s="3">
        <v>1.07</v>
      </c>
      <c r="AS120" t="s">
        <v>436</v>
      </c>
      <c r="AT120" t="s">
        <v>90</v>
      </c>
      <c r="AU120" t="s">
        <v>90</v>
      </c>
    </row>
    <row r="121" spans="2:47">
      <c r="B121" s="3">
        <v>1.08</v>
      </c>
      <c r="C121" s="3">
        <f t="shared" si="5"/>
        <v>0.83076923076922871</v>
      </c>
      <c r="D121" t="s">
        <v>99</v>
      </c>
      <c r="E121" s="3">
        <v>1.08</v>
      </c>
      <c r="F121" t="s">
        <v>426</v>
      </c>
      <c r="G121" t="s">
        <v>90</v>
      </c>
      <c r="H121" s="3">
        <v>1.08</v>
      </c>
      <c r="I121" s="3">
        <f t="shared" si="6"/>
        <v>0.98181818181817915</v>
      </c>
      <c r="J121" t="s">
        <v>63</v>
      </c>
      <c r="K121" s="3">
        <v>1.08</v>
      </c>
      <c r="L121" t="s">
        <v>564</v>
      </c>
      <c r="O121" s="3">
        <v>1.08</v>
      </c>
      <c r="P121" t="s">
        <v>568</v>
      </c>
      <c r="R121" s="3">
        <v>1.08</v>
      </c>
      <c r="S121" t="s">
        <v>572</v>
      </c>
      <c r="T121" t="s">
        <v>90</v>
      </c>
      <c r="Y121" s="8">
        <v>108</v>
      </c>
      <c r="Z121" s="3">
        <f t="shared" si="4"/>
        <v>0.19999999999999857</v>
      </c>
      <c r="AA121" t="s">
        <v>65</v>
      </c>
      <c r="AB121" s="8">
        <v>108</v>
      </c>
      <c r="AC121" t="s">
        <v>109</v>
      </c>
      <c r="AD121" t="s">
        <v>90</v>
      </c>
      <c r="AE121" s="8">
        <v>108</v>
      </c>
      <c r="AF121" s="8">
        <v>1.96</v>
      </c>
      <c r="AG121" t="s">
        <v>575</v>
      </c>
      <c r="AH121" t="s">
        <v>90</v>
      </c>
      <c r="AJ121" s="3">
        <v>1.08</v>
      </c>
      <c r="AK121" t="s">
        <v>578</v>
      </c>
      <c r="AM121" s="8">
        <v>10.8</v>
      </c>
      <c r="AN121" s="8">
        <v>1.08</v>
      </c>
      <c r="AO121" t="s">
        <v>585</v>
      </c>
      <c r="AP121" t="s">
        <v>90</v>
      </c>
      <c r="AQ121" s="8">
        <v>10.8</v>
      </c>
      <c r="AR121" s="3">
        <v>1.08</v>
      </c>
      <c r="AS121" t="s">
        <v>436</v>
      </c>
      <c r="AT121" t="s">
        <v>90</v>
      </c>
      <c r="AU121" t="s">
        <v>90</v>
      </c>
    </row>
    <row r="122" spans="2:47">
      <c r="B122" s="3">
        <v>1.0900000000000001</v>
      </c>
      <c r="C122" s="3">
        <f t="shared" si="5"/>
        <v>0.83846153846153637</v>
      </c>
      <c r="D122" t="s">
        <v>99</v>
      </c>
      <c r="E122" s="3">
        <v>1.0900000000000001</v>
      </c>
      <c r="F122" t="s">
        <v>426</v>
      </c>
      <c r="G122" t="s">
        <v>90</v>
      </c>
      <c r="H122" s="3">
        <v>1.0900000000000001</v>
      </c>
      <c r="I122" s="3">
        <f t="shared" si="6"/>
        <v>0.99090909090908819</v>
      </c>
      <c r="J122" t="s">
        <v>63</v>
      </c>
      <c r="K122" s="3">
        <v>1.0900000000000001</v>
      </c>
      <c r="L122" t="s">
        <v>564</v>
      </c>
      <c r="O122" s="3">
        <v>1.0900000000000001</v>
      </c>
      <c r="P122" t="s">
        <v>568</v>
      </c>
      <c r="R122" s="3">
        <v>1.0900000000000001</v>
      </c>
      <c r="S122" t="s">
        <v>572</v>
      </c>
      <c r="T122" t="s">
        <v>90</v>
      </c>
      <c r="Y122" s="8">
        <v>109</v>
      </c>
      <c r="Z122" s="3">
        <f t="shared" si="4"/>
        <v>0.1833333333333319</v>
      </c>
      <c r="AA122" t="s">
        <v>65</v>
      </c>
      <c r="AB122" s="8">
        <v>109</v>
      </c>
      <c r="AC122" t="s">
        <v>109</v>
      </c>
      <c r="AD122" t="s">
        <v>90</v>
      </c>
      <c r="AE122" s="8">
        <v>109</v>
      </c>
      <c r="AF122" s="8">
        <v>1.98</v>
      </c>
      <c r="AG122" t="s">
        <v>575</v>
      </c>
      <c r="AH122" t="s">
        <v>90</v>
      </c>
      <c r="AJ122" s="3">
        <v>1.0900000000000001</v>
      </c>
      <c r="AK122" t="s">
        <v>578</v>
      </c>
      <c r="AM122" s="8">
        <v>10.9</v>
      </c>
      <c r="AN122" s="8">
        <v>1.0900000000000001</v>
      </c>
      <c r="AO122" t="s">
        <v>585</v>
      </c>
      <c r="AP122" t="s">
        <v>90</v>
      </c>
      <c r="AQ122" s="8">
        <v>10.9</v>
      </c>
      <c r="AR122" s="3">
        <v>1.0900000000000001</v>
      </c>
      <c r="AS122" t="s">
        <v>436</v>
      </c>
      <c r="AT122" t="s">
        <v>90</v>
      </c>
      <c r="AU122" t="s">
        <v>90</v>
      </c>
    </row>
    <row r="123" spans="2:47">
      <c r="B123" s="5">
        <v>1.1000000000000001</v>
      </c>
      <c r="C123" s="5">
        <f t="shared" si="5"/>
        <v>0.84615384615384404</v>
      </c>
      <c r="D123" t="s">
        <v>63</v>
      </c>
      <c r="E123" s="5">
        <v>1.1000000000000001</v>
      </c>
      <c r="F123" t="s">
        <v>426</v>
      </c>
      <c r="G123" t="s">
        <v>90</v>
      </c>
      <c r="H123" s="3">
        <v>1.1000000000000001</v>
      </c>
      <c r="I123" s="8">
        <v>1</v>
      </c>
      <c r="J123" t="s">
        <v>63</v>
      </c>
      <c r="K123" s="3">
        <v>1.1000000000000001</v>
      </c>
      <c r="L123" t="s">
        <v>564</v>
      </c>
      <c r="O123" s="3">
        <v>1.1000000000000001</v>
      </c>
      <c r="P123" t="s">
        <v>568</v>
      </c>
      <c r="R123" s="3">
        <v>1.1000000000000001</v>
      </c>
      <c r="S123" t="s">
        <v>572</v>
      </c>
      <c r="T123" t="s">
        <v>90</v>
      </c>
      <c r="Y123" s="8">
        <v>110</v>
      </c>
      <c r="Z123" s="3">
        <f t="shared" si="4"/>
        <v>0.16666666666666524</v>
      </c>
      <c r="AA123" t="s">
        <v>65</v>
      </c>
      <c r="AB123" s="8">
        <v>110</v>
      </c>
      <c r="AC123" t="s">
        <v>109</v>
      </c>
      <c r="AD123" t="s">
        <v>90</v>
      </c>
      <c r="AE123" s="8">
        <v>110</v>
      </c>
      <c r="AF123" s="8">
        <v>2</v>
      </c>
      <c r="AG123" t="s">
        <v>575</v>
      </c>
      <c r="AH123" t="s">
        <v>90</v>
      </c>
      <c r="AJ123" s="3">
        <v>1.1000000000000001</v>
      </c>
      <c r="AK123" t="s">
        <v>578</v>
      </c>
      <c r="AM123" s="8">
        <v>11</v>
      </c>
      <c r="AN123" s="8">
        <v>1.1000000000000001</v>
      </c>
      <c r="AO123" t="s">
        <v>585</v>
      </c>
      <c r="AP123" t="s">
        <v>90</v>
      </c>
      <c r="AQ123" s="8">
        <v>11</v>
      </c>
      <c r="AR123" s="3">
        <v>1.1000000000000001</v>
      </c>
      <c r="AS123" t="s">
        <v>436</v>
      </c>
      <c r="AT123" t="s">
        <v>90</v>
      </c>
      <c r="AU123" t="s">
        <v>90</v>
      </c>
    </row>
    <row r="124" spans="2:47">
      <c r="B124" s="3">
        <v>1.1100000000000001</v>
      </c>
      <c r="C124" s="3">
        <f t="shared" si="5"/>
        <v>0.8538461538461517</v>
      </c>
      <c r="D124" t="s">
        <v>63</v>
      </c>
      <c r="E124" s="3">
        <v>1.1100000000000001</v>
      </c>
      <c r="F124" t="s">
        <v>426</v>
      </c>
      <c r="G124" t="s">
        <v>90</v>
      </c>
      <c r="H124" s="3">
        <v>1.1100000000000001</v>
      </c>
      <c r="I124" s="8">
        <v>1</v>
      </c>
      <c r="J124" t="s">
        <v>63</v>
      </c>
      <c r="K124" s="3">
        <v>1.1100000000000001</v>
      </c>
      <c r="L124" t="s">
        <v>564</v>
      </c>
      <c r="O124" s="3">
        <v>1.1100000000000001</v>
      </c>
      <c r="P124" t="s">
        <v>568</v>
      </c>
      <c r="R124" s="3">
        <v>1.1100000000000001</v>
      </c>
      <c r="S124" t="s">
        <v>572</v>
      </c>
      <c r="T124" t="s">
        <v>90</v>
      </c>
      <c r="Y124" s="8">
        <v>111</v>
      </c>
      <c r="Z124" s="3">
        <f t="shared" si="4"/>
        <v>0.14999999999999858</v>
      </c>
      <c r="AA124" t="s">
        <v>65</v>
      </c>
      <c r="AB124" s="8">
        <v>111</v>
      </c>
      <c r="AC124" t="s">
        <v>109</v>
      </c>
      <c r="AD124" t="s">
        <v>90</v>
      </c>
      <c r="AE124" s="8">
        <v>111</v>
      </c>
      <c r="AF124" s="8">
        <v>2.02</v>
      </c>
      <c r="AG124" t="s">
        <v>575</v>
      </c>
      <c r="AH124" t="s">
        <v>90</v>
      </c>
      <c r="AJ124" s="3">
        <v>1.1100000000000001</v>
      </c>
      <c r="AK124" t="s">
        <v>578</v>
      </c>
      <c r="AM124" s="8">
        <v>11.100000000000001</v>
      </c>
      <c r="AN124" s="8">
        <v>1.1100000000000001</v>
      </c>
      <c r="AO124" t="s">
        <v>585</v>
      </c>
      <c r="AP124" t="s">
        <v>90</v>
      </c>
      <c r="AQ124" s="8">
        <v>11.100000000000001</v>
      </c>
      <c r="AR124" s="3">
        <v>1.1100000000000001</v>
      </c>
      <c r="AS124" t="s">
        <v>436</v>
      </c>
      <c r="AT124" t="s">
        <v>90</v>
      </c>
      <c r="AU124" t="s">
        <v>90</v>
      </c>
    </row>
    <row r="125" spans="2:47">
      <c r="B125" s="3">
        <v>1.1200000000000001</v>
      </c>
      <c r="C125" s="3">
        <f t="shared" si="5"/>
        <v>0.86153846153845937</v>
      </c>
      <c r="D125" t="s">
        <v>63</v>
      </c>
      <c r="E125" s="3">
        <v>1.1200000000000001</v>
      </c>
      <c r="F125" t="s">
        <v>426</v>
      </c>
      <c r="G125" t="s">
        <v>90</v>
      </c>
      <c r="H125" s="3">
        <v>1.1200000000000001</v>
      </c>
      <c r="I125" s="8">
        <v>1</v>
      </c>
      <c r="J125" t="s">
        <v>63</v>
      </c>
      <c r="K125" s="3">
        <v>1.1200000000000001</v>
      </c>
      <c r="L125" t="s">
        <v>564</v>
      </c>
      <c r="O125" s="3">
        <v>1.1200000000000001</v>
      </c>
      <c r="P125" t="s">
        <v>568</v>
      </c>
      <c r="R125" s="3">
        <v>1.1200000000000001</v>
      </c>
      <c r="S125" t="s">
        <v>572</v>
      </c>
      <c r="T125" t="s">
        <v>90</v>
      </c>
      <c r="Y125" s="8">
        <v>112</v>
      </c>
      <c r="Z125" s="3">
        <f t="shared" si="4"/>
        <v>0.13333333333333192</v>
      </c>
      <c r="AA125" t="s">
        <v>65</v>
      </c>
      <c r="AB125" s="8">
        <v>112</v>
      </c>
      <c r="AC125" t="s">
        <v>109</v>
      </c>
      <c r="AD125" t="s">
        <v>90</v>
      </c>
      <c r="AE125" s="8">
        <v>112</v>
      </c>
      <c r="AF125" s="8">
        <v>2.04</v>
      </c>
      <c r="AG125" t="s">
        <v>575</v>
      </c>
      <c r="AH125" t="s">
        <v>90</v>
      </c>
      <c r="AJ125" s="3">
        <v>1.1200000000000001</v>
      </c>
      <c r="AK125" t="s">
        <v>578</v>
      </c>
      <c r="AM125" s="8">
        <v>11.200000000000001</v>
      </c>
      <c r="AN125" s="8">
        <v>1.1200000000000001</v>
      </c>
      <c r="AO125" t="s">
        <v>585</v>
      </c>
      <c r="AP125" t="s">
        <v>90</v>
      </c>
      <c r="AQ125" s="8">
        <v>11.200000000000001</v>
      </c>
      <c r="AR125" s="3">
        <v>1.1200000000000001</v>
      </c>
      <c r="AS125" t="s">
        <v>436</v>
      </c>
      <c r="AT125" t="s">
        <v>90</v>
      </c>
      <c r="AU125" t="s">
        <v>90</v>
      </c>
    </row>
    <row r="126" spans="2:47">
      <c r="B126" s="3">
        <v>1.1299999999999999</v>
      </c>
      <c r="C126" s="3">
        <f t="shared" si="5"/>
        <v>0.86923076923076703</v>
      </c>
      <c r="D126" t="s">
        <v>63</v>
      </c>
      <c r="E126" s="3">
        <v>1.1299999999999999</v>
      </c>
      <c r="F126" t="s">
        <v>426</v>
      </c>
      <c r="G126" t="s">
        <v>90</v>
      </c>
      <c r="H126" s="3">
        <v>1.1300000000000001</v>
      </c>
      <c r="I126" s="8">
        <v>1</v>
      </c>
      <c r="J126" t="s">
        <v>63</v>
      </c>
      <c r="K126" s="3">
        <v>1.1300000000000001</v>
      </c>
      <c r="L126" t="s">
        <v>564</v>
      </c>
      <c r="O126" s="3">
        <v>1.1300000000000001</v>
      </c>
      <c r="P126" t="s">
        <v>568</v>
      </c>
      <c r="R126" s="3">
        <v>1.1300000000000001</v>
      </c>
      <c r="S126" t="s">
        <v>572</v>
      </c>
      <c r="T126" t="s">
        <v>90</v>
      </c>
      <c r="Y126" s="8">
        <v>113</v>
      </c>
      <c r="Z126" s="3">
        <f t="shared" si="4"/>
        <v>0.11666666666666525</v>
      </c>
      <c r="AA126" t="s">
        <v>65</v>
      </c>
      <c r="AB126" s="8">
        <v>113</v>
      </c>
      <c r="AC126" t="s">
        <v>109</v>
      </c>
      <c r="AD126" t="s">
        <v>90</v>
      </c>
      <c r="AE126" s="8">
        <v>113</v>
      </c>
      <c r="AF126" s="8">
        <v>2.06</v>
      </c>
      <c r="AG126" t="s">
        <v>575</v>
      </c>
      <c r="AH126" t="s">
        <v>90</v>
      </c>
      <c r="AJ126" s="3">
        <v>1.1300000000000001</v>
      </c>
      <c r="AK126" t="s">
        <v>578</v>
      </c>
      <c r="AM126" s="8">
        <v>11.3</v>
      </c>
      <c r="AN126" s="8">
        <v>1.1299999999999999</v>
      </c>
      <c r="AO126" t="s">
        <v>585</v>
      </c>
      <c r="AP126" t="s">
        <v>90</v>
      </c>
      <c r="AQ126" s="8">
        <v>11.3</v>
      </c>
      <c r="AR126" s="3">
        <v>1.1300000000000001</v>
      </c>
      <c r="AS126" t="s">
        <v>436</v>
      </c>
      <c r="AT126" t="s">
        <v>90</v>
      </c>
      <c r="AU126" t="s">
        <v>90</v>
      </c>
    </row>
    <row r="127" spans="2:47">
      <c r="B127" s="3">
        <v>1.1399999999999999</v>
      </c>
      <c r="C127" s="3">
        <f t="shared" si="5"/>
        <v>0.8769230769230747</v>
      </c>
      <c r="D127" t="s">
        <v>63</v>
      </c>
      <c r="E127" s="3">
        <v>1.1399999999999999</v>
      </c>
      <c r="F127" t="s">
        <v>426</v>
      </c>
      <c r="G127" t="s">
        <v>90</v>
      </c>
      <c r="H127" s="3">
        <v>1.1400000000000001</v>
      </c>
      <c r="I127" s="8">
        <v>1</v>
      </c>
      <c r="J127" t="s">
        <v>63</v>
      </c>
      <c r="K127" s="3">
        <v>1.1400000000000001</v>
      </c>
      <c r="L127" t="s">
        <v>564</v>
      </c>
      <c r="O127" s="3">
        <v>1.1400000000000001</v>
      </c>
      <c r="P127" t="s">
        <v>568</v>
      </c>
      <c r="R127" s="3">
        <v>1.1400000000000001</v>
      </c>
      <c r="S127" t="s">
        <v>572</v>
      </c>
      <c r="T127" t="s">
        <v>90</v>
      </c>
      <c r="Y127" s="8">
        <v>114</v>
      </c>
      <c r="Z127" s="3">
        <f t="shared" si="4"/>
        <v>9.999999999999859E-2</v>
      </c>
      <c r="AA127" t="s">
        <v>65</v>
      </c>
      <c r="AB127" s="8">
        <v>114</v>
      </c>
      <c r="AC127" t="s">
        <v>109</v>
      </c>
      <c r="AD127" t="s">
        <v>90</v>
      </c>
      <c r="AE127" s="8">
        <v>114</v>
      </c>
      <c r="AF127" s="8">
        <v>2.08</v>
      </c>
      <c r="AG127" t="s">
        <v>575</v>
      </c>
      <c r="AH127" t="s">
        <v>90</v>
      </c>
      <c r="AJ127" s="3">
        <v>1.1400000000000001</v>
      </c>
      <c r="AK127" t="s">
        <v>578</v>
      </c>
      <c r="AM127" s="8">
        <v>11.4</v>
      </c>
      <c r="AN127" s="8">
        <v>1.1399999999999999</v>
      </c>
      <c r="AO127" t="s">
        <v>585</v>
      </c>
      <c r="AP127" t="s">
        <v>90</v>
      </c>
      <c r="AQ127" s="8">
        <v>11.4</v>
      </c>
      <c r="AR127" s="3">
        <v>1.1400000000000001</v>
      </c>
      <c r="AS127" t="s">
        <v>436</v>
      </c>
      <c r="AT127" t="s">
        <v>90</v>
      </c>
      <c r="AU127" t="s">
        <v>90</v>
      </c>
    </row>
    <row r="128" spans="2:47">
      <c r="B128" s="3">
        <v>1.1499999999999999</v>
      </c>
      <c r="C128" s="3">
        <f t="shared" si="5"/>
        <v>0.88461538461538236</v>
      </c>
      <c r="D128" t="s">
        <v>63</v>
      </c>
      <c r="E128" s="3">
        <v>1.1499999999999999</v>
      </c>
      <c r="F128" t="s">
        <v>426</v>
      </c>
      <c r="G128" t="s">
        <v>90</v>
      </c>
      <c r="H128" s="3">
        <v>1.1500000000000001</v>
      </c>
      <c r="I128" s="8">
        <v>1</v>
      </c>
      <c r="J128" t="s">
        <v>63</v>
      </c>
      <c r="K128" s="3">
        <v>1.1500000000000001</v>
      </c>
      <c r="L128" t="s">
        <v>564</v>
      </c>
      <c r="O128" s="3">
        <v>1.1500000000000001</v>
      </c>
      <c r="P128" t="s">
        <v>568</v>
      </c>
      <c r="R128" s="3">
        <v>1.1500000000000001</v>
      </c>
      <c r="S128" t="s">
        <v>572</v>
      </c>
      <c r="T128" t="s">
        <v>90</v>
      </c>
      <c r="Y128" s="8">
        <v>115</v>
      </c>
      <c r="Z128" s="3">
        <f t="shared" si="4"/>
        <v>8.3333333333331927E-2</v>
      </c>
      <c r="AA128" t="s">
        <v>65</v>
      </c>
      <c r="AB128" s="8">
        <v>115</v>
      </c>
      <c r="AC128" t="s">
        <v>109</v>
      </c>
      <c r="AD128" t="s">
        <v>90</v>
      </c>
      <c r="AE128" s="8">
        <v>115</v>
      </c>
      <c r="AF128" s="8">
        <v>2.1</v>
      </c>
      <c r="AG128" t="s">
        <v>575</v>
      </c>
      <c r="AH128" t="s">
        <v>90</v>
      </c>
      <c r="AJ128" s="3">
        <v>1.1500000000000001</v>
      </c>
      <c r="AK128" t="s">
        <v>578</v>
      </c>
      <c r="AM128" s="8">
        <v>11.5</v>
      </c>
      <c r="AN128" s="8">
        <v>1.1499999999999999</v>
      </c>
      <c r="AO128" t="s">
        <v>585</v>
      </c>
      <c r="AP128" t="s">
        <v>90</v>
      </c>
      <c r="AQ128" s="8">
        <v>11.5</v>
      </c>
      <c r="AR128" s="3">
        <v>1.1500000000000001</v>
      </c>
      <c r="AS128" t="s">
        <v>436</v>
      </c>
      <c r="AT128" t="s">
        <v>90</v>
      </c>
      <c r="AU128" t="s">
        <v>90</v>
      </c>
    </row>
    <row r="129" spans="2:47">
      <c r="B129" s="3">
        <v>1.1599999999999999</v>
      </c>
      <c r="C129" s="3">
        <f t="shared" si="5"/>
        <v>0.89230769230769003</v>
      </c>
      <c r="D129" t="s">
        <v>63</v>
      </c>
      <c r="E129" s="3">
        <v>1.1599999999999999</v>
      </c>
      <c r="F129" t="s">
        <v>426</v>
      </c>
      <c r="G129" t="s">
        <v>90</v>
      </c>
      <c r="H129" s="3">
        <v>1.1599999999999999</v>
      </c>
      <c r="I129" s="8">
        <v>1</v>
      </c>
      <c r="J129" t="s">
        <v>63</v>
      </c>
      <c r="K129" s="3">
        <v>1.1599999999999999</v>
      </c>
      <c r="L129" t="s">
        <v>564</v>
      </c>
      <c r="O129" s="3">
        <v>1.1599999999999999</v>
      </c>
      <c r="P129" t="s">
        <v>568</v>
      </c>
      <c r="R129" s="3">
        <v>1.1599999999999999</v>
      </c>
      <c r="S129" t="s">
        <v>572</v>
      </c>
      <c r="T129" t="s">
        <v>90</v>
      </c>
      <c r="Y129" s="8">
        <v>116</v>
      </c>
      <c r="Z129" s="3">
        <f t="shared" si="4"/>
        <v>6.6666666666665264E-2</v>
      </c>
      <c r="AA129" t="s">
        <v>65</v>
      </c>
      <c r="AB129" s="8">
        <v>116</v>
      </c>
      <c r="AC129" t="s">
        <v>109</v>
      </c>
      <c r="AD129" t="s">
        <v>90</v>
      </c>
      <c r="AE129" s="8">
        <v>116</v>
      </c>
      <c r="AF129" s="8">
        <v>2.12</v>
      </c>
      <c r="AG129" t="s">
        <v>575</v>
      </c>
      <c r="AH129" t="s">
        <v>90</v>
      </c>
      <c r="AJ129" s="3">
        <v>1.1599999999999999</v>
      </c>
      <c r="AK129" t="s">
        <v>578</v>
      </c>
      <c r="AM129" s="8">
        <v>11.600000000000001</v>
      </c>
      <c r="AN129" s="8">
        <v>1.1599999999999999</v>
      </c>
      <c r="AO129" t="s">
        <v>585</v>
      </c>
      <c r="AP129" t="s">
        <v>90</v>
      </c>
      <c r="AQ129" s="8">
        <v>11.600000000000001</v>
      </c>
      <c r="AR129" s="3">
        <v>1.1599999999999999</v>
      </c>
      <c r="AS129" t="s">
        <v>436</v>
      </c>
      <c r="AT129" t="s">
        <v>90</v>
      </c>
      <c r="AU129" t="s">
        <v>90</v>
      </c>
    </row>
    <row r="130" spans="2:47">
      <c r="B130" s="3">
        <v>1.17</v>
      </c>
      <c r="C130" s="3">
        <f t="shared" si="5"/>
        <v>0.89999999999999769</v>
      </c>
      <c r="D130" t="s">
        <v>63</v>
      </c>
      <c r="E130" s="3">
        <v>1.17</v>
      </c>
      <c r="F130" t="s">
        <v>426</v>
      </c>
      <c r="G130" t="s">
        <v>90</v>
      </c>
      <c r="H130" s="3">
        <v>1.17</v>
      </c>
      <c r="I130" s="8">
        <v>1</v>
      </c>
      <c r="J130" t="s">
        <v>63</v>
      </c>
      <c r="K130" s="3">
        <v>1.17</v>
      </c>
      <c r="L130" t="s">
        <v>564</v>
      </c>
      <c r="O130" s="3">
        <v>1.17</v>
      </c>
      <c r="P130" t="s">
        <v>568</v>
      </c>
      <c r="R130" s="3">
        <v>1.17</v>
      </c>
      <c r="S130" t="s">
        <v>572</v>
      </c>
      <c r="T130" t="s">
        <v>90</v>
      </c>
      <c r="Y130" s="8">
        <v>117</v>
      </c>
      <c r="Z130" s="3">
        <f t="shared" si="4"/>
        <v>4.9999999999998601E-2</v>
      </c>
      <c r="AA130" t="s">
        <v>65</v>
      </c>
      <c r="AB130" s="8">
        <v>117</v>
      </c>
      <c r="AC130" t="s">
        <v>109</v>
      </c>
      <c r="AD130" t="s">
        <v>90</v>
      </c>
      <c r="AE130" s="8">
        <v>117</v>
      </c>
      <c r="AF130" s="8">
        <v>2.14</v>
      </c>
      <c r="AG130" t="s">
        <v>575</v>
      </c>
      <c r="AH130" t="s">
        <v>90</v>
      </c>
      <c r="AJ130" s="3">
        <v>1.17</v>
      </c>
      <c r="AK130" t="s">
        <v>578</v>
      </c>
      <c r="AM130" s="8">
        <v>11.700000000000001</v>
      </c>
      <c r="AN130" s="8">
        <v>1.17</v>
      </c>
      <c r="AO130" t="s">
        <v>585</v>
      </c>
      <c r="AP130" t="s">
        <v>90</v>
      </c>
      <c r="AQ130" s="8">
        <v>11.700000000000001</v>
      </c>
      <c r="AR130" s="3">
        <v>1.17</v>
      </c>
      <c r="AS130" t="s">
        <v>436</v>
      </c>
      <c r="AT130" t="s">
        <v>90</v>
      </c>
      <c r="AU130" t="s">
        <v>90</v>
      </c>
    </row>
    <row r="131" spans="2:47">
      <c r="B131" s="3">
        <v>1.18</v>
      </c>
      <c r="C131" s="3">
        <f t="shared" si="5"/>
        <v>0.90769230769230536</v>
      </c>
      <c r="D131" t="s">
        <v>63</v>
      </c>
      <c r="E131" s="3">
        <v>1.18</v>
      </c>
      <c r="F131" t="s">
        <v>426</v>
      </c>
      <c r="G131" t="s">
        <v>90</v>
      </c>
      <c r="H131" s="3">
        <v>1.18</v>
      </c>
      <c r="I131" s="8">
        <v>1</v>
      </c>
      <c r="J131" t="s">
        <v>63</v>
      </c>
      <c r="K131" s="3">
        <v>1.18</v>
      </c>
      <c r="L131" t="s">
        <v>564</v>
      </c>
      <c r="O131" s="3">
        <v>1.18</v>
      </c>
      <c r="P131" t="s">
        <v>568</v>
      </c>
      <c r="R131" s="3">
        <v>1.18</v>
      </c>
      <c r="S131" t="s">
        <v>572</v>
      </c>
      <c r="T131" t="s">
        <v>90</v>
      </c>
      <c r="Y131" s="8">
        <v>118</v>
      </c>
      <c r="Z131" s="3">
        <f t="shared" si="4"/>
        <v>3.3333333333331938E-2</v>
      </c>
      <c r="AA131" t="s">
        <v>65</v>
      </c>
      <c r="AB131" s="8">
        <v>118</v>
      </c>
      <c r="AC131" t="s">
        <v>109</v>
      </c>
      <c r="AD131" t="s">
        <v>90</v>
      </c>
      <c r="AE131" s="8">
        <v>118</v>
      </c>
      <c r="AF131" s="8">
        <v>2.16</v>
      </c>
      <c r="AG131" t="s">
        <v>575</v>
      </c>
      <c r="AH131" t="s">
        <v>90</v>
      </c>
      <c r="AJ131" s="3">
        <v>1.18</v>
      </c>
      <c r="AK131" t="s">
        <v>578</v>
      </c>
      <c r="AM131" s="8">
        <v>11.8</v>
      </c>
      <c r="AN131" s="8">
        <v>1.18</v>
      </c>
      <c r="AO131" t="s">
        <v>585</v>
      </c>
      <c r="AP131" t="s">
        <v>90</v>
      </c>
      <c r="AQ131" s="8">
        <v>11.8</v>
      </c>
      <c r="AR131" s="3">
        <v>1.18</v>
      </c>
      <c r="AS131" t="s">
        <v>436</v>
      </c>
      <c r="AT131" t="s">
        <v>90</v>
      </c>
      <c r="AU131" t="s">
        <v>90</v>
      </c>
    </row>
    <row r="132" spans="2:47">
      <c r="B132" s="3">
        <v>1.19</v>
      </c>
      <c r="C132" s="3">
        <f t="shared" si="5"/>
        <v>0.91538461538461302</v>
      </c>
      <c r="D132" t="s">
        <v>63</v>
      </c>
      <c r="E132" s="3">
        <v>1.19</v>
      </c>
      <c r="F132" t="s">
        <v>426</v>
      </c>
      <c r="G132" t="s">
        <v>90</v>
      </c>
      <c r="H132" s="3">
        <v>1.19</v>
      </c>
      <c r="I132" s="8">
        <v>1</v>
      </c>
      <c r="J132" t="s">
        <v>63</v>
      </c>
      <c r="K132" s="3">
        <v>1.19</v>
      </c>
      <c r="L132" t="s">
        <v>564</v>
      </c>
      <c r="O132" s="3">
        <v>1.19</v>
      </c>
      <c r="P132" t="s">
        <v>568</v>
      </c>
      <c r="R132" s="3">
        <v>1.19</v>
      </c>
      <c r="S132" t="s">
        <v>572</v>
      </c>
      <c r="T132" t="s">
        <v>90</v>
      </c>
      <c r="Y132" s="8">
        <v>119</v>
      </c>
      <c r="Z132" s="3">
        <f t="shared" si="4"/>
        <v>1.6666666666665272E-2</v>
      </c>
      <c r="AA132" t="s">
        <v>65</v>
      </c>
      <c r="AB132" s="8">
        <v>119</v>
      </c>
      <c r="AC132" t="s">
        <v>109</v>
      </c>
      <c r="AD132" t="s">
        <v>90</v>
      </c>
      <c r="AE132" s="8">
        <v>119</v>
      </c>
      <c r="AF132" s="8">
        <v>2.1800000000000002</v>
      </c>
      <c r="AG132" t="s">
        <v>575</v>
      </c>
      <c r="AH132" t="s">
        <v>90</v>
      </c>
      <c r="AJ132" s="3">
        <v>1.19</v>
      </c>
      <c r="AK132" t="s">
        <v>578</v>
      </c>
      <c r="AM132" s="8">
        <v>11.9</v>
      </c>
      <c r="AN132" s="8">
        <v>1.19</v>
      </c>
      <c r="AO132" t="s">
        <v>585</v>
      </c>
      <c r="AP132" t="s">
        <v>90</v>
      </c>
      <c r="AQ132" s="8">
        <v>11.9</v>
      </c>
      <c r="AR132" s="3">
        <v>1.19</v>
      </c>
      <c r="AS132" t="s">
        <v>436</v>
      </c>
      <c r="AT132" t="s">
        <v>90</v>
      </c>
      <c r="AU132" t="s">
        <v>90</v>
      </c>
    </row>
    <row r="133" spans="2:47">
      <c r="B133" s="3">
        <v>1.2</v>
      </c>
      <c r="C133" s="3">
        <f t="shared" si="5"/>
        <v>0.92307692307692069</v>
      </c>
      <c r="D133" t="s">
        <v>63</v>
      </c>
      <c r="E133" s="3">
        <v>1.2</v>
      </c>
      <c r="F133" t="s">
        <v>426</v>
      </c>
      <c r="G133" t="s">
        <v>90</v>
      </c>
      <c r="H133" s="3">
        <v>1.2</v>
      </c>
      <c r="I133" s="8">
        <v>1</v>
      </c>
      <c r="J133" t="s">
        <v>63</v>
      </c>
      <c r="K133" s="3">
        <v>1.2</v>
      </c>
      <c r="L133" t="s">
        <v>564</v>
      </c>
      <c r="O133" s="3">
        <v>1.2</v>
      </c>
      <c r="P133" t="s">
        <v>568</v>
      </c>
      <c r="R133" s="3">
        <v>1.2</v>
      </c>
      <c r="S133" t="s">
        <v>572</v>
      </c>
      <c r="T133" t="s">
        <v>90</v>
      </c>
      <c r="Y133" s="8">
        <v>120</v>
      </c>
      <c r="Z133" s="3">
        <f t="shared" si="4"/>
        <v>-1.3947176746853529E-15</v>
      </c>
      <c r="AA133" t="s">
        <v>65</v>
      </c>
      <c r="AB133" s="8">
        <v>120</v>
      </c>
      <c r="AC133" t="s">
        <v>109</v>
      </c>
      <c r="AD133" t="s">
        <v>90</v>
      </c>
      <c r="AE133" s="8">
        <v>120</v>
      </c>
      <c r="AF133" s="8">
        <v>2.2000000000000002</v>
      </c>
      <c r="AG133" t="s">
        <v>575</v>
      </c>
      <c r="AH133" t="s">
        <v>90</v>
      </c>
      <c r="AJ133" s="3">
        <v>1.2</v>
      </c>
      <c r="AK133" t="s">
        <v>578</v>
      </c>
      <c r="AM133" s="8">
        <v>12</v>
      </c>
      <c r="AN133" s="8">
        <v>1.2</v>
      </c>
      <c r="AO133" t="s">
        <v>585</v>
      </c>
      <c r="AP133" t="s">
        <v>90</v>
      </c>
      <c r="AQ133" s="8">
        <v>12</v>
      </c>
      <c r="AR133" s="3">
        <v>1.2</v>
      </c>
      <c r="AS133" t="s">
        <v>436</v>
      </c>
      <c r="AT133" t="s">
        <v>90</v>
      </c>
      <c r="AU133" t="s">
        <v>90</v>
      </c>
    </row>
    <row r="134" spans="2:47">
      <c r="B134" s="3">
        <v>1.21</v>
      </c>
      <c r="C134" s="3">
        <f t="shared" si="5"/>
        <v>0.93076923076922835</v>
      </c>
      <c r="D134" t="s">
        <v>63</v>
      </c>
      <c r="E134" s="3">
        <v>1.21</v>
      </c>
      <c r="F134" t="s">
        <v>426</v>
      </c>
      <c r="G134" t="s">
        <v>90</v>
      </c>
      <c r="H134" s="3">
        <v>1.21</v>
      </c>
      <c r="I134" s="8">
        <v>1</v>
      </c>
      <c r="J134" t="s">
        <v>63</v>
      </c>
      <c r="K134" s="3">
        <v>1.21</v>
      </c>
      <c r="L134" t="s">
        <v>564</v>
      </c>
      <c r="O134" s="3">
        <v>1.21</v>
      </c>
      <c r="P134" t="s">
        <v>568</v>
      </c>
      <c r="R134" s="3">
        <v>1.21</v>
      </c>
      <c r="S134" t="s">
        <v>572</v>
      </c>
      <c r="T134" t="s">
        <v>90</v>
      </c>
      <c r="AE134" s="8">
        <v>121</v>
      </c>
      <c r="AF134" s="8">
        <v>2.2200000000000002</v>
      </c>
      <c r="AG134" t="s">
        <v>575</v>
      </c>
      <c r="AH134" t="s">
        <v>90</v>
      </c>
      <c r="AJ134" s="3">
        <v>1.21</v>
      </c>
      <c r="AK134" t="s">
        <v>578</v>
      </c>
      <c r="AM134" s="8">
        <v>12.100000000000001</v>
      </c>
      <c r="AN134" s="8">
        <v>1.21</v>
      </c>
      <c r="AO134" t="s">
        <v>585</v>
      </c>
      <c r="AP134" t="s">
        <v>90</v>
      </c>
      <c r="AQ134" s="8">
        <v>12.100000000000001</v>
      </c>
      <c r="AR134" s="3">
        <v>1.21</v>
      </c>
      <c r="AS134" t="s">
        <v>436</v>
      </c>
      <c r="AT134" t="s">
        <v>90</v>
      </c>
      <c r="AU134" t="s">
        <v>90</v>
      </c>
    </row>
    <row r="135" spans="2:47">
      <c r="B135" s="3">
        <v>1.22</v>
      </c>
      <c r="C135" s="3">
        <f t="shared" si="5"/>
        <v>0.93846153846153602</v>
      </c>
      <c r="D135" t="s">
        <v>63</v>
      </c>
      <c r="E135" s="3">
        <v>1.22</v>
      </c>
      <c r="F135" t="s">
        <v>426</v>
      </c>
      <c r="G135" t="s">
        <v>90</v>
      </c>
      <c r="H135" s="3">
        <v>1.22</v>
      </c>
      <c r="I135" s="8">
        <v>1</v>
      </c>
      <c r="J135" t="s">
        <v>63</v>
      </c>
      <c r="K135" s="3">
        <v>1.22</v>
      </c>
      <c r="L135" t="s">
        <v>564</v>
      </c>
      <c r="O135" s="3">
        <v>1.22</v>
      </c>
      <c r="P135" t="s">
        <v>568</v>
      </c>
      <c r="R135" s="3">
        <v>1.22</v>
      </c>
      <c r="S135" t="s">
        <v>572</v>
      </c>
      <c r="T135" t="s">
        <v>90</v>
      </c>
      <c r="AE135" s="8">
        <v>122</v>
      </c>
      <c r="AF135" s="8">
        <v>2.2400000000000002</v>
      </c>
      <c r="AG135" t="s">
        <v>575</v>
      </c>
      <c r="AH135" t="s">
        <v>90</v>
      </c>
      <c r="AJ135" s="3">
        <v>1.22</v>
      </c>
      <c r="AK135" t="s">
        <v>578</v>
      </c>
      <c r="AM135" s="8">
        <v>12.200000000000001</v>
      </c>
      <c r="AN135" s="8">
        <v>1.22</v>
      </c>
      <c r="AO135" t="s">
        <v>585</v>
      </c>
      <c r="AP135" t="s">
        <v>90</v>
      </c>
      <c r="AQ135" s="8">
        <v>12.200000000000001</v>
      </c>
      <c r="AR135" s="3">
        <v>1.22</v>
      </c>
      <c r="AS135" t="s">
        <v>436</v>
      </c>
      <c r="AT135" t="s">
        <v>90</v>
      </c>
      <c r="AU135" t="s">
        <v>90</v>
      </c>
    </row>
    <row r="136" spans="2:47">
      <c r="B136" s="3">
        <v>1.23</v>
      </c>
      <c r="C136" s="3">
        <f t="shared" si="5"/>
        <v>0.94615384615384368</v>
      </c>
      <c r="D136" t="s">
        <v>63</v>
      </c>
      <c r="E136" s="3">
        <v>1.23</v>
      </c>
      <c r="F136" t="s">
        <v>426</v>
      </c>
      <c r="G136" t="s">
        <v>90</v>
      </c>
      <c r="H136" s="3">
        <v>1.23</v>
      </c>
      <c r="I136" s="8">
        <v>1</v>
      </c>
      <c r="J136" t="s">
        <v>63</v>
      </c>
      <c r="K136" s="3">
        <v>1.23</v>
      </c>
      <c r="L136" t="s">
        <v>564</v>
      </c>
      <c r="O136" s="3">
        <v>1.23</v>
      </c>
      <c r="P136" t="s">
        <v>568</v>
      </c>
      <c r="R136" s="3">
        <v>1.23</v>
      </c>
      <c r="S136" t="s">
        <v>572</v>
      </c>
      <c r="T136" t="s">
        <v>90</v>
      </c>
      <c r="AE136" s="8">
        <v>123</v>
      </c>
      <c r="AF136" s="8">
        <v>2.2599999999999998</v>
      </c>
      <c r="AG136" t="s">
        <v>575</v>
      </c>
      <c r="AH136" t="s">
        <v>90</v>
      </c>
      <c r="AJ136" s="3">
        <v>1.23</v>
      </c>
      <c r="AK136" t="s">
        <v>578</v>
      </c>
      <c r="AM136" s="8">
        <v>12.3</v>
      </c>
      <c r="AN136" s="8">
        <v>1.23</v>
      </c>
      <c r="AO136" t="s">
        <v>585</v>
      </c>
      <c r="AP136" t="s">
        <v>90</v>
      </c>
      <c r="AQ136" s="8">
        <v>12.3</v>
      </c>
      <c r="AR136" s="3">
        <v>1.23</v>
      </c>
      <c r="AS136" t="s">
        <v>436</v>
      </c>
      <c r="AT136" t="s">
        <v>90</v>
      </c>
      <c r="AU136" t="s">
        <v>90</v>
      </c>
    </row>
    <row r="137" spans="2:47">
      <c r="B137" s="3">
        <v>1.24</v>
      </c>
      <c r="C137" s="3">
        <f t="shared" si="5"/>
        <v>0.95384615384615135</v>
      </c>
      <c r="D137" t="s">
        <v>63</v>
      </c>
      <c r="E137" s="3">
        <v>1.24</v>
      </c>
      <c r="F137" t="s">
        <v>426</v>
      </c>
      <c r="G137" t="s">
        <v>90</v>
      </c>
      <c r="H137" s="3">
        <v>1.24</v>
      </c>
      <c r="I137" s="8">
        <v>1</v>
      </c>
      <c r="J137" t="s">
        <v>63</v>
      </c>
      <c r="K137" s="3">
        <v>1.24</v>
      </c>
      <c r="L137" t="s">
        <v>564</v>
      </c>
      <c r="O137" s="3">
        <v>1.24</v>
      </c>
      <c r="P137" t="s">
        <v>568</v>
      </c>
      <c r="R137" s="3">
        <v>1.24</v>
      </c>
      <c r="S137" t="s">
        <v>572</v>
      </c>
      <c r="T137" t="s">
        <v>90</v>
      </c>
      <c r="AE137" s="8">
        <v>124</v>
      </c>
      <c r="AF137" s="8">
        <v>2.2799999999999998</v>
      </c>
      <c r="AG137" t="s">
        <v>575</v>
      </c>
      <c r="AH137" t="s">
        <v>90</v>
      </c>
      <c r="AJ137" s="3">
        <v>1.24</v>
      </c>
      <c r="AK137" t="s">
        <v>578</v>
      </c>
      <c r="AM137" s="8">
        <v>12.4</v>
      </c>
      <c r="AN137" s="8">
        <v>1.24</v>
      </c>
      <c r="AO137" t="s">
        <v>585</v>
      </c>
      <c r="AP137" t="s">
        <v>90</v>
      </c>
      <c r="AQ137" s="8">
        <v>12.4</v>
      </c>
      <c r="AR137" s="3">
        <v>1.24</v>
      </c>
      <c r="AS137" t="s">
        <v>436</v>
      </c>
      <c r="AT137" t="s">
        <v>90</v>
      </c>
      <c r="AU137" t="s">
        <v>90</v>
      </c>
    </row>
    <row r="138" spans="2:47">
      <c r="B138" s="3">
        <v>1.25</v>
      </c>
      <c r="C138" s="3">
        <f t="shared" si="5"/>
        <v>0.96153846153845901</v>
      </c>
      <c r="D138" t="s">
        <v>63</v>
      </c>
      <c r="E138" s="3">
        <v>1.25</v>
      </c>
      <c r="F138" t="s">
        <v>426</v>
      </c>
      <c r="G138" t="s">
        <v>90</v>
      </c>
      <c r="H138" s="3">
        <v>1.25</v>
      </c>
      <c r="I138" s="8">
        <v>1</v>
      </c>
      <c r="J138" t="s">
        <v>63</v>
      </c>
      <c r="K138" s="3">
        <v>1.25</v>
      </c>
      <c r="L138" t="s">
        <v>564</v>
      </c>
      <c r="O138" s="3">
        <v>1.25</v>
      </c>
      <c r="P138" t="s">
        <v>568</v>
      </c>
      <c r="R138" s="3">
        <v>1.25</v>
      </c>
      <c r="S138" t="s">
        <v>572</v>
      </c>
      <c r="T138" t="s">
        <v>90</v>
      </c>
      <c r="AE138" s="8">
        <v>125</v>
      </c>
      <c r="AF138" s="8">
        <v>2.2999999999999998</v>
      </c>
      <c r="AG138" t="s">
        <v>575</v>
      </c>
      <c r="AH138" t="s">
        <v>90</v>
      </c>
      <c r="AJ138" s="3">
        <v>1.25</v>
      </c>
      <c r="AK138" t="s">
        <v>578</v>
      </c>
      <c r="AM138" s="8">
        <v>12.5</v>
      </c>
      <c r="AN138" s="8">
        <v>1.25</v>
      </c>
      <c r="AO138" t="s">
        <v>585</v>
      </c>
      <c r="AP138" t="s">
        <v>90</v>
      </c>
      <c r="AQ138" s="8">
        <v>12.5</v>
      </c>
      <c r="AR138" s="3">
        <v>1.25</v>
      </c>
      <c r="AS138" t="s">
        <v>436</v>
      </c>
      <c r="AT138" t="s">
        <v>90</v>
      </c>
      <c r="AU138" t="s">
        <v>90</v>
      </c>
    </row>
    <row r="139" spans="2:47">
      <c r="B139" s="3">
        <v>1.26</v>
      </c>
      <c r="C139" s="3">
        <f t="shared" si="5"/>
        <v>0.96923076923076668</v>
      </c>
      <c r="D139" t="s">
        <v>63</v>
      </c>
      <c r="E139" s="3">
        <v>1.26</v>
      </c>
      <c r="F139" t="s">
        <v>426</v>
      </c>
      <c r="G139" t="s">
        <v>90</v>
      </c>
      <c r="H139" s="3">
        <v>1.26</v>
      </c>
      <c r="I139" s="8">
        <v>1</v>
      </c>
      <c r="J139" t="s">
        <v>63</v>
      </c>
      <c r="K139" s="3">
        <v>1.26</v>
      </c>
      <c r="L139" t="s">
        <v>564</v>
      </c>
      <c r="O139" s="3">
        <v>1.26</v>
      </c>
      <c r="P139" t="s">
        <v>568</v>
      </c>
      <c r="R139" s="3">
        <v>1.26</v>
      </c>
      <c r="S139" t="s">
        <v>572</v>
      </c>
      <c r="T139" t="s">
        <v>90</v>
      </c>
      <c r="AE139" s="8">
        <v>126</v>
      </c>
      <c r="AF139" s="8">
        <v>2.3199999999999998</v>
      </c>
      <c r="AG139" t="s">
        <v>575</v>
      </c>
      <c r="AH139" t="s">
        <v>90</v>
      </c>
      <c r="AJ139" s="3">
        <v>1.26</v>
      </c>
      <c r="AK139" t="s">
        <v>578</v>
      </c>
      <c r="AM139" s="8">
        <v>12.600000000000001</v>
      </c>
      <c r="AN139" s="8">
        <v>1.26</v>
      </c>
      <c r="AO139" t="s">
        <v>585</v>
      </c>
      <c r="AP139" t="s">
        <v>90</v>
      </c>
      <c r="AQ139" s="8">
        <v>12.600000000000001</v>
      </c>
      <c r="AR139" s="3">
        <v>1.26</v>
      </c>
      <c r="AS139" t="s">
        <v>436</v>
      </c>
      <c r="AT139" t="s">
        <v>90</v>
      </c>
      <c r="AU139" t="s">
        <v>90</v>
      </c>
    </row>
    <row r="140" spans="2:47">
      <c r="B140" s="3">
        <v>1.27</v>
      </c>
      <c r="C140" s="3">
        <f t="shared" si="5"/>
        <v>0.97692307692307434</v>
      </c>
      <c r="D140" t="s">
        <v>63</v>
      </c>
      <c r="E140" s="3">
        <v>1.27</v>
      </c>
      <c r="F140" t="s">
        <v>426</v>
      </c>
      <c r="G140" t="s">
        <v>90</v>
      </c>
      <c r="H140" s="3">
        <v>1.27</v>
      </c>
      <c r="I140" s="8">
        <v>1</v>
      </c>
      <c r="J140" t="s">
        <v>63</v>
      </c>
      <c r="K140" s="3">
        <v>1.27</v>
      </c>
      <c r="L140" t="s">
        <v>564</v>
      </c>
      <c r="O140" s="3">
        <v>1.27</v>
      </c>
      <c r="P140" t="s">
        <v>568</v>
      </c>
      <c r="R140" s="3">
        <v>1.27</v>
      </c>
      <c r="S140" t="s">
        <v>572</v>
      </c>
      <c r="T140" t="s">
        <v>90</v>
      </c>
      <c r="AE140" s="8">
        <v>127</v>
      </c>
      <c r="AF140" s="8">
        <v>2.34</v>
      </c>
      <c r="AG140" t="s">
        <v>575</v>
      </c>
      <c r="AH140" t="s">
        <v>90</v>
      </c>
      <c r="AJ140" s="3">
        <v>1.27</v>
      </c>
      <c r="AK140" t="s">
        <v>578</v>
      </c>
      <c r="AM140" s="8">
        <v>12.700000000000001</v>
      </c>
      <c r="AN140" s="8">
        <v>1.27</v>
      </c>
      <c r="AO140" t="s">
        <v>585</v>
      </c>
      <c r="AP140" t="s">
        <v>90</v>
      </c>
      <c r="AQ140" s="8">
        <v>12.700000000000001</v>
      </c>
      <c r="AR140" s="3">
        <v>1.27</v>
      </c>
      <c r="AS140" t="s">
        <v>436</v>
      </c>
      <c r="AT140" t="s">
        <v>90</v>
      </c>
      <c r="AU140" t="s">
        <v>90</v>
      </c>
    </row>
    <row r="141" spans="2:47">
      <c r="B141" s="3">
        <v>1.28</v>
      </c>
      <c r="C141" s="3">
        <f t="shared" si="5"/>
        <v>0.98461538461538201</v>
      </c>
      <c r="D141" t="s">
        <v>63</v>
      </c>
      <c r="E141" s="3">
        <v>1.28</v>
      </c>
      <c r="F141" t="s">
        <v>426</v>
      </c>
      <c r="G141" t="s">
        <v>90</v>
      </c>
      <c r="H141" s="3">
        <v>1.28</v>
      </c>
      <c r="I141" s="8">
        <v>1</v>
      </c>
      <c r="J141" t="s">
        <v>63</v>
      </c>
      <c r="K141" s="3">
        <v>1.28</v>
      </c>
      <c r="L141" t="s">
        <v>564</v>
      </c>
      <c r="O141" s="3">
        <v>1.28</v>
      </c>
      <c r="P141" t="s">
        <v>568</v>
      </c>
      <c r="R141" s="3">
        <v>1.28</v>
      </c>
      <c r="S141" t="s">
        <v>572</v>
      </c>
      <c r="T141" t="s">
        <v>90</v>
      </c>
      <c r="AE141" s="8">
        <v>128</v>
      </c>
      <c r="AF141" s="8">
        <v>2.36</v>
      </c>
      <c r="AG141" t="s">
        <v>575</v>
      </c>
      <c r="AH141" t="s">
        <v>90</v>
      </c>
      <c r="AJ141" s="3">
        <v>1.28</v>
      </c>
      <c r="AK141" t="s">
        <v>578</v>
      </c>
      <c r="AM141" s="8">
        <v>12.8</v>
      </c>
      <c r="AN141" s="8">
        <v>1.28</v>
      </c>
      <c r="AO141" t="s">
        <v>585</v>
      </c>
      <c r="AP141" t="s">
        <v>90</v>
      </c>
      <c r="AQ141" s="8">
        <v>12.8</v>
      </c>
      <c r="AR141" s="3">
        <v>1.28</v>
      </c>
      <c r="AS141" t="s">
        <v>436</v>
      </c>
      <c r="AT141" t="s">
        <v>90</v>
      </c>
      <c r="AU141" t="s">
        <v>90</v>
      </c>
    </row>
    <row r="142" spans="2:47">
      <c r="B142" s="3">
        <v>1.29</v>
      </c>
      <c r="C142" s="3">
        <f t="shared" si="5"/>
        <v>0.99230769230768967</v>
      </c>
      <c r="D142" t="s">
        <v>63</v>
      </c>
      <c r="E142" s="3">
        <v>1.29</v>
      </c>
      <c r="F142" t="s">
        <v>426</v>
      </c>
      <c r="G142" t="s">
        <v>90</v>
      </c>
      <c r="H142" s="3">
        <v>1.29</v>
      </c>
      <c r="I142" s="8">
        <v>1</v>
      </c>
      <c r="J142" t="s">
        <v>63</v>
      </c>
      <c r="K142" s="3">
        <v>1.29</v>
      </c>
      <c r="L142" t="s">
        <v>564</v>
      </c>
      <c r="O142" s="3">
        <v>1.29</v>
      </c>
      <c r="P142" t="s">
        <v>568</v>
      </c>
      <c r="R142" s="3">
        <v>1.29</v>
      </c>
      <c r="S142" t="s">
        <v>572</v>
      </c>
      <c r="T142" t="s">
        <v>90</v>
      </c>
      <c r="AE142" s="8">
        <v>129</v>
      </c>
      <c r="AF142" s="8">
        <v>2.38</v>
      </c>
      <c r="AG142" t="s">
        <v>575</v>
      </c>
      <c r="AH142" t="s">
        <v>90</v>
      </c>
      <c r="AJ142" s="3">
        <v>1.29</v>
      </c>
      <c r="AK142" t="s">
        <v>578</v>
      </c>
      <c r="AM142" s="8">
        <v>12.9</v>
      </c>
      <c r="AN142" s="8">
        <v>1.29</v>
      </c>
      <c r="AO142" t="s">
        <v>585</v>
      </c>
      <c r="AP142" t="s">
        <v>90</v>
      </c>
      <c r="AQ142" s="8">
        <v>12.9</v>
      </c>
      <c r="AR142" s="3">
        <v>1.29</v>
      </c>
      <c r="AS142" t="s">
        <v>436</v>
      </c>
      <c r="AT142" t="s">
        <v>90</v>
      </c>
      <c r="AU142" t="s">
        <v>90</v>
      </c>
    </row>
    <row r="143" spans="2:47">
      <c r="B143" s="3">
        <v>1.3</v>
      </c>
      <c r="C143" s="3">
        <v>1</v>
      </c>
      <c r="D143" t="s">
        <v>63</v>
      </c>
      <c r="E143" s="3">
        <v>1.3</v>
      </c>
      <c r="F143" t="s">
        <v>426</v>
      </c>
      <c r="G143" t="s">
        <v>90</v>
      </c>
      <c r="H143" s="3">
        <v>1.3</v>
      </c>
      <c r="I143" s="8">
        <v>1</v>
      </c>
      <c r="J143" t="s">
        <v>63</v>
      </c>
      <c r="K143" s="3">
        <v>1.3</v>
      </c>
      <c r="L143" t="s">
        <v>564</v>
      </c>
      <c r="O143" s="3">
        <v>1.3</v>
      </c>
      <c r="P143" t="s">
        <v>568</v>
      </c>
      <c r="R143" s="3">
        <v>1.3</v>
      </c>
      <c r="S143" t="s">
        <v>572</v>
      </c>
      <c r="T143" t="s">
        <v>90</v>
      </c>
      <c r="AE143" s="8">
        <v>130</v>
      </c>
      <c r="AF143" s="8">
        <v>2.4</v>
      </c>
      <c r="AG143" t="s">
        <v>575</v>
      </c>
      <c r="AH143" t="s">
        <v>90</v>
      </c>
      <c r="AJ143" s="3">
        <v>1.3</v>
      </c>
      <c r="AK143" t="s">
        <v>578</v>
      </c>
      <c r="AM143" s="8">
        <v>13</v>
      </c>
      <c r="AN143" s="8">
        <v>1.3</v>
      </c>
      <c r="AO143" t="s">
        <v>585</v>
      </c>
      <c r="AP143" t="s">
        <v>90</v>
      </c>
      <c r="AQ143" s="8">
        <v>13</v>
      </c>
      <c r="AR143" s="3">
        <v>1.3</v>
      </c>
      <c r="AS143" t="s">
        <v>436</v>
      </c>
      <c r="AT143" t="s">
        <v>90</v>
      </c>
      <c r="AU143" t="s">
        <v>90</v>
      </c>
    </row>
    <row r="144" spans="2:47">
      <c r="B144" s="3">
        <v>1.31</v>
      </c>
      <c r="C144" s="3">
        <v>1</v>
      </c>
      <c r="D144" t="s">
        <v>63</v>
      </c>
      <c r="E144" s="3">
        <v>1.31</v>
      </c>
      <c r="F144" t="s">
        <v>426</v>
      </c>
      <c r="G144" t="s">
        <v>90</v>
      </c>
      <c r="H144" s="3">
        <v>1.31</v>
      </c>
      <c r="I144" s="8">
        <v>1</v>
      </c>
      <c r="J144" t="s">
        <v>63</v>
      </c>
      <c r="K144" s="3">
        <v>1.31</v>
      </c>
      <c r="L144" t="s">
        <v>564</v>
      </c>
      <c r="O144" s="3">
        <v>1.31</v>
      </c>
      <c r="P144" t="s">
        <v>568</v>
      </c>
      <c r="R144" s="3">
        <v>1.31</v>
      </c>
      <c r="S144" t="s">
        <v>572</v>
      </c>
      <c r="T144" t="s">
        <v>90</v>
      </c>
      <c r="AE144" s="8">
        <v>131</v>
      </c>
      <c r="AF144" s="8">
        <v>2.42</v>
      </c>
      <c r="AG144" t="s">
        <v>575</v>
      </c>
      <c r="AH144" t="s">
        <v>90</v>
      </c>
      <c r="AJ144" s="3">
        <v>1.31</v>
      </c>
      <c r="AK144" t="s">
        <v>578</v>
      </c>
      <c r="AM144" s="8">
        <v>13.100000000000001</v>
      </c>
      <c r="AN144" s="8">
        <v>1.31</v>
      </c>
      <c r="AO144" t="s">
        <v>585</v>
      </c>
      <c r="AP144" t="s">
        <v>90</v>
      </c>
      <c r="AQ144" s="8">
        <v>13.100000000000001</v>
      </c>
      <c r="AR144" s="3">
        <v>1.31</v>
      </c>
      <c r="AS144" t="s">
        <v>436</v>
      </c>
      <c r="AT144" t="s">
        <v>90</v>
      </c>
      <c r="AU144" t="s">
        <v>90</v>
      </c>
    </row>
    <row r="145" spans="2:47">
      <c r="B145" s="3">
        <v>1.32</v>
      </c>
      <c r="C145" s="3">
        <v>1</v>
      </c>
      <c r="D145" t="s">
        <v>63</v>
      </c>
      <c r="E145" s="3">
        <v>1.32</v>
      </c>
      <c r="F145" t="s">
        <v>426</v>
      </c>
      <c r="G145" t="s">
        <v>90</v>
      </c>
      <c r="H145" s="3">
        <v>1.32</v>
      </c>
      <c r="I145" s="8">
        <v>1</v>
      </c>
      <c r="J145" t="s">
        <v>63</v>
      </c>
      <c r="K145" s="3">
        <v>1.32</v>
      </c>
      <c r="L145" t="s">
        <v>564</v>
      </c>
      <c r="O145" s="3">
        <v>1.32</v>
      </c>
      <c r="P145" t="s">
        <v>568</v>
      </c>
      <c r="R145" s="3">
        <v>1.32</v>
      </c>
      <c r="S145" t="s">
        <v>572</v>
      </c>
      <c r="T145" t="s">
        <v>90</v>
      </c>
      <c r="AE145" s="8">
        <v>132</v>
      </c>
      <c r="AF145" s="8">
        <v>2.44</v>
      </c>
      <c r="AG145" t="s">
        <v>575</v>
      </c>
      <c r="AH145" t="s">
        <v>90</v>
      </c>
      <c r="AJ145" s="3">
        <v>1.32</v>
      </c>
      <c r="AK145" t="s">
        <v>578</v>
      </c>
      <c r="AM145" s="8">
        <v>13.200000000000001</v>
      </c>
      <c r="AN145" s="8">
        <v>1.32</v>
      </c>
      <c r="AO145" t="s">
        <v>585</v>
      </c>
      <c r="AP145" t="s">
        <v>90</v>
      </c>
      <c r="AQ145" s="8">
        <v>13.200000000000001</v>
      </c>
      <c r="AR145" s="3">
        <v>1.32</v>
      </c>
      <c r="AS145" t="s">
        <v>436</v>
      </c>
      <c r="AT145" t="s">
        <v>90</v>
      </c>
      <c r="AU145" t="s">
        <v>90</v>
      </c>
    </row>
    <row r="146" spans="2:47">
      <c r="B146" s="3">
        <v>1.33</v>
      </c>
      <c r="C146" s="3">
        <v>1</v>
      </c>
      <c r="D146" t="s">
        <v>63</v>
      </c>
      <c r="E146" s="3">
        <v>1.33</v>
      </c>
      <c r="F146" t="s">
        <v>426</v>
      </c>
      <c r="G146" t="s">
        <v>90</v>
      </c>
      <c r="H146" s="3">
        <v>1.33</v>
      </c>
      <c r="I146" s="8">
        <v>1</v>
      </c>
      <c r="J146" t="s">
        <v>63</v>
      </c>
      <c r="K146" s="3">
        <v>1.33</v>
      </c>
      <c r="L146" t="s">
        <v>564</v>
      </c>
      <c r="O146" s="3">
        <v>1.33</v>
      </c>
      <c r="P146" t="s">
        <v>568</v>
      </c>
      <c r="R146" s="3">
        <v>1.33</v>
      </c>
      <c r="S146" t="s">
        <v>572</v>
      </c>
      <c r="T146" t="s">
        <v>90</v>
      </c>
      <c r="AE146" s="8">
        <v>133</v>
      </c>
      <c r="AF146" s="8">
        <v>2.46</v>
      </c>
      <c r="AG146" t="s">
        <v>575</v>
      </c>
      <c r="AH146" t="s">
        <v>90</v>
      </c>
      <c r="AJ146" s="3">
        <v>1.33</v>
      </c>
      <c r="AK146" t="s">
        <v>578</v>
      </c>
      <c r="AM146" s="8">
        <v>13.3</v>
      </c>
      <c r="AN146" s="8">
        <v>1.33</v>
      </c>
      <c r="AO146" t="s">
        <v>585</v>
      </c>
      <c r="AP146" t="s">
        <v>90</v>
      </c>
      <c r="AQ146" s="8">
        <v>13.3</v>
      </c>
      <c r="AR146" s="3">
        <v>1.33</v>
      </c>
      <c r="AS146" t="s">
        <v>436</v>
      </c>
      <c r="AT146" t="s">
        <v>90</v>
      </c>
      <c r="AU146" t="s">
        <v>90</v>
      </c>
    </row>
    <row r="147" spans="2:47">
      <c r="B147" s="3">
        <v>1.34</v>
      </c>
      <c r="C147" s="3">
        <v>1</v>
      </c>
      <c r="D147" t="s">
        <v>63</v>
      </c>
      <c r="E147" s="3">
        <v>1.34</v>
      </c>
      <c r="F147" t="s">
        <v>426</v>
      </c>
      <c r="G147" t="s">
        <v>90</v>
      </c>
      <c r="H147" s="3">
        <v>1.34</v>
      </c>
      <c r="I147" s="8">
        <v>1</v>
      </c>
      <c r="J147" t="s">
        <v>63</v>
      </c>
      <c r="K147" s="3">
        <v>1.34</v>
      </c>
      <c r="L147" t="s">
        <v>564</v>
      </c>
      <c r="O147" s="3">
        <v>1.34</v>
      </c>
      <c r="P147" t="s">
        <v>568</v>
      </c>
      <c r="R147" s="3">
        <v>1.34</v>
      </c>
      <c r="S147" t="s">
        <v>572</v>
      </c>
      <c r="T147" t="s">
        <v>90</v>
      </c>
      <c r="AE147" s="8">
        <v>134</v>
      </c>
      <c r="AF147" s="8">
        <v>2.48</v>
      </c>
      <c r="AG147" t="s">
        <v>575</v>
      </c>
      <c r="AH147" t="s">
        <v>90</v>
      </c>
      <c r="AJ147" s="3">
        <v>1.34</v>
      </c>
      <c r="AK147" t="s">
        <v>578</v>
      </c>
      <c r="AM147" s="8">
        <v>13.4</v>
      </c>
      <c r="AN147" s="8">
        <v>1.34</v>
      </c>
      <c r="AO147" t="s">
        <v>585</v>
      </c>
      <c r="AP147" t="s">
        <v>90</v>
      </c>
      <c r="AQ147" s="8">
        <v>13.4</v>
      </c>
      <c r="AR147" s="3">
        <v>1.34</v>
      </c>
      <c r="AS147" t="s">
        <v>436</v>
      </c>
      <c r="AT147" t="s">
        <v>90</v>
      </c>
      <c r="AU147" t="s">
        <v>90</v>
      </c>
    </row>
    <row r="148" spans="2:47">
      <c r="B148" s="3">
        <v>1.35</v>
      </c>
      <c r="C148" s="3">
        <v>1</v>
      </c>
      <c r="D148" t="s">
        <v>63</v>
      </c>
      <c r="E148" s="3">
        <v>1.35</v>
      </c>
      <c r="F148" t="s">
        <v>426</v>
      </c>
      <c r="G148" t="s">
        <v>90</v>
      </c>
      <c r="H148" s="3">
        <v>1.35</v>
      </c>
      <c r="I148" s="8">
        <v>1</v>
      </c>
      <c r="J148" t="s">
        <v>63</v>
      </c>
      <c r="K148" s="3">
        <v>1.35</v>
      </c>
      <c r="L148" t="s">
        <v>564</v>
      </c>
      <c r="O148" s="3">
        <v>1.35</v>
      </c>
      <c r="P148" t="s">
        <v>568</v>
      </c>
      <c r="R148" s="3">
        <v>1.35</v>
      </c>
      <c r="S148" t="s">
        <v>572</v>
      </c>
      <c r="T148" t="s">
        <v>90</v>
      </c>
      <c r="AE148" s="8">
        <v>135</v>
      </c>
      <c r="AF148" s="8">
        <v>2.5</v>
      </c>
      <c r="AG148" t="s">
        <v>575</v>
      </c>
      <c r="AH148" t="s">
        <v>90</v>
      </c>
      <c r="AJ148" s="3">
        <v>1.35</v>
      </c>
      <c r="AK148" t="s">
        <v>578</v>
      </c>
      <c r="AM148" s="8">
        <v>13.5</v>
      </c>
      <c r="AN148" s="8">
        <v>1.35</v>
      </c>
      <c r="AO148" t="s">
        <v>585</v>
      </c>
      <c r="AP148" t="s">
        <v>90</v>
      </c>
      <c r="AQ148" s="8">
        <v>13.5</v>
      </c>
      <c r="AR148" s="3">
        <v>1.35</v>
      </c>
      <c r="AS148" t="s">
        <v>436</v>
      </c>
      <c r="AT148" t="s">
        <v>90</v>
      </c>
      <c r="AU148" t="s">
        <v>90</v>
      </c>
    </row>
    <row r="149" spans="2:47">
      <c r="B149" s="3">
        <v>1.36</v>
      </c>
      <c r="C149" s="3">
        <v>1</v>
      </c>
      <c r="D149" t="s">
        <v>63</v>
      </c>
      <c r="E149" s="3">
        <v>1.36</v>
      </c>
      <c r="F149" t="s">
        <v>426</v>
      </c>
      <c r="G149" t="s">
        <v>90</v>
      </c>
      <c r="H149" s="3">
        <v>1.36</v>
      </c>
      <c r="I149" s="8">
        <v>1</v>
      </c>
      <c r="J149" t="s">
        <v>63</v>
      </c>
      <c r="K149" s="3">
        <v>1.36</v>
      </c>
      <c r="L149" t="s">
        <v>564</v>
      </c>
      <c r="O149" s="3">
        <v>1.36</v>
      </c>
      <c r="P149" t="s">
        <v>568</v>
      </c>
      <c r="R149" s="3">
        <v>1.36</v>
      </c>
      <c r="S149" t="s">
        <v>572</v>
      </c>
      <c r="T149" t="s">
        <v>90</v>
      </c>
      <c r="AE149" s="8">
        <v>136</v>
      </c>
      <c r="AF149" s="8">
        <v>2.52</v>
      </c>
      <c r="AG149" t="s">
        <v>575</v>
      </c>
      <c r="AH149" t="s">
        <v>90</v>
      </c>
      <c r="AJ149" s="3">
        <v>1.36</v>
      </c>
      <c r="AK149" t="s">
        <v>578</v>
      </c>
      <c r="AM149" s="8">
        <v>13.600000000000001</v>
      </c>
      <c r="AN149" s="8">
        <v>1.36</v>
      </c>
      <c r="AO149" t="s">
        <v>585</v>
      </c>
      <c r="AP149" t="s">
        <v>90</v>
      </c>
      <c r="AQ149" s="8">
        <v>13.600000000000001</v>
      </c>
      <c r="AR149" s="3">
        <v>1.36</v>
      </c>
      <c r="AS149" t="s">
        <v>436</v>
      </c>
      <c r="AT149" t="s">
        <v>90</v>
      </c>
      <c r="AU149" t="s">
        <v>90</v>
      </c>
    </row>
    <row r="150" spans="2:47">
      <c r="B150" s="3">
        <v>1.37</v>
      </c>
      <c r="C150" s="3">
        <v>1</v>
      </c>
      <c r="D150" t="s">
        <v>63</v>
      </c>
      <c r="E150" s="3">
        <v>1.37</v>
      </c>
      <c r="F150" t="s">
        <v>426</v>
      </c>
      <c r="G150" t="s">
        <v>90</v>
      </c>
      <c r="H150" s="3">
        <v>1.37</v>
      </c>
      <c r="I150" s="8">
        <v>1</v>
      </c>
      <c r="J150" t="s">
        <v>63</v>
      </c>
      <c r="K150" s="3">
        <v>1.37</v>
      </c>
      <c r="L150" t="s">
        <v>564</v>
      </c>
      <c r="O150" s="3">
        <v>1.37</v>
      </c>
      <c r="P150" t="s">
        <v>568</v>
      </c>
      <c r="R150" s="3">
        <v>1.37</v>
      </c>
      <c r="S150" t="s">
        <v>572</v>
      </c>
      <c r="T150" t="s">
        <v>90</v>
      </c>
      <c r="AE150" s="8">
        <v>137</v>
      </c>
      <c r="AF150" s="8">
        <v>2.54</v>
      </c>
      <c r="AG150" t="s">
        <v>575</v>
      </c>
      <c r="AH150" t="s">
        <v>90</v>
      </c>
      <c r="AJ150" s="3">
        <v>1.37</v>
      </c>
      <c r="AK150" t="s">
        <v>578</v>
      </c>
      <c r="AM150" s="8">
        <v>13.700000000000001</v>
      </c>
      <c r="AN150" s="8">
        <v>1.37</v>
      </c>
      <c r="AO150" t="s">
        <v>585</v>
      </c>
      <c r="AP150" t="s">
        <v>90</v>
      </c>
      <c r="AQ150" s="8">
        <v>13.700000000000001</v>
      </c>
      <c r="AR150" s="3">
        <v>1.37</v>
      </c>
      <c r="AS150" t="s">
        <v>436</v>
      </c>
      <c r="AT150" t="s">
        <v>90</v>
      </c>
      <c r="AU150" t="s">
        <v>90</v>
      </c>
    </row>
    <row r="151" spans="2:47">
      <c r="B151" s="3">
        <v>1.38</v>
      </c>
      <c r="C151" s="3">
        <v>1</v>
      </c>
      <c r="D151" t="s">
        <v>63</v>
      </c>
      <c r="E151" s="3">
        <v>1.38</v>
      </c>
      <c r="F151" t="s">
        <v>426</v>
      </c>
      <c r="G151" t="s">
        <v>90</v>
      </c>
      <c r="H151" s="3">
        <v>1.3800000000000001</v>
      </c>
      <c r="I151" s="8">
        <v>1</v>
      </c>
      <c r="J151" t="s">
        <v>63</v>
      </c>
      <c r="K151" s="3">
        <v>1.3800000000000001</v>
      </c>
      <c r="L151" t="s">
        <v>564</v>
      </c>
      <c r="O151" s="3">
        <v>1.3800000000000001</v>
      </c>
      <c r="P151" t="s">
        <v>568</v>
      </c>
      <c r="R151" s="3">
        <v>1.3800000000000001</v>
      </c>
      <c r="S151" t="s">
        <v>572</v>
      </c>
      <c r="T151" t="s">
        <v>90</v>
      </c>
      <c r="AE151" s="8">
        <v>138</v>
      </c>
      <c r="AF151" s="8">
        <v>2.56</v>
      </c>
      <c r="AG151" t="s">
        <v>575</v>
      </c>
      <c r="AH151" t="s">
        <v>90</v>
      </c>
      <c r="AJ151" s="3">
        <v>1.3800000000000001</v>
      </c>
      <c r="AK151" t="s">
        <v>578</v>
      </c>
      <c r="AM151" s="8">
        <v>13.8</v>
      </c>
      <c r="AN151" s="8">
        <v>1.38</v>
      </c>
      <c r="AO151" t="s">
        <v>585</v>
      </c>
      <c r="AP151" t="s">
        <v>90</v>
      </c>
      <c r="AQ151" s="8">
        <v>13.8</v>
      </c>
      <c r="AR151" s="3">
        <v>1.3800000000000001</v>
      </c>
      <c r="AS151" t="s">
        <v>436</v>
      </c>
      <c r="AT151" t="s">
        <v>90</v>
      </c>
      <c r="AU151" t="s">
        <v>90</v>
      </c>
    </row>
    <row r="152" spans="2:47">
      <c r="B152" s="3">
        <v>1.39</v>
      </c>
      <c r="C152" s="3">
        <v>1</v>
      </c>
      <c r="D152" t="s">
        <v>63</v>
      </c>
      <c r="E152" s="3">
        <v>1.39</v>
      </c>
      <c r="F152" t="s">
        <v>426</v>
      </c>
      <c r="G152" t="s">
        <v>90</v>
      </c>
      <c r="H152" s="3">
        <v>1.3900000000000001</v>
      </c>
      <c r="I152" s="8">
        <v>1</v>
      </c>
      <c r="J152" t="s">
        <v>63</v>
      </c>
      <c r="K152" s="3">
        <v>1.3900000000000001</v>
      </c>
      <c r="L152" t="s">
        <v>564</v>
      </c>
      <c r="O152" s="3">
        <v>1.3900000000000001</v>
      </c>
      <c r="P152" t="s">
        <v>568</v>
      </c>
      <c r="R152" s="3">
        <v>1.3900000000000001</v>
      </c>
      <c r="S152" t="s">
        <v>572</v>
      </c>
      <c r="T152" t="s">
        <v>90</v>
      </c>
      <c r="AE152" s="8">
        <v>139</v>
      </c>
      <c r="AF152" s="8">
        <v>2.58</v>
      </c>
      <c r="AG152" t="s">
        <v>575</v>
      </c>
      <c r="AH152" t="s">
        <v>90</v>
      </c>
      <c r="AJ152" s="3">
        <v>1.3900000000000001</v>
      </c>
      <c r="AK152" t="s">
        <v>578</v>
      </c>
      <c r="AM152" s="8">
        <v>13.9</v>
      </c>
      <c r="AN152" s="8">
        <v>1.39</v>
      </c>
      <c r="AO152" t="s">
        <v>585</v>
      </c>
      <c r="AP152" t="s">
        <v>90</v>
      </c>
      <c r="AQ152" s="8">
        <v>13.9</v>
      </c>
      <c r="AR152" s="3">
        <v>1.3900000000000001</v>
      </c>
      <c r="AS152" t="s">
        <v>436</v>
      </c>
      <c r="AT152" t="s">
        <v>90</v>
      </c>
      <c r="AU152" t="s">
        <v>90</v>
      </c>
    </row>
    <row r="153" spans="2:47">
      <c r="B153" s="3">
        <v>1.4</v>
      </c>
      <c r="C153" s="3">
        <v>1</v>
      </c>
      <c r="D153" t="s">
        <v>63</v>
      </c>
      <c r="E153" s="3">
        <v>1.4</v>
      </c>
      <c r="F153" t="s">
        <v>426</v>
      </c>
      <c r="G153" t="s">
        <v>90</v>
      </c>
      <c r="H153" s="3">
        <v>1.4000000000000001</v>
      </c>
      <c r="I153" s="8">
        <v>1</v>
      </c>
      <c r="J153" t="s">
        <v>63</v>
      </c>
      <c r="K153" s="3">
        <v>1.4000000000000001</v>
      </c>
      <c r="L153" t="s">
        <v>564</v>
      </c>
      <c r="O153" s="3">
        <v>1.4000000000000001</v>
      </c>
      <c r="P153" t="s">
        <v>568</v>
      </c>
      <c r="R153" s="3">
        <v>1.4000000000000001</v>
      </c>
      <c r="S153" t="s">
        <v>572</v>
      </c>
      <c r="T153" t="s">
        <v>90</v>
      </c>
      <c r="AE153" s="8">
        <v>140</v>
      </c>
      <c r="AF153" s="8">
        <v>2.6</v>
      </c>
      <c r="AG153" t="s">
        <v>575</v>
      </c>
      <c r="AH153" t="s">
        <v>90</v>
      </c>
      <c r="AJ153" s="3">
        <v>1.4000000000000001</v>
      </c>
      <c r="AK153" t="s">
        <v>578</v>
      </c>
      <c r="AM153" s="8">
        <v>14</v>
      </c>
      <c r="AN153" s="8">
        <v>1.4</v>
      </c>
      <c r="AO153" t="s">
        <v>585</v>
      </c>
      <c r="AP153" t="s">
        <v>90</v>
      </c>
      <c r="AQ153" s="8">
        <v>14</v>
      </c>
      <c r="AR153" s="3">
        <v>1.4000000000000001</v>
      </c>
      <c r="AS153" t="s">
        <v>436</v>
      </c>
      <c r="AT153" t="s">
        <v>90</v>
      </c>
      <c r="AU153" t="s">
        <v>90</v>
      </c>
    </row>
    <row r="154" spans="2:47">
      <c r="B154" s="3">
        <v>1.41</v>
      </c>
      <c r="C154" s="3">
        <v>1</v>
      </c>
      <c r="D154" t="s">
        <v>63</v>
      </c>
      <c r="E154" s="3">
        <v>1.41</v>
      </c>
      <c r="F154" t="s">
        <v>426</v>
      </c>
      <c r="G154" t="s">
        <v>90</v>
      </c>
      <c r="H154" s="3">
        <v>1.41</v>
      </c>
      <c r="I154" s="8">
        <v>1</v>
      </c>
      <c r="J154" t="s">
        <v>63</v>
      </c>
      <c r="K154" s="3">
        <v>1.41</v>
      </c>
      <c r="L154" t="s">
        <v>564</v>
      </c>
      <c r="O154" s="3">
        <v>1.41</v>
      </c>
      <c r="P154" t="s">
        <v>568</v>
      </c>
      <c r="R154" s="3">
        <v>1.41</v>
      </c>
      <c r="S154" t="s">
        <v>572</v>
      </c>
      <c r="T154" t="s">
        <v>90</v>
      </c>
      <c r="AE154" s="8">
        <v>141</v>
      </c>
      <c r="AF154" s="8">
        <v>2.62</v>
      </c>
      <c r="AG154" t="s">
        <v>575</v>
      </c>
      <c r="AH154" t="s">
        <v>90</v>
      </c>
      <c r="AJ154" s="3">
        <v>1.41</v>
      </c>
      <c r="AK154" t="s">
        <v>578</v>
      </c>
      <c r="AM154" s="8">
        <v>14.100000000000001</v>
      </c>
      <c r="AN154" s="8">
        <v>1.41</v>
      </c>
      <c r="AO154" t="s">
        <v>585</v>
      </c>
      <c r="AP154" t="s">
        <v>90</v>
      </c>
      <c r="AQ154" s="8">
        <v>14.100000000000001</v>
      </c>
      <c r="AR154" s="3">
        <v>1.41</v>
      </c>
      <c r="AS154" t="s">
        <v>436</v>
      </c>
      <c r="AT154" t="s">
        <v>90</v>
      </c>
      <c r="AU154" t="s">
        <v>90</v>
      </c>
    </row>
    <row r="155" spans="2:47">
      <c r="B155" s="3">
        <v>1.42</v>
      </c>
      <c r="C155" s="3">
        <v>1</v>
      </c>
      <c r="D155" t="s">
        <v>63</v>
      </c>
      <c r="E155" s="3">
        <v>1.42</v>
      </c>
      <c r="F155" t="s">
        <v>426</v>
      </c>
      <c r="G155" t="s">
        <v>90</v>
      </c>
      <c r="H155" s="3">
        <v>1.42</v>
      </c>
      <c r="I155" s="8">
        <v>1</v>
      </c>
      <c r="J155" t="s">
        <v>63</v>
      </c>
      <c r="K155" s="3">
        <v>1.42</v>
      </c>
      <c r="L155" t="s">
        <v>564</v>
      </c>
      <c r="O155" s="3">
        <v>1.42</v>
      </c>
      <c r="P155" t="s">
        <v>568</v>
      </c>
      <c r="R155" s="3">
        <v>1.42</v>
      </c>
      <c r="S155" t="s">
        <v>572</v>
      </c>
      <c r="T155" t="s">
        <v>90</v>
      </c>
      <c r="AE155" s="8">
        <v>142</v>
      </c>
      <c r="AF155" s="8">
        <v>2.64</v>
      </c>
      <c r="AG155" t="s">
        <v>575</v>
      </c>
      <c r="AH155" t="s">
        <v>90</v>
      </c>
      <c r="AJ155" s="3">
        <v>1.42</v>
      </c>
      <c r="AK155" t="s">
        <v>578</v>
      </c>
      <c r="AM155" s="8">
        <v>14.200000000000001</v>
      </c>
      <c r="AN155" s="8">
        <v>1.42</v>
      </c>
      <c r="AO155" t="s">
        <v>585</v>
      </c>
      <c r="AP155" t="s">
        <v>90</v>
      </c>
      <c r="AQ155" s="8">
        <v>14.200000000000001</v>
      </c>
      <c r="AR155" s="3">
        <v>1.42</v>
      </c>
      <c r="AS155" t="s">
        <v>436</v>
      </c>
      <c r="AT155" t="s">
        <v>90</v>
      </c>
      <c r="AU155" t="s">
        <v>90</v>
      </c>
    </row>
    <row r="156" spans="2:47">
      <c r="B156" s="3">
        <v>1.43</v>
      </c>
      <c r="C156" s="3">
        <v>1</v>
      </c>
      <c r="D156" t="s">
        <v>63</v>
      </c>
      <c r="E156" s="3">
        <v>1.43</v>
      </c>
      <c r="F156" t="s">
        <v>426</v>
      </c>
      <c r="G156" t="s">
        <v>90</v>
      </c>
      <c r="H156" s="3">
        <v>1.43</v>
      </c>
      <c r="I156" s="8">
        <v>1</v>
      </c>
      <c r="J156" t="s">
        <v>63</v>
      </c>
      <c r="K156" s="3">
        <v>1.43</v>
      </c>
      <c r="L156" t="s">
        <v>564</v>
      </c>
      <c r="O156" s="3">
        <v>1.43</v>
      </c>
      <c r="P156" t="s">
        <v>568</v>
      </c>
      <c r="R156" s="3">
        <v>1.43</v>
      </c>
      <c r="S156" t="s">
        <v>572</v>
      </c>
      <c r="T156" t="s">
        <v>90</v>
      </c>
      <c r="AE156" s="8">
        <v>143</v>
      </c>
      <c r="AF156" s="8">
        <v>2.66</v>
      </c>
      <c r="AG156" t="s">
        <v>575</v>
      </c>
      <c r="AH156" t="s">
        <v>90</v>
      </c>
      <c r="AJ156" s="3">
        <v>1.43</v>
      </c>
      <c r="AK156" t="s">
        <v>578</v>
      </c>
      <c r="AM156" s="8">
        <v>14.3</v>
      </c>
      <c r="AN156" s="8">
        <v>1.43</v>
      </c>
      <c r="AO156" t="s">
        <v>585</v>
      </c>
      <c r="AP156" t="s">
        <v>90</v>
      </c>
      <c r="AQ156" s="8">
        <v>14.3</v>
      </c>
      <c r="AR156" s="3">
        <v>1.43</v>
      </c>
      <c r="AS156" t="s">
        <v>436</v>
      </c>
      <c r="AT156" t="s">
        <v>90</v>
      </c>
      <c r="AU156" t="s">
        <v>90</v>
      </c>
    </row>
    <row r="157" spans="2:47">
      <c r="B157" s="3">
        <v>1.44</v>
      </c>
      <c r="C157" s="3">
        <v>1</v>
      </c>
      <c r="D157" t="s">
        <v>63</v>
      </c>
      <c r="E157" s="3">
        <v>1.44</v>
      </c>
      <c r="F157" t="s">
        <v>426</v>
      </c>
      <c r="G157" t="s">
        <v>90</v>
      </c>
      <c r="H157" s="3">
        <v>1.44</v>
      </c>
      <c r="I157" s="8">
        <v>1</v>
      </c>
      <c r="J157" t="s">
        <v>63</v>
      </c>
      <c r="K157" s="3">
        <v>1.44</v>
      </c>
      <c r="L157" t="s">
        <v>564</v>
      </c>
      <c r="O157" s="3">
        <v>1.44</v>
      </c>
      <c r="P157" t="s">
        <v>568</v>
      </c>
      <c r="R157" s="3">
        <v>1.44</v>
      </c>
      <c r="S157" t="s">
        <v>572</v>
      </c>
      <c r="T157" t="s">
        <v>90</v>
      </c>
      <c r="AE157" s="8">
        <v>144</v>
      </c>
      <c r="AF157" s="8">
        <v>2.68</v>
      </c>
      <c r="AG157" t="s">
        <v>575</v>
      </c>
      <c r="AH157" t="s">
        <v>90</v>
      </c>
      <c r="AJ157" s="3">
        <v>1.44</v>
      </c>
      <c r="AK157" t="s">
        <v>578</v>
      </c>
      <c r="AM157" s="8">
        <v>14.4</v>
      </c>
      <c r="AN157" s="8">
        <v>1.44</v>
      </c>
      <c r="AO157" t="s">
        <v>585</v>
      </c>
      <c r="AP157" t="s">
        <v>90</v>
      </c>
      <c r="AQ157" s="8">
        <v>14.4</v>
      </c>
      <c r="AR157" s="3">
        <v>1.44</v>
      </c>
      <c r="AS157" t="s">
        <v>436</v>
      </c>
      <c r="AT157" t="s">
        <v>90</v>
      </c>
      <c r="AU157" t="s">
        <v>90</v>
      </c>
    </row>
    <row r="158" spans="2:47">
      <c r="B158" s="3">
        <v>1.45</v>
      </c>
      <c r="C158" s="3">
        <v>1</v>
      </c>
      <c r="D158" t="s">
        <v>63</v>
      </c>
      <c r="E158" s="3">
        <v>1.45</v>
      </c>
      <c r="F158" t="s">
        <v>426</v>
      </c>
      <c r="G158" t="s">
        <v>90</v>
      </c>
      <c r="H158" s="3">
        <v>1.45</v>
      </c>
      <c r="I158" s="8">
        <v>1</v>
      </c>
      <c r="J158" t="s">
        <v>63</v>
      </c>
      <c r="K158" s="3">
        <v>1.45</v>
      </c>
      <c r="L158" t="s">
        <v>564</v>
      </c>
      <c r="O158" s="3">
        <v>1.45</v>
      </c>
      <c r="P158" t="s">
        <v>568</v>
      </c>
      <c r="R158" s="3">
        <v>1.45</v>
      </c>
      <c r="S158" t="s">
        <v>572</v>
      </c>
      <c r="T158" t="s">
        <v>90</v>
      </c>
      <c r="AE158" s="8">
        <v>145</v>
      </c>
      <c r="AF158" s="8">
        <v>2.7</v>
      </c>
      <c r="AG158" t="s">
        <v>575</v>
      </c>
      <c r="AH158" t="s">
        <v>90</v>
      </c>
      <c r="AJ158" s="3">
        <v>1.45</v>
      </c>
      <c r="AK158" t="s">
        <v>578</v>
      </c>
      <c r="AM158" s="8">
        <v>14.5</v>
      </c>
      <c r="AN158" s="8">
        <v>1.45</v>
      </c>
      <c r="AO158" t="s">
        <v>585</v>
      </c>
      <c r="AP158" t="s">
        <v>90</v>
      </c>
      <c r="AQ158" s="8">
        <v>14.5</v>
      </c>
      <c r="AR158" s="3">
        <v>1.45</v>
      </c>
      <c r="AS158" t="s">
        <v>436</v>
      </c>
      <c r="AT158" t="s">
        <v>90</v>
      </c>
      <c r="AU158" t="s">
        <v>90</v>
      </c>
    </row>
    <row r="159" spans="2:47">
      <c r="B159" s="3">
        <v>1.46</v>
      </c>
      <c r="C159" s="3">
        <v>1</v>
      </c>
      <c r="D159" t="s">
        <v>63</v>
      </c>
      <c r="E159" s="3">
        <v>1.46</v>
      </c>
      <c r="F159" t="s">
        <v>426</v>
      </c>
      <c r="G159" t="s">
        <v>90</v>
      </c>
      <c r="H159" s="3">
        <v>1.46</v>
      </c>
      <c r="I159" s="8">
        <v>1</v>
      </c>
      <c r="J159" t="s">
        <v>63</v>
      </c>
      <c r="K159" s="3">
        <v>1.46</v>
      </c>
      <c r="L159" t="s">
        <v>564</v>
      </c>
      <c r="O159" s="3">
        <v>1.46</v>
      </c>
      <c r="P159" t="s">
        <v>568</v>
      </c>
      <c r="R159" s="3">
        <v>1.46</v>
      </c>
      <c r="S159" t="s">
        <v>572</v>
      </c>
      <c r="T159" t="s">
        <v>90</v>
      </c>
      <c r="AE159" s="8">
        <v>146</v>
      </c>
      <c r="AF159" s="8">
        <v>2.72</v>
      </c>
      <c r="AG159" t="s">
        <v>575</v>
      </c>
      <c r="AH159" t="s">
        <v>90</v>
      </c>
      <c r="AJ159" s="3">
        <v>1.46</v>
      </c>
      <c r="AK159" t="s">
        <v>578</v>
      </c>
      <c r="AM159" s="8">
        <v>14.600000000000001</v>
      </c>
      <c r="AN159" s="8">
        <v>1.46</v>
      </c>
      <c r="AO159" t="s">
        <v>585</v>
      </c>
      <c r="AP159" t="s">
        <v>90</v>
      </c>
      <c r="AQ159" s="8">
        <v>14.600000000000001</v>
      </c>
      <c r="AR159" s="3">
        <v>1.46</v>
      </c>
      <c r="AS159" t="s">
        <v>436</v>
      </c>
      <c r="AT159" t="s">
        <v>90</v>
      </c>
      <c r="AU159" t="s">
        <v>90</v>
      </c>
    </row>
    <row r="160" spans="2:47">
      <c r="B160" s="3">
        <v>1.47</v>
      </c>
      <c r="C160" s="3">
        <v>1</v>
      </c>
      <c r="D160" t="s">
        <v>63</v>
      </c>
      <c r="E160" s="3">
        <v>1.47</v>
      </c>
      <c r="F160" t="s">
        <v>426</v>
      </c>
      <c r="G160" t="s">
        <v>90</v>
      </c>
      <c r="H160" s="3">
        <v>1.47</v>
      </c>
      <c r="I160" s="8">
        <v>1</v>
      </c>
      <c r="J160" t="s">
        <v>63</v>
      </c>
      <c r="K160" s="3">
        <v>1.47</v>
      </c>
      <c r="L160" t="s">
        <v>564</v>
      </c>
      <c r="O160" s="3">
        <v>1.47</v>
      </c>
      <c r="P160" t="s">
        <v>568</v>
      </c>
      <c r="R160" s="3">
        <v>1.47</v>
      </c>
      <c r="S160" t="s">
        <v>572</v>
      </c>
      <c r="T160" t="s">
        <v>90</v>
      </c>
      <c r="AE160" s="8">
        <v>147</v>
      </c>
      <c r="AF160" s="8">
        <v>2.74</v>
      </c>
      <c r="AG160" t="s">
        <v>575</v>
      </c>
      <c r="AH160" t="s">
        <v>90</v>
      </c>
      <c r="AJ160" s="3">
        <v>1.47</v>
      </c>
      <c r="AK160" t="s">
        <v>578</v>
      </c>
      <c r="AM160" s="8">
        <v>14.700000000000001</v>
      </c>
      <c r="AN160" s="8">
        <v>1.47</v>
      </c>
      <c r="AO160" t="s">
        <v>585</v>
      </c>
      <c r="AP160" t="s">
        <v>90</v>
      </c>
      <c r="AQ160" s="8">
        <v>14.700000000000001</v>
      </c>
      <c r="AR160" s="3">
        <v>1.47</v>
      </c>
      <c r="AS160" t="s">
        <v>436</v>
      </c>
      <c r="AT160" t="s">
        <v>90</v>
      </c>
      <c r="AU160" t="s">
        <v>90</v>
      </c>
    </row>
    <row r="161" spans="2:47">
      <c r="B161" s="3">
        <v>1.48</v>
      </c>
      <c r="C161" s="3">
        <v>1</v>
      </c>
      <c r="D161" t="s">
        <v>63</v>
      </c>
      <c r="E161" s="3">
        <v>1.48</v>
      </c>
      <c r="F161" t="s">
        <v>426</v>
      </c>
      <c r="G161" t="s">
        <v>90</v>
      </c>
      <c r="H161" s="3">
        <v>1.48</v>
      </c>
      <c r="I161" s="8">
        <v>1</v>
      </c>
      <c r="J161" t="s">
        <v>63</v>
      </c>
      <c r="K161" s="3">
        <v>1.48</v>
      </c>
      <c r="L161" t="s">
        <v>564</v>
      </c>
      <c r="O161" s="3">
        <v>1.48</v>
      </c>
      <c r="P161" t="s">
        <v>568</v>
      </c>
      <c r="R161" s="3">
        <v>1.48</v>
      </c>
      <c r="S161" t="s">
        <v>572</v>
      </c>
      <c r="T161" t="s">
        <v>90</v>
      </c>
      <c r="AE161" s="8">
        <v>148</v>
      </c>
      <c r="AF161" s="8">
        <v>2.76</v>
      </c>
      <c r="AG161" t="s">
        <v>575</v>
      </c>
      <c r="AH161" t="s">
        <v>90</v>
      </c>
      <c r="AJ161" s="3">
        <v>1.48</v>
      </c>
      <c r="AK161" t="s">
        <v>578</v>
      </c>
      <c r="AM161" s="8">
        <v>14.8</v>
      </c>
      <c r="AN161" s="8">
        <v>1.48</v>
      </c>
      <c r="AO161" t="s">
        <v>585</v>
      </c>
      <c r="AP161" t="s">
        <v>90</v>
      </c>
      <c r="AQ161" s="8">
        <v>14.8</v>
      </c>
      <c r="AR161" s="3">
        <v>1.48</v>
      </c>
      <c r="AS161" t="s">
        <v>436</v>
      </c>
      <c r="AT161" t="s">
        <v>90</v>
      </c>
      <c r="AU161" t="s">
        <v>90</v>
      </c>
    </row>
    <row r="162" spans="2:47">
      <c r="B162" s="3">
        <v>1.49</v>
      </c>
      <c r="C162" s="3">
        <v>1</v>
      </c>
      <c r="D162" t="s">
        <v>63</v>
      </c>
      <c r="E162" s="3">
        <v>1.49</v>
      </c>
      <c r="F162" t="s">
        <v>426</v>
      </c>
      <c r="G162" t="s">
        <v>90</v>
      </c>
      <c r="H162" s="3">
        <v>1.49</v>
      </c>
      <c r="I162" s="8">
        <v>1</v>
      </c>
      <c r="J162" t="s">
        <v>63</v>
      </c>
      <c r="K162" s="3">
        <v>1.49</v>
      </c>
      <c r="L162" t="s">
        <v>564</v>
      </c>
      <c r="O162" s="3">
        <v>1.49</v>
      </c>
      <c r="P162" t="s">
        <v>568</v>
      </c>
      <c r="R162" s="3">
        <v>1.49</v>
      </c>
      <c r="S162" t="s">
        <v>572</v>
      </c>
      <c r="T162" t="s">
        <v>90</v>
      </c>
      <c r="AE162" s="8">
        <v>149</v>
      </c>
      <c r="AF162" s="8">
        <v>2.78</v>
      </c>
      <c r="AG162" t="s">
        <v>575</v>
      </c>
      <c r="AH162" t="s">
        <v>90</v>
      </c>
      <c r="AJ162" s="3">
        <v>1.49</v>
      </c>
      <c r="AK162" t="s">
        <v>578</v>
      </c>
      <c r="AM162" s="8">
        <v>14.9</v>
      </c>
      <c r="AN162" s="8">
        <v>1.49</v>
      </c>
      <c r="AO162" t="s">
        <v>585</v>
      </c>
      <c r="AP162" t="s">
        <v>90</v>
      </c>
      <c r="AQ162" s="8">
        <v>14.9</v>
      </c>
      <c r="AR162" s="3">
        <v>1.49</v>
      </c>
      <c r="AS162" t="s">
        <v>436</v>
      </c>
      <c r="AT162" t="s">
        <v>90</v>
      </c>
      <c r="AU162" t="s">
        <v>90</v>
      </c>
    </row>
    <row r="163" spans="2:47">
      <c r="B163" s="3">
        <v>1.5</v>
      </c>
      <c r="C163" s="3">
        <v>1</v>
      </c>
      <c r="D163" t="s">
        <v>63</v>
      </c>
      <c r="E163" s="3">
        <v>1.5</v>
      </c>
      <c r="F163" t="s">
        <v>426</v>
      </c>
      <c r="G163" t="s">
        <v>90</v>
      </c>
      <c r="H163" s="3">
        <v>1.5</v>
      </c>
      <c r="I163" s="8">
        <v>1</v>
      </c>
      <c r="J163" t="s">
        <v>63</v>
      </c>
      <c r="K163" s="3">
        <v>1.5</v>
      </c>
      <c r="L163" t="s">
        <v>564</v>
      </c>
      <c r="O163" s="3">
        <v>1.5</v>
      </c>
      <c r="P163" t="s">
        <v>568</v>
      </c>
      <c r="R163" s="3">
        <v>1.5</v>
      </c>
      <c r="S163" t="s">
        <v>572</v>
      </c>
      <c r="T163" t="s">
        <v>90</v>
      </c>
      <c r="AE163" s="8">
        <v>150</v>
      </c>
      <c r="AF163" s="8">
        <v>2.8</v>
      </c>
      <c r="AG163" t="s">
        <v>575</v>
      </c>
      <c r="AH163" t="s">
        <v>90</v>
      </c>
      <c r="AJ163" s="3">
        <v>1.5</v>
      </c>
      <c r="AK163" t="s">
        <v>578</v>
      </c>
      <c r="AM163" s="8">
        <v>15</v>
      </c>
      <c r="AN163" s="8">
        <v>1.5</v>
      </c>
      <c r="AO163" t="s">
        <v>585</v>
      </c>
      <c r="AP163" t="s">
        <v>90</v>
      </c>
      <c r="AQ163" s="8">
        <v>15</v>
      </c>
      <c r="AR163" s="3">
        <v>1.5</v>
      </c>
      <c r="AS163" t="s">
        <v>436</v>
      </c>
      <c r="AT163" t="s">
        <v>90</v>
      </c>
      <c r="AU163" t="s">
        <v>90</v>
      </c>
    </row>
    <row r="164" spans="2:47">
      <c r="B164" s="3">
        <v>1.51</v>
      </c>
      <c r="C164" s="3">
        <v>1</v>
      </c>
      <c r="D164" t="s">
        <v>63</v>
      </c>
      <c r="E164" s="3">
        <v>1.51</v>
      </c>
      <c r="F164" t="s">
        <v>426</v>
      </c>
      <c r="G164" t="s">
        <v>90</v>
      </c>
      <c r="H164" s="3">
        <v>1.51</v>
      </c>
      <c r="I164" s="8">
        <v>1</v>
      </c>
      <c r="J164" t="s">
        <v>63</v>
      </c>
      <c r="K164" s="3">
        <v>1.51</v>
      </c>
      <c r="L164" t="s">
        <v>564</v>
      </c>
      <c r="O164" s="3">
        <v>1.51</v>
      </c>
      <c r="P164" t="s">
        <v>568</v>
      </c>
      <c r="R164" s="3">
        <v>1.51</v>
      </c>
      <c r="S164" t="s">
        <v>572</v>
      </c>
      <c r="T164" t="s">
        <v>90</v>
      </c>
      <c r="AE164" s="8">
        <v>151</v>
      </c>
      <c r="AF164" s="8">
        <v>2.82</v>
      </c>
      <c r="AG164" t="s">
        <v>575</v>
      </c>
      <c r="AH164" t="s">
        <v>90</v>
      </c>
      <c r="AJ164" s="3">
        <v>1.51</v>
      </c>
      <c r="AK164" t="s">
        <v>578</v>
      </c>
      <c r="AM164" s="8">
        <v>15.100000000000001</v>
      </c>
      <c r="AN164" s="8">
        <v>1.51</v>
      </c>
      <c r="AO164" t="s">
        <v>585</v>
      </c>
      <c r="AP164" t="s">
        <v>90</v>
      </c>
      <c r="AQ164" s="8">
        <v>15.100000000000001</v>
      </c>
      <c r="AR164" s="3">
        <v>1.51</v>
      </c>
      <c r="AS164" t="s">
        <v>436</v>
      </c>
      <c r="AT164" t="s">
        <v>90</v>
      </c>
      <c r="AU164" t="s">
        <v>90</v>
      </c>
    </row>
    <row r="165" spans="2:47">
      <c r="B165" s="3">
        <v>1.52</v>
      </c>
      <c r="C165" s="3">
        <v>1</v>
      </c>
      <c r="D165" t="s">
        <v>63</v>
      </c>
      <c r="E165" s="3">
        <v>1.52</v>
      </c>
      <c r="F165" t="s">
        <v>426</v>
      </c>
      <c r="G165" t="s">
        <v>90</v>
      </c>
      <c r="H165" s="3">
        <v>1.52</v>
      </c>
      <c r="I165" s="8">
        <v>1</v>
      </c>
      <c r="J165" t="s">
        <v>63</v>
      </c>
      <c r="K165" s="3">
        <v>1.52</v>
      </c>
      <c r="L165" t="s">
        <v>564</v>
      </c>
      <c r="O165" s="3">
        <v>1.52</v>
      </c>
      <c r="P165" t="s">
        <v>568</v>
      </c>
      <c r="R165" s="3">
        <v>1.52</v>
      </c>
      <c r="S165" t="s">
        <v>572</v>
      </c>
      <c r="T165" t="s">
        <v>90</v>
      </c>
      <c r="AE165" s="8">
        <v>152</v>
      </c>
      <c r="AF165" s="8">
        <v>2.84</v>
      </c>
      <c r="AG165" t="s">
        <v>575</v>
      </c>
      <c r="AH165" t="s">
        <v>90</v>
      </c>
      <c r="AJ165" s="3">
        <v>1.52</v>
      </c>
      <c r="AK165" t="s">
        <v>578</v>
      </c>
      <c r="AM165" s="8">
        <v>15.200000000000001</v>
      </c>
      <c r="AN165" s="8">
        <v>1.52</v>
      </c>
      <c r="AO165" t="s">
        <v>585</v>
      </c>
      <c r="AP165" t="s">
        <v>90</v>
      </c>
      <c r="AQ165" s="8">
        <v>15.200000000000001</v>
      </c>
      <c r="AR165" s="3">
        <v>1.52</v>
      </c>
      <c r="AS165" t="s">
        <v>436</v>
      </c>
      <c r="AT165" t="s">
        <v>90</v>
      </c>
      <c r="AU165" t="s">
        <v>90</v>
      </c>
    </row>
    <row r="166" spans="2:47">
      <c r="B166" s="3">
        <v>1.53</v>
      </c>
      <c r="C166" s="3">
        <v>1</v>
      </c>
      <c r="D166" t="s">
        <v>63</v>
      </c>
      <c r="E166" s="3">
        <v>1.53</v>
      </c>
      <c r="F166" t="s">
        <v>426</v>
      </c>
      <c r="G166" t="s">
        <v>90</v>
      </c>
      <c r="H166" s="3">
        <v>1.53</v>
      </c>
      <c r="I166" s="8">
        <v>1</v>
      </c>
      <c r="J166" t="s">
        <v>63</v>
      </c>
      <c r="K166" s="3">
        <v>1.53</v>
      </c>
      <c r="L166" t="s">
        <v>564</v>
      </c>
      <c r="O166" s="3">
        <v>1.53</v>
      </c>
      <c r="P166" t="s">
        <v>568</v>
      </c>
      <c r="R166" s="3">
        <v>1.53</v>
      </c>
      <c r="S166" t="s">
        <v>572</v>
      </c>
      <c r="T166" t="s">
        <v>90</v>
      </c>
      <c r="AE166" s="8">
        <v>153</v>
      </c>
      <c r="AF166" s="8">
        <v>2.86</v>
      </c>
      <c r="AG166" t="s">
        <v>575</v>
      </c>
      <c r="AH166" t="s">
        <v>90</v>
      </c>
      <c r="AJ166" s="3">
        <v>1.53</v>
      </c>
      <c r="AK166" t="s">
        <v>578</v>
      </c>
      <c r="AM166" s="8">
        <v>15.3</v>
      </c>
      <c r="AN166" s="8">
        <v>1.53</v>
      </c>
      <c r="AO166" t="s">
        <v>585</v>
      </c>
      <c r="AP166" t="s">
        <v>90</v>
      </c>
      <c r="AQ166" s="8">
        <v>15.3</v>
      </c>
      <c r="AR166" s="3">
        <v>1.53</v>
      </c>
      <c r="AS166" t="s">
        <v>436</v>
      </c>
      <c r="AT166" t="s">
        <v>90</v>
      </c>
      <c r="AU166" t="s">
        <v>90</v>
      </c>
    </row>
    <row r="167" spans="2:47">
      <c r="B167" s="3">
        <v>1.54</v>
      </c>
      <c r="C167" s="3">
        <v>1</v>
      </c>
      <c r="D167" t="s">
        <v>63</v>
      </c>
      <c r="E167" s="3">
        <v>1.54</v>
      </c>
      <c r="F167" t="s">
        <v>426</v>
      </c>
      <c r="G167" t="s">
        <v>90</v>
      </c>
      <c r="H167" s="3">
        <v>1.54</v>
      </c>
      <c r="I167" s="8">
        <v>1</v>
      </c>
      <c r="J167" t="s">
        <v>63</v>
      </c>
      <c r="K167" s="3">
        <v>1.54</v>
      </c>
      <c r="L167" t="s">
        <v>564</v>
      </c>
      <c r="O167" s="3">
        <v>1.54</v>
      </c>
      <c r="P167" t="s">
        <v>568</v>
      </c>
      <c r="R167" s="3">
        <v>1.54</v>
      </c>
      <c r="S167" t="s">
        <v>572</v>
      </c>
      <c r="T167" t="s">
        <v>90</v>
      </c>
      <c r="AE167" s="8">
        <v>154</v>
      </c>
      <c r="AF167" s="8">
        <v>2.88</v>
      </c>
      <c r="AG167" t="s">
        <v>575</v>
      </c>
      <c r="AH167" t="s">
        <v>90</v>
      </c>
      <c r="AJ167" s="3">
        <v>1.54</v>
      </c>
      <c r="AK167" t="s">
        <v>578</v>
      </c>
      <c r="AM167" s="8">
        <v>15.4</v>
      </c>
      <c r="AN167" s="8">
        <v>1.54</v>
      </c>
      <c r="AO167" t="s">
        <v>585</v>
      </c>
      <c r="AP167" t="s">
        <v>90</v>
      </c>
      <c r="AQ167" s="8">
        <v>15.4</v>
      </c>
      <c r="AR167" s="3">
        <v>1.54</v>
      </c>
      <c r="AS167" t="s">
        <v>436</v>
      </c>
      <c r="AT167" t="s">
        <v>90</v>
      </c>
      <c r="AU167" t="s">
        <v>90</v>
      </c>
    </row>
    <row r="168" spans="2:47">
      <c r="B168" s="3">
        <v>1.55</v>
      </c>
      <c r="C168" s="3">
        <v>1</v>
      </c>
      <c r="D168" t="s">
        <v>63</v>
      </c>
      <c r="E168" s="3">
        <v>1.55</v>
      </c>
      <c r="F168" t="s">
        <v>426</v>
      </c>
      <c r="G168" t="s">
        <v>90</v>
      </c>
      <c r="H168" s="3">
        <v>1.55</v>
      </c>
      <c r="I168" s="8">
        <v>1</v>
      </c>
      <c r="J168" t="s">
        <v>63</v>
      </c>
      <c r="K168" s="3">
        <v>1.55</v>
      </c>
      <c r="L168" t="s">
        <v>564</v>
      </c>
      <c r="O168" s="3">
        <v>1.55</v>
      </c>
      <c r="P168" t="s">
        <v>568</v>
      </c>
      <c r="R168" s="3">
        <v>1.55</v>
      </c>
      <c r="S168" t="s">
        <v>572</v>
      </c>
      <c r="T168" t="s">
        <v>90</v>
      </c>
      <c r="AE168" s="8">
        <v>155</v>
      </c>
      <c r="AF168" s="8">
        <v>2.9</v>
      </c>
      <c r="AG168" t="s">
        <v>575</v>
      </c>
      <c r="AH168" t="s">
        <v>90</v>
      </c>
      <c r="AJ168" s="3">
        <v>1.55</v>
      </c>
      <c r="AK168" t="s">
        <v>578</v>
      </c>
      <c r="AM168" s="8">
        <v>15.5</v>
      </c>
      <c r="AN168" s="8">
        <v>1.55</v>
      </c>
      <c r="AO168" t="s">
        <v>585</v>
      </c>
      <c r="AP168" t="s">
        <v>90</v>
      </c>
      <c r="AQ168" s="8">
        <v>15.5</v>
      </c>
      <c r="AR168" s="3">
        <v>1.55</v>
      </c>
      <c r="AS168" t="s">
        <v>436</v>
      </c>
      <c r="AT168" t="s">
        <v>90</v>
      </c>
      <c r="AU168" t="s">
        <v>90</v>
      </c>
    </row>
    <row r="169" spans="2:47">
      <c r="B169" s="3">
        <v>1.56</v>
      </c>
      <c r="C169" s="3">
        <v>1</v>
      </c>
      <c r="D169" t="s">
        <v>63</v>
      </c>
      <c r="E169" s="3">
        <v>1.56</v>
      </c>
      <c r="F169" t="s">
        <v>426</v>
      </c>
      <c r="G169" t="s">
        <v>90</v>
      </c>
      <c r="H169" s="3">
        <v>1.56</v>
      </c>
      <c r="I169" s="8">
        <v>1</v>
      </c>
      <c r="J169" t="s">
        <v>63</v>
      </c>
      <c r="K169" s="3">
        <v>1.56</v>
      </c>
      <c r="L169" t="s">
        <v>564</v>
      </c>
      <c r="O169" s="3">
        <v>1.56</v>
      </c>
      <c r="P169" t="s">
        <v>568</v>
      </c>
      <c r="R169" s="3">
        <v>1.56</v>
      </c>
      <c r="S169" t="s">
        <v>572</v>
      </c>
      <c r="T169" t="s">
        <v>90</v>
      </c>
      <c r="AE169" s="8">
        <v>156</v>
      </c>
      <c r="AF169" s="8">
        <v>2.92</v>
      </c>
      <c r="AG169" t="s">
        <v>575</v>
      </c>
      <c r="AH169" t="s">
        <v>90</v>
      </c>
      <c r="AJ169" s="3">
        <v>1.56</v>
      </c>
      <c r="AK169" t="s">
        <v>578</v>
      </c>
      <c r="AM169" s="8">
        <v>15.600000000000001</v>
      </c>
      <c r="AN169" s="8">
        <v>1.56</v>
      </c>
      <c r="AO169" t="s">
        <v>585</v>
      </c>
      <c r="AP169" t="s">
        <v>90</v>
      </c>
      <c r="AQ169" s="8">
        <v>15.600000000000001</v>
      </c>
      <c r="AR169" s="3">
        <v>1.56</v>
      </c>
      <c r="AS169" t="s">
        <v>436</v>
      </c>
      <c r="AT169" t="s">
        <v>90</v>
      </c>
      <c r="AU169" t="s">
        <v>90</v>
      </c>
    </row>
    <row r="170" spans="2:47">
      <c r="B170" s="3">
        <v>1.57</v>
      </c>
      <c r="C170" s="3">
        <v>1</v>
      </c>
      <c r="D170" t="s">
        <v>63</v>
      </c>
      <c r="E170" s="3">
        <v>1.57</v>
      </c>
      <c r="F170" t="s">
        <v>426</v>
      </c>
      <c r="G170" t="s">
        <v>90</v>
      </c>
      <c r="H170" s="3">
        <v>1.57</v>
      </c>
      <c r="I170" s="8">
        <v>1</v>
      </c>
      <c r="J170" t="s">
        <v>63</v>
      </c>
      <c r="K170" s="3">
        <v>1.57</v>
      </c>
      <c r="L170" t="s">
        <v>564</v>
      </c>
      <c r="O170" s="3">
        <v>1.57</v>
      </c>
      <c r="P170" t="s">
        <v>568</v>
      </c>
      <c r="R170" s="3">
        <v>1.57</v>
      </c>
      <c r="S170" t="s">
        <v>572</v>
      </c>
      <c r="T170" t="s">
        <v>90</v>
      </c>
      <c r="AE170" s="8">
        <v>157</v>
      </c>
      <c r="AF170" s="8">
        <v>2.94</v>
      </c>
      <c r="AG170" t="s">
        <v>575</v>
      </c>
      <c r="AH170" t="s">
        <v>90</v>
      </c>
      <c r="AJ170" s="3">
        <v>1.57</v>
      </c>
      <c r="AK170" t="s">
        <v>578</v>
      </c>
      <c r="AM170" s="8">
        <v>15.700000000000001</v>
      </c>
      <c r="AN170" s="8">
        <v>1.57</v>
      </c>
      <c r="AO170" t="s">
        <v>585</v>
      </c>
      <c r="AP170" t="s">
        <v>90</v>
      </c>
      <c r="AQ170" s="8">
        <v>15.700000000000001</v>
      </c>
      <c r="AR170" s="3">
        <v>1.57</v>
      </c>
      <c r="AS170" t="s">
        <v>436</v>
      </c>
      <c r="AT170" t="s">
        <v>90</v>
      </c>
      <c r="AU170" t="s">
        <v>90</v>
      </c>
    </row>
    <row r="171" spans="2:47">
      <c r="B171" s="3">
        <v>1.58</v>
      </c>
      <c r="C171" s="3">
        <v>1</v>
      </c>
      <c r="D171" t="s">
        <v>63</v>
      </c>
      <c r="E171" s="3">
        <v>1.58</v>
      </c>
      <c r="F171" t="s">
        <v>426</v>
      </c>
      <c r="G171" t="s">
        <v>90</v>
      </c>
      <c r="H171" s="3">
        <v>1.58</v>
      </c>
      <c r="I171" s="8">
        <v>1</v>
      </c>
      <c r="J171" t="s">
        <v>63</v>
      </c>
      <c r="K171" s="3">
        <v>1.58</v>
      </c>
      <c r="L171" t="s">
        <v>564</v>
      </c>
      <c r="O171" s="3">
        <v>1.58</v>
      </c>
      <c r="P171" t="s">
        <v>568</v>
      </c>
      <c r="R171" s="3">
        <v>1.58</v>
      </c>
      <c r="S171" t="s">
        <v>572</v>
      </c>
      <c r="T171" t="s">
        <v>90</v>
      </c>
      <c r="AE171" s="8">
        <v>158</v>
      </c>
      <c r="AF171" s="8">
        <v>2.96</v>
      </c>
      <c r="AG171" t="s">
        <v>575</v>
      </c>
      <c r="AH171" t="s">
        <v>90</v>
      </c>
      <c r="AJ171" s="3">
        <v>1.58</v>
      </c>
      <c r="AK171" t="s">
        <v>578</v>
      </c>
      <c r="AM171" s="8">
        <v>15.8</v>
      </c>
      <c r="AN171" s="8">
        <v>1.58</v>
      </c>
      <c r="AO171" t="s">
        <v>585</v>
      </c>
      <c r="AP171" t="s">
        <v>90</v>
      </c>
      <c r="AQ171" s="8">
        <v>15.8</v>
      </c>
      <c r="AR171" s="3">
        <v>1.58</v>
      </c>
      <c r="AS171" t="s">
        <v>436</v>
      </c>
      <c r="AT171" t="s">
        <v>90</v>
      </c>
      <c r="AU171" t="s">
        <v>90</v>
      </c>
    </row>
    <row r="172" spans="2:47">
      <c r="B172" s="3">
        <v>1.59</v>
      </c>
      <c r="C172" s="3">
        <v>1</v>
      </c>
      <c r="D172" t="s">
        <v>63</v>
      </c>
      <c r="E172" s="3">
        <v>1.59</v>
      </c>
      <c r="F172" t="s">
        <v>426</v>
      </c>
      <c r="G172" t="s">
        <v>90</v>
      </c>
      <c r="H172" s="3">
        <v>1.59</v>
      </c>
      <c r="I172" s="8">
        <v>1</v>
      </c>
      <c r="J172" t="s">
        <v>63</v>
      </c>
      <c r="K172" s="3">
        <v>1.59</v>
      </c>
      <c r="L172" t="s">
        <v>564</v>
      </c>
      <c r="O172" s="3">
        <v>1.59</v>
      </c>
      <c r="P172" t="s">
        <v>568</v>
      </c>
      <c r="R172" s="3">
        <v>1.59</v>
      </c>
      <c r="S172" t="s">
        <v>572</v>
      </c>
      <c r="T172" t="s">
        <v>90</v>
      </c>
      <c r="AE172" s="8">
        <v>159</v>
      </c>
      <c r="AF172" s="8">
        <v>2.98</v>
      </c>
      <c r="AG172" t="s">
        <v>575</v>
      </c>
      <c r="AH172" t="s">
        <v>90</v>
      </c>
      <c r="AJ172" s="3">
        <v>1.59</v>
      </c>
      <c r="AK172" t="s">
        <v>578</v>
      </c>
      <c r="AM172" s="8">
        <v>15.9</v>
      </c>
      <c r="AN172" s="8">
        <v>1.59</v>
      </c>
      <c r="AO172" t="s">
        <v>585</v>
      </c>
      <c r="AP172" t="s">
        <v>90</v>
      </c>
      <c r="AQ172" s="8">
        <v>15.9</v>
      </c>
      <c r="AR172" s="3">
        <v>1.59</v>
      </c>
      <c r="AS172" t="s">
        <v>436</v>
      </c>
      <c r="AT172" t="s">
        <v>90</v>
      </c>
      <c r="AU172" t="s">
        <v>90</v>
      </c>
    </row>
    <row r="173" spans="2:47">
      <c r="B173" s="3">
        <v>1.6</v>
      </c>
      <c r="C173" s="3">
        <v>1</v>
      </c>
      <c r="D173" t="s">
        <v>63</v>
      </c>
      <c r="E173" s="3">
        <v>1.6</v>
      </c>
      <c r="F173" t="s">
        <v>426</v>
      </c>
      <c r="G173" t="s">
        <v>90</v>
      </c>
      <c r="H173" s="3">
        <v>1.6</v>
      </c>
      <c r="I173" s="8">
        <v>1</v>
      </c>
      <c r="J173" t="s">
        <v>63</v>
      </c>
      <c r="K173" s="3">
        <v>1.6</v>
      </c>
      <c r="L173" t="s">
        <v>564</v>
      </c>
      <c r="O173" s="3">
        <v>1.6</v>
      </c>
      <c r="P173" t="s">
        <v>568</v>
      </c>
      <c r="R173" s="3">
        <v>1.6</v>
      </c>
      <c r="S173" t="s">
        <v>572</v>
      </c>
      <c r="T173" t="s">
        <v>90</v>
      </c>
      <c r="AE173" s="8">
        <v>160</v>
      </c>
      <c r="AF173" s="8">
        <v>3</v>
      </c>
      <c r="AG173" t="s">
        <v>575</v>
      </c>
      <c r="AH173" t="s">
        <v>90</v>
      </c>
      <c r="AJ173" s="3">
        <v>1.6</v>
      </c>
      <c r="AK173" t="s">
        <v>578</v>
      </c>
      <c r="AM173" s="8">
        <v>16</v>
      </c>
      <c r="AN173" s="8">
        <v>1.6</v>
      </c>
      <c r="AO173" t="s">
        <v>585</v>
      </c>
      <c r="AP173" t="s">
        <v>90</v>
      </c>
      <c r="AQ173" s="8">
        <v>16</v>
      </c>
      <c r="AR173" s="3">
        <v>1.6</v>
      </c>
      <c r="AS173" t="s">
        <v>436</v>
      </c>
      <c r="AT173" t="s">
        <v>90</v>
      </c>
      <c r="AU173" t="s">
        <v>90</v>
      </c>
    </row>
    <row r="174" spans="2:47">
      <c r="B174" s="3">
        <v>1.61</v>
      </c>
      <c r="C174" s="3">
        <v>1</v>
      </c>
      <c r="D174" t="s">
        <v>63</v>
      </c>
      <c r="E174" s="3">
        <v>1.61</v>
      </c>
      <c r="F174" t="s">
        <v>426</v>
      </c>
      <c r="G174" t="s">
        <v>90</v>
      </c>
      <c r="H174" s="3">
        <v>1.61</v>
      </c>
      <c r="I174" s="8">
        <v>1</v>
      </c>
      <c r="J174" t="s">
        <v>63</v>
      </c>
      <c r="K174" s="3">
        <v>1.61</v>
      </c>
      <c r="L174" t="s">
        <v>564</v>
      </c>
      <c r="O174" s="3">
        <v>1.61</v>
      </c>
      <c r="P174" t="s">
        <v>568</v>
      </c>
      <c r="R174" s="3">
        <v>1.61</v>
      </c>
      <c r="S174" t="s">
        <v>572</v>
      </c>
      <c r="T174" t="s">
        <v>90</v>
      </c>
      <c r="AE174" s="8">
        <v>161</v>
      </c>
      <c r="AF174" s="8">
        <v>3.02</v>
      </c>
      <c r="AG174" t="s">
        <v>575</v>
      </c>
      <c r="AH174" t="s">
        <v>90</v>
      </c>
      <c r="AJ174" s="3">
        <v>1.61</v>
      </c>
      <c r="AK174" t="s">
        <v>578</v>
      </c>
      <c r="AM174" s="8">
        <v>16.100000000000001</v>
      </c>
      <c r="AN174" s="8">
        <v>1.61</v>
      </c>
      <c r="AO174" t="s">
        <v>585</v>
      </c>
      <c r="AP174" t="s">
        <v>90</v>
      </c>
      <c r="AQ174" s="8">
        <v>16.100000000000001</v>
      </c>
      <c r="AR174" s="3">
        <v>1.61</v>
      </c>
      <c r="AS174" t="s">
        <v>436</v>
      </c>
      <c r="AT174" t="s">
        <v>90</v>
      </c>
      <c r="AU174" t="s">
        <v>90</v>
      </c>
    </row>
    <row r="175" spans="2:47">
      <c r="B175" s="3">
        <v>1.62</v>
      </c>
      <c r="C175" s="3">
        <v>1</v>
      </c>
      <c r="D175" t="s">
        <v>63</v>
      </c>
      <c r="E175" s="3">
        <v>1.62</v>
      </c>
      <c r="F175" t="s">
        <v>426</v>
      </c>
      <c r="G175" t="s">
        <v>90</v>
      </c>
      <c r="H175" s="3">
        <v>1.62</v>
      </c>
      <c r="I175" s="8">
        <v>1</v>
      </c>
      <c r="J175" t="s">
        <v>63</v>
      </c>
      <c r="K175" s="3">
        <v>1.62</v>
      </c>
      <c r="L175" t="s">
        <v>564</v>
      </c>
      <c r="O175" s="3">
        <v>1.62</v>
      </c>
      <c r="P175" t="s">
        <v>568</v>
      </c>
      <c r="R175" s="3">
        <v>1.62</v>
      </c>
      <c r="S175" t="s">
        <v>572</v>
      </c>
      <c r="T175" t="s">
        <v>90</v>
      </c>
      <c r="AE175" s="8">
        <v>162</v>
      </c>
      <c r="AF175" s="8">
        <v>3.04</v>
      </c>
      <c r="AG175" t="s">
        <v>575</v>
      </c>
      <c r="AH175" t="s">
        <v>90</v>
      </c>
      <c r="AJ175" s="3">
        <v>1.62</v>
      </c>
      <c r="AK175" t="s">
        <v>578</v>
      </c>
      <c r="AM175" s="8">
        <v>16.2</v>
      </c>
      <c r="AN175" s="8">
        <v>1.62</v>
      </c>
      <c r="AO175" t="s">
        <v>585</v>
      </c>
      <c r="AP175" t="s">
        <v>90</v>
      </c>
      <c r="AQ175" s="8">
        <v>16.2</v>
      </c>
      <c r="AR175" s="3">
        <v>1.62</v>
      </c>
      <c r="AS175" t="s">
        <v>436</v>
      </c>
      <c r="AT175" t="s">
        <v>90</v>
      </c>
      <c r="AU175" t="s">
        <v>90</v>
      </c>
    </row>
    <row r="176" spans="2:47">
      <c r="B176" s="3">
        <v>1.63</v>
      </c>
      <c r="C176" s="3">
        <v>1</v>
      </c>
      <c r="D176" t="s">
        <v>63</v>
      </c>
      <c r="E176" s="3">
        <v>1.63</v>
      </c>
      <c r="F176" t="s">
        <v>426</v>
      </c>
      <c r="G176" t="s">
        <v>90</v>
      </c>
      <c r="H176" s="3">
        <v>1.6300000000000001</v>
      </c>
      <c r="I176" s="8">
        <v>1</v>
      </c>
      <c r="J176" t="s">
        <v>63</v>
      </c>
      <c r="K176" s="3">
        <v>1.6300000000000001</v>
      </c>
      <c r="L176" t="s">
        <v>564</v>
      </c>
      <c r="O176" s="3">
        <v>1.6300000000000001</v>
      </c>
      <c r="P176" t="s">
        <v>568</v>
      </c>
      <c r="R176" s="3">
        <v>1.6300000000000001</v>
      </c>
      <c r="S176" t="s">
        <v>572</v>
      </c>
      <c r="T176" t="s">
        <v>90</v>
      </c>
      <c r="AE176" s="8">
        <v>163</v>
      </c>
      <c r="AF176" s="8">
        <v>3.06</v>
      </c>
      <c r="AG176" t="s">
        <v>575</v>
      </c>
      <c r="AH176" t="s">
        <v>90</v>
      </c>
      <c r="AJ176" s="3">
        <v>1.6300000000000001</v>
      </c>
      <c r="AK176" t="s">
        <v>578</v>
      </c>
      <c r="AM176" s="8">
        <v>16.3</v>
      </c>
      <c r="AN176" s="8">
        <v>1.63</v>
      </c>
      <c r="AO176" t="s">
        <v>585</v>
      </c>
      <c r="AP176" t="s">
        <v>90</v>
      </c>
      <c r="AQ176" s="8">
        <v>16.3</v>
      </c>
      <c r="AR176" s="3">
        <v>1.6300000000000001</v>
      </c>
      <c r="AS176" t="s">
        <v>436</v>
      </c>
      <c r="AT176" t="s">
        <v>90</v>
      </c>
      <c r="AU176" t="s">
        <v>90</v>
      </c>
    </row>
    <row r="177" spans="2:47">
      <c r="B177" s="3">
        <v>1.64</v>
      </c>
      <c r="C177" s="3">
        <v>1</v>
      </c>
      <c r="D177" t="s">
        <v>63</v>
      </c>
      <c r="E177" s="3">
        <v>1.64</v>
      </c>
      <c r="F177" t="s">
        <v>426</v>
      </c>
      <c r="G177" t="s">
        <v>90</v>
      </c>
      <c r="H177" s="3">
        <v>1.6400000000000001</v>
      </c>
      <c r="I177" s="8">
        <v>1</v>
      </c>
      <c r="J177" t="s">
        <v>63</v>
      </c>
      <c r="K177" s="3">
        <v>1.6400000000000001</v>
      </c>
      <c r="L177" t="s">
        <v>564</v>
      </c>
      <c r="O177" s="3">
        <v>1.6400000000000001</v>
      </c>
      <c r="P177" t="s">
        <v>568</v>
      </c>
      <c r="R177" s="3">
        <v>1.6400000000000001</v>
      </c>
      <c r="S177" t="s">
        <v>572</v>
      </c>
      <c r="T177" t="s">
        <v>90</v>
      </c>
      <c r="AE177" s="8">
        <v>164</v>
      </c>
      <c r="AF177" s="8">
        <v>3.08</v>
      </c>
      <c r="AG177" t="s">
        <v>575</v>
      </c>
      <c r="AH177" t="s">
        <v>90</v>
      </c>
      <c r="AJ177" s="3">
        <v>1.6400000000000001</v>
      </c>
      <c r="AK177" t="s">
        <v>578</v>
      </c>
      <c r="AM177" s="8">
        <v>16.400000000000002</v>
      </c>
      <c r="AN177" s="8">
        <v>1.64</v>
      </c>
      <c r="AO177" t="s">
        <v>585</v>
      </c>
      <c r="AP177" t="s">
        <v>90</v>
      </c>
      <c r="AQ177" s="8">
        <v>16.400000000000002</v>
      </c>
      <c r="AR177" s="3">
        <v>1.6400000000000001</v>
      </c>
      <c r="AS177" t="s">
        <v>436</v>
      </c>
      <c r="AT177" t="s">
        <v>90</v>
      </c>
      <c r="AU177" t="s">
        <v>90</v>
      </c>
    </row>
    <row r="178" spans="2:47">
      <c r="B178" s="3">
        <v>1.65</v>
      </c>
      <c r="C178" s="3">
        <v>1</v>
      </c>
      <c r="D178" t="s">
        <v>63</v>
      </c>
      <c r="E178" s="3">
        <v>1.65</v>
      </c>
      <c r="F178" t="s">
        <v>426</v>
      </c>
      <c r="G178" t="s">
        <v>90</v>
      </c>
      <c r="H178" s="3">
        <v>1.6500000000000001</v>
      </c>
      <c r="I178" s="8">
        <v>1</v>
      </c>
      <c r="J178" t="s">
        <v>63</v>
      </c>
      <c r="K178" s="3">
        <v>1.6500000000000001</v>
      </c>
      <c r="L178" t="s">
        <v>564</v>
      </c>
      <c r="O178" s="3">
        <v>1.6500000000000001</v>
      </c>
      <c r="P178" t="s">
        <v>568</v>
      </c>
      <c r="R178" s="3">
        <v>1.6500000000000001</v>
      </c>
      <c r="S178" t="s">
        <v>572</v>
      </c>
      <c r="T178" t="s">
        <v>90</v>
      </c>
      <c r="AE178" s="8">
        <v>165</v>
      </c>
      <c r="AF178" s="8">
        <v>3.1</v>
      </c>
      <c r="AG178" t="s">
        <v>575</v>
      </c>
      <c r="AH178" t="s">
        <v>90</v>
      </c>
      <c r="AJ178" s="3">
        <v>1.6500000000000001</v>
      </c>
      <c r="AK178" t="s">
        <v>578</v>
      </c>
      <c r="AM178" s="8">
        <v>16.5</v>
      </c>
      <c r="AN178" s="8">
        <v>1.65</v>
      </c>
      <c r="AO178" t="s">
        <v>585</v>
      </c>
      <c r="AP178" t="s">
        <v>90</v>
      </c>
      <c r="AQ178" s="8">
        <v>16.5</v>
      </c>
      <c r="AR178" s="3">
        <v>1.6500000000000001</v>
      </c>
      <c r="AS178" t="s">
        <v>436</v>
      </c>
      <c r="AT178" t="s">
        <v>90</v>
      </c>
      <c r="AU178" t="s">
        <v>90</v>
      </c>
    </row>
    <row r="179" spans="2:47">
      <c r="B179" s="3">
        <v>1.66</v>
      </c>
      <c r="C179" s="3">
        <v>1</v>
      </c>
      <c r="D179" t="s">
        <v>63</v>
      </c>
      <c r="E179" s="3">
        <v>1.66</v>
      </c>
      <c r="F179" t="s">
        <v>426</v>
      </c>
      <c r="G179" t="s">
        <v>90</v>
      </c>
      <c r="H179" s="3">
        <v>1.6600000000000001</v>
      </c>
      <c r="I179" s="8">
        <v>1</v>
      </c>
      <c r="J179" t="s">
        <v>63</v>
      </c>
      <c r="K179" s="3">
        <v>1.6600000000000001</v>
      </c>
      <c r="L179" t="s">
        <v>564</v>
      </c>
      <c r="O179" s="3">
        <v>1.6600000000000001</v>
      </c>
      <c r="P179" t="s">
        <v>568</v>
      </c>
      <c r="R179" s="3">
        <v>1.6600000000000001</v>
      </c>
      <c r="S179" t="s">
        <v>572</v>
      </c>
      <c r="T179" t="s">
        <v>90</v>
      </c>
      <c r="AE179" s="8">
        <v>166</v>
      </c>
      <c r="AF179" s="8">
        <v>3.12</v>
      </c>
      <c r="AG179" t="s">
        <v>573</v>
      </c>
      <c r="AH179" t="s">
        <v>90</v>
      </c>
      <c r="AJ179" s="3">
        <v>1.6600000000000001</v>
      </c>
      <c r="AK179" t="s">
        <v>578</v>
      </c>
      <c r="AM179" s="8">
        <v>16.600000000000001</v>
      </c>
      <c r="AN179" s="8">
        <v>1.66</v>
      </c>
      <c r="AO179" t="s">
        <v>585</v>
      </c>
      <c r="AP179" t="s">
        <v>90</v>
      </c>
      <c r="AQ179" s="8">
        <v>16.600000000000001</v>
      </c>
      <c r="AR179" s="3">
        <v>1.6600000000000001</v>
      </c>
      <c r="AS179" t="s">
        <v>436</v>
      </c>
      <c r="AT179" t="s">
        <v>90</v>
      </c>
      <c r="AU179" t="s">
        <v>90</v>
      </c>
    </row>
    <row r="180" spans="2:47">
      <c r="B180" s="3">
        <v>1.67</v>
      </c>
      <c r="C180" s="3">
        <v>1</v>
      </c>
      <c r="D180" t="s">
        <v>63</v>
      </c>
      <c r="E180" s="3">
        <v>1.67</v>
      </c>
      <c r="F180" t="s">
        <v>426</v>
      </c>
      <c r="G180" t="s">
        <v>90</v>
      </c>
      <c r="H180" s="3">
        <v>1.67</v>
      </c>
      <c r="I180" s="8">
        <v>1</v>
      </c>
      <c r="J180" t="s">
        <v>63</v>
      </c>
      <c r="K180" s="3">
        <v>1.67</v>
      </c>
      <c r="L180" t="s">
        <v>564</v>
      </c>
      <c r="O180" s="3">
        <v>1.67</v>
      </c>
      <c r="P180" t="s">
        <v>568</v>
      </c>
      <c r="R180" s="3">
        <v>1.67</v>
      </c>
      <c r="S180" t="s">
        <v>572</v>
      </c>
      <c r="T180" t="s">
        <v>90</v>
      </c>
      <c r="AE180" s="8">
        <v>167</v>
      </c>
      <c r="AF180" s="8">
        <v>3.14</v>
      </c>
      <c r="AG180" t="s">
        <v>573</v>
      </c>
      <c r="AH180" t="s">
        <v>90</v>
      </c>
      <c r="AJ180" s="3">
        <v>1.67</v>
      </c>
      <c r="AK180" t="s">
        <v>578</v>
      </c>
      <c r="AM180" s="8">
        <v>16.7</v>
      </c>
      <c r="AN180" s="8">
        <v>1.67</v>
      </c>
      <c r="AO180" t="s">
        <v>585</v>
      </c>
      <c r="AP180" t="s">
        <v>90</v>
      </c>
      <c r="AQ180" s="8">
        <v>16.7</v>
      </c>
      <c r="AR180" s="3">
        <v>1.67</v>
      </c>
      <c r="AS180" t="s">
        <v>436</v>
      </c>
      <c r="AT180" t="s">
        <v>90</v>
      </c>
      <c r="AU180" t="s">
        <v>90</v>
      </c>
    </row>
    <row r="181" spans="2:47">
      <c r="B181" s="3">
        <v>1.68</v>
      </c>
      <c r="C181" s="3">
        <v>1</v>
      </c>
      <c r="D181" t="s">
        <v>63</v>
      </c>
      <c r="E181" s="3">
        <v>1.68</v>
      </c>
      <c r="F181" t="s">
        <v>426</v>
      </c>
      <c r="G181" t="s">
        <v>90</v>
      </c>
      <c r="H181" s="3">
        <v>1.68</v>
      </c>
      <c r="I181" s="8">
        <v>1</v>
      </c>
      <c r="J181" t="s">
        <v>63</v>
      </c>
      <c r="K181" s="3">
        <v>1.68</v>
      </c>
      <c r="L181" t="s">
        <v>564</v>
      </c>
      <c r="O181" s="3">
        <v>1.68</v>
      </c>
      <c r="P181" t="s">
        <v>568</v>
      </c>
      <c r="R181" s="3">
        <v>1.68</v>
      </c>
      <c r="S181" t="s">
        <v>572</v>
      </c>
      <c r="T181" t="s">
        <v>90</v>
      </c>
      <c r="AE181" s="8">
        <v>168</v>
      </c>
      <c r="AF181" s="8">
        <v>3.16</v>
      </c>
      <c r="AG181" t="s">
        <v>573</v>
      </c>
      <c r="AH181" t="s">
        <v>90</v>
      </c>
      <c r="AJ181" s="3">
        <v>1.68</v>
      </c>
      <c r="AK181" t="s">
        <v>578</v>
      </c>
      <c r="AM181" s="8">
        <v>16.8</v>
      </c>
      <c r="AN181" s="8">
        <v>1.68</v>
      </c>
      <c r="AO181" t="s">
        <v>585</v>
      </c>
      <c r="AP181" t="s">
        <v>90</v>
      </c>
      <c r="AQ181" s="8">
        <v>16.8</v>
      </c>
      <c r="AR181" s="3">
        <v>1.68</v>
      </c>
      <c r="AS181" t="s">
        <v>436</v>
      </c>
      <c r="AT181" t="s">
        <v>90</v>
      </c>
      <c r="AU181" t="s">
        <v>90</v>
      </c>
    </row>
    <row r="182" spans="2:47">
      <c r="B182" s="3">
        <v>1.69</v>
      </c>
      <c r="C182" s="3">
        <v>1</v>
      </c>
      <c r="D182" t="s">
        <v>63</v>
      </c>
      <c r="E182" s="3">
        <v>1.69</v>
      </c>
      <c r="F182" t="s">
        <v>426</v>
      </c>
      <c r="G182" t="s">
        <v>90</v>
      </c>
      <c r="H182" s="3">
        <v>1.69</v>
      </c>
      <c r="I182" s="8">
        <v>1</v>
      </c>
      <c r="J182" t="s">
        <v>63</v>
      </c>
      <c r="K182" s="3">
        <v>1.69</v>
      </c>
      <c r="L182" t="s">
        <v>564</v>
      </c>
      <c r="O182" s="3">
        <v>1.69</v>
      </c>
      <c r="P182" t="s">
        <v>568</v>
      </c>
      <c r="R182" s="3">
        <v>1.69</v>
      </c>
      <c r="S182" t="s">
        <v>572</v>
      </c>
      <c r="T182" t="s">
        <v>90</v>
      </c>
      <c r="AE182" s="8">
        <v>169</v>
      </c>
      <c r="AF182" s="8">
        <v>3.18</v>
      </c>
      <c r="AG182" t="s">
        <v>573</v>
      </c>
      <c r="AH182" t="s">
        <v>90</v>
      </c>
      <c r="AJ182" s="3">
        <v>1.69</v>
      </c>
      <c r="AK182" t="s">
        <v>578</v>
      </c>
      <c r="AM182" s="8">
        <v>16.900000000000002</v>
      </c>
      <c r="AN182" s="8">
        <v>1.69</v>
      </c>
      <c r="AO182" t="s">
        <v>585</v>
      </c>
      <c r="AP182" t="s">
        <v>90</v>
      </c>
      <c r="AQ182" s="8">
        <v>16.900000000000002</v>
      </c>
      <c r="AR182" s="3">
        <v>1.69</v>
      </c>
      <c r="AS182" t="s">
        <v>436</v>
      </c>
      <c r="AT182" t="s">
        <v>90</v>
      </c>
      <c r="AU182" t="s">
        <v>90</v>
      </c>
    </row>
    <row r="183" spans="2:47">
      <c r="B183" s="3">
        <v>1.7</v>
      </c>
      <c r="C183" s="3">
        <v>1</v>
      </c>
      <c r="D183" t="s">
        <v>63</v>
      </c>
      <c r="E183" s="3">
        <v>1.7</v>
      </c>
      <c r="F183" t="s">
        <v>426</v>
      </c>
      <c r="G183" t="s">
        <v>90</v>
      </c>
      <c r="H183" s="3">
        <v>1.7</v>
      </c>
      <c r="I183" s="8">
        <v>1</v>
      </c>
      <c r="J183" t="s">
        <v>63</v>
      </c>
      <c r="K183" s="3">
        <v>1.7</v>
      </c>
      <c r="L183" t="s">
        <v>564</v>
      </c>
      <c r="O183" s="3">
        <v>1.7</v>
      </c>
      <c r="P183" t="s">
        <v>568</v>
      </c>
      <c r="R183" s="3">
        <v>1.7</v>
      </c>
      <c r="S183" t="s">
        <v>572</v>
      </c>
      <c r="T183" t="s">
        <v>90</v>
      </c>
      <c r="AE183" s="8">
        <v>170</v>
      </c>
      <c r="AF183" s="8">
        <v>3.2</v>
      </c>
      <c r="AG183" t="s">
        <v>573</v>
      </c>
      <c r="AH183" t="s">
        <v>90</v>
      </c>
      <c r="AJ183" s="3">
        <v>1.7</v>
      </c>
      <c r="AK183" t="s">
        <v>578</v>
      </c>
      <c r="AM183" s="8">
        <v>17</v>
      </c>
      <c r="AN183" s="8">
        <v>1.7</v>
      </c>
      <c r="AO183" t="s">
        <v>585</v>
      </c>
      <c r="AP183" t="s">
        <v>90</v>
      </c>
      <c r="AQ183" s="8">
        <v>17</v>
      </c>
      <c r="AR183" s="3">
        <v>1.7</v>
      </c>
      <c r="AS183" t="s">
        <v>436</v>
      </c>
      <c r="AT183" t="s">
        <v>90</v>
      </c>
      <c r="AU183" t="s">
        <v>90</v>
      </c>
    </row>
    <row r="184" spans="2:47">
      <c r="B184" s="3">
        <v>1.71</v>
      </c>
      <c r="C184" s="3">
        <v>1</v>
      </c>
      <c r="D184" t="s">
        <v>63</v>
      </c>
      <c r="E184" s="3">
        <v>1.71</v>
      </c>
      <c r="F184" t="s">
        <v>426</v>
      </c>
      <c r="G184" t="s">
        <v>90</v>
      </c>
      <c r="H184" s="3">
        <v>1.71</v>
      </c>
      <c r="I184" s="8">
        <v>1</v>
      </c>
      <c r="J184" t="s">
        <v>63</v>
      </c>
      <c r="K184" s="3">
        <v>1.71</v>
      </c>
      <c r="L184" t="s">
        <v>564</v>
      </c>
      <c r="O184" s="3">
        <v>1.71</v>
      </c>
      <c r="P184" t="s">
        <v>568</v>
      </c>
      <c r="R184" s="3">
        <v>1.71</v>
      </c>
      <c r="S184" t="s">
        <v>572</v>
      </c>
      <c r="T184" t="s">
        <v>90</v>
      </c>
      <c r="AE184" s="8">
        <v>171</v>
      </c>
      <c r="AF184" s="8">
        <v>3.22</v>
      </c>
      <c r="AG184" t="s">
        <v>573</v>
      </c>
      <c r="AH184" t="s">
        <v>90</v>
      </c>
      <c r="AJ184" s="3">
        <v>1.71</v>
      </c>
      <c r="AK184" t="s">
        <v>578</v>
      </c>
      <c r="AM184" s="8">
        <v>17.100000000000001</v>
      </c>
      <c r="AN184" s="8">
        <v>1.71</v>
      </c>
      <c r="AO184" t="s">
        <v>585</v>
      </c>
      <c r="AP184" t="s">
        <v>90</v>
      </c>
      <c r="AQ184" s="8">
        <v>17.100000000000001</v>
      </c>
      <c r="AR184" s="3">
        <v>1.71</v>
      </c>
      <c r="AS184" t="s">
        <v>436</v>
      </c>
      <c r="AT184" t="s">
        <v>90</v>
      </c>
      <c r="AU184" t="s">
        <v>90</v>
      </c>
    </row>
    <row r="185" spans="2:47">
      <c r="B185" s="3">
        <v>1.72</v>
      </c>
      <c r="C185" s="3">
        <v>1</v>
      </c>
      <c r="D185" t="s">
        <v>63</v>
      </c>
      <c r="E185" s="3">
        <v>1.72</v>
      </c>
      <c r="F185" t="s">
        <v>426</v>
      </c>
      <c r="G185" t="s">
        <v>90</v>
      </c>
      <c r="H185" s="3">
        <v>1.72</v>
      </c>
      <c r="I185" s="8">
        <v>1</v>
      </c>
      <c r="J185" t="s">
        <v>63</v>
      </c>
      <c r="K185" s="3">
        <v>1.72</v>
      </c>
      <c r="L185" t="s">
        <v>425</v>
      </c>
      <c r="O185" s="3">
        <v>1.72</v>
      </c>
      <c r="P185" t="s">
        <v>568</v>
      </c>
      <c r="R185" s="3">
        <v>1.72</v>
      </c>
      <c r="S185" t="s">
        <v>572</v>
      </c>
      <c r="T185" t="s">
        <v>90</v>
      </c>
      <c r="AE185" s="8">
        <v>172</v>
      </c>
      <c r="AF185" s="8">
        <v>3.24</v>
      </c>
      <c r="AG185" t="s">
        <v>573</v>
      </c>
      <c r="AH185" t="s">
        <v>90</v>
      </c>
      <c r="AJ185" s="3">
        <v>1.72</v>
      </c>
      <c r="AK185" t="s">
        <v>578</v>
      </c>
      <c r="AM185" s="8">
        <v>17.2</v>
      </c>
      <c r="AN185" s="8">
        <v>1.72</v>
      </c>
      <c r="AO185" t="s">
        <v>585</v>
      </c>
      <c r="AP185" t="s">
        <v>90</v>
      </c>
      <c r="AQ185" s="8">
        <v>17.2</v>
      </c>
      <c r="AR185" s="3">
        <v>1.72</v>
      </c>
      <c r="AS185" t="s">
        <v>436</v>
      </c>
      <c r="AT185" t="s">
        <v>90</v>
      </c>
      <c r="AU185" t="s">
        <v>90</v>
      </c>
    </row>
    <row r="186" spans="2:47">
      <c r="B186" s="3">
        <v>1.73</v>
      </c>
      <c r="C186" s="3">
        <v>1</v>
      </c>
      <c r="D186" t="s">
        <v>63</v>
      </c>
      <c r="E186" s="3">
        <v>1.73</v>
      </c>
      <c r="F186" t="s">
        <v>426</v>
      </c>
      <c r="G186" t="s">
        <v>90</v>
      </c>
      <c r="H186" s="3">
        <v>1.73</v>
      </c>
      <c r="I186" s="8">
        <v>1</v>
      </c>
      <c r="J186" t="s">
        <v>63</v>
      </c>
      <c r="K186" s="3">
        <v>1.73</v>
      </c>
      <c r="L186" t="s">
        <v>565</v>
      </c>
      <c r="O186" s="3">
        <v>1.73</v>
      </c>
      <c r="P186" t="s">
        <v>568</v>
      </c>
      <c r="R186" s="3">
        <v>1.73</v>
      </c>
      <c r="S186" t="s">
        <v>572</v>
      </c>
      <c r="T186" t="s">
        <v>90</v>
      </c>
      <c r="AE186" s="8">
        <v>173</v>
      </c>
      <c r="AF186" s="8">
        <v>3.26</v>
      </c>
      <c r="AG186" t="s">
        <v>573</v>
      </c>
      <c r="AH186" t="s">
        <v>90</v>
      </c>
      <c r="AJ186" s="3">
        <v>1.73</v>
      </c>
      <c r="AK186" t="s">
        <v>578</v>
      </c>
      <c r="AM186" s="8">
        <v>17.3</v>
      </c>
      <c r="AN186" s="8">
        <v>1.73</v>
      </c>
      <c r="AO186" t="s">
        <v>585</v>
      </c>
      <c r="AP186" t="s">
        <v>90</v>
      </c>
      <c r="AQ186" s="8">
        <v>17.3</v>
      </c>
      <c r="AR186" s="3">
        <v>1.73</v>
      </c>
      <c r="AS186" t="s">
        <v>436</v>
      </c>
      <c r="AT186" t="s">
        <v>90</v>
      </c>
      <c r="AU186" t="s">
        <v>90</v>
      </c>
    </row>
    <row r="187" spans="2:47">
      <c r="B187" s="3">
        <v>1.74</v>
      </c>
      <c r="C187" s="3">
        <v>1</v>
      </c>
      <c r="D187" t="s">
        <v>63</v>
      </c>
      <c r="E187" s="3">
        <v>1.74</v>
      </c>
      <c r="F187" t="s">
        <v>426</v>
      </c>
      <c r="G187" t="s">
        <v>90</v>
      </c>
      <c r="H187" s="3">
        <v>1.74</v>
      </c>
      <c r="I187" s="8">
        <v>1</v>
      </c>
      <c r="J187" t="s">
        <v>63</v>
      </c>
      <c r="K187" s="3">
        <v>1.74</v>
      </c>
      <c r="L187" t="s">
        <v>565</v>
      </c>
      <c r="O187" s="3">
        <v>1.74</v>
      </c>
      <c r="P187" t="s">
        <v>568</v>
      </c>
      <c r="R187" s="3">
        <v>1.74</v>
      </c>
      <c r="S187" t="s">
        <v>572</v>
      </c>
      <c r="T187" t="s">
        <v>90</v>
      </c>
      <c r="AE187" s="8">
        <v>174</v>
      </c>
      <c r="AF187" s="8">
        <v>3.28</v>
      </c>
      <c r="AG187" t="s">
        <v>573</v>
      </c>
      <c r="AH187" t="s">
        <v>90</v>
      </c>
      <c r="AJ187" s="3">
        <v>1.74</v>
      </c>
      <c r="AK187" t="s">
        <v>578</v>
      </c>
      <c r="AM187" s="8">
        <v>17.400000000000002</v>
      </c>
      <c r="AN187" s="8">
        <v>1.74</v>
      </c>
      <c r="AO187" t="s">
        <v>585</v>
      </c>
      <c r="AP187" t="s">
        <v>90</v>
      </c>
      <c r="AQ187" s="8">
        <v>17.400000000000002</v>
      </c>
      <c r="AR187" s="3">
        <v>1.74</v>
      </c>
      <c r="AS187" t="s">
        <v>436</v>
      </c>
      <c r="AT187" t="s">
        <v>90</v>
      </c>
      <c r="AU187" t="s">
        <v>90</v>
      </c>
    </row>
    <row r="188" spans="2:47">
      <c r="B188" s="3">
        <v>1.75</v>
      </c>
      <c r="C188" s="3">
        <v>1</v>
      </c>
      <c r="D188" t="s">
        <v>63</v>
      </c>
      <c r="E188" s="3">
        <v>1.75</v>
      </c>
      <c r="F188" t="s">
        <v>426</v>
      </c>
      <c r="G188" t="s">
        <v>90</v>
      </c>
      <c r="H188" s="3">
        <v>1.75</v>
      </c>
      <c r="I188" s="8">
        <v>1</v>
      </c>
      <c r="J188" t="s">
        <v>63</v>
      </c>
      <c r="K188" s="3">
        <v>1.75</v>
      </c>
      <c r="L188" t="s">
        <v>565</v>
      </c>
      <c r="O188" s="3">
        <v>1.75</v>
      </c>
      <c r="P188" t="s">
        <v>568</v>
      </c>
      <c r="R188" s="3">
        <v>1.75</v>
      </c>
      <c r="S188" t="s">
        <v>572</v>
      </c>
      <c r="T188" t="s">
        <v>90</v>
      </c>
      <c r="AE188" s="8">
        <v>175</v>
      </c>
      <c r="AF188" s="8">
        <v>3.3</v>
      </c>
      <c r="AG188" t="s">
        <v>573</v>
      </c>
      <c r="AH188" t="s">
        <v>90</v>
      </c>
      <c r="AJ188" s="3">
        <v>1.75</v>
      </c>
      <c r="AK188" t="s">
        <v>578</v>
      </c>
      <c r="AM188" s="8">
        <v>17.5</v>
      </c>
      <c r="AN188" s="8">
        <v>1.75</v>
      </c>
      <c r="AO188" t="s">
        <v>585</v>
      </c>
      <c r="AP188" t="s">
        <v>90</v>
      </c>
      <c r="AQ188" s="8">
        <v>17.5</v>
      </c>
      <c r="AR188" s="3">
        <v>1.75</v>
      </c>
      <c r="AS188" t="s">
        <v>436</v>
      </c>
      <c r="AT188" t="s">
        <v>90</v>
      </c>
      <c r="AU188" t="s">
        <v>90</v>
      </c>
    </row>
    <row r="189" spans="2:47">
      <c r="B189" s="3">
        <v>1.76</v>
      </c>
      <c r="C189" s="3">
        <v>1</v>
      </c>
      <c r="D189" t="s">
        <v>63</v>
      </c>
      <c r="E189" s="3">
        <v>1.76</v>
      </c>
      <c r="F189" t="s">
        <v>426</v>
      </c>
      <c r="G189" t="s">
        <v>90</v>
      </c>
      <c r="H189" s="3">
        <v>1.76</v>
      </c>
      <c r="I189" s="8">
        <v>1</v>
      </c>
      <c r="J189" t="s">
        <v>63</v>
      </c>
      <c r="K189" s="3">
        <v>1.76</v>
      </c>
      <c r="L189" t="s">
        <v>565</v>
      </c>
      <c r="O189" s="3">
        <v>1.76</v>
      </c>
      <c r="P189" t="s">
        <v>568</v>
      </c>
      <c r="R189" s="3">
        <v>1.76</v>
      </c>
      <c r="S189" t="s">
        <v>572</v>
      </c>
      <c r="T189" t="s">
        <v>90</v>
      </c>
      <c r="AE189" s="8">
        <v>176</v>
      </c>
      <c r="AF189" s="8">
        <v>3.32</v>
      </c>
      <c r="AG189" t="s">
        <v>573</v>
      </c>
      <c r="AH189" t="s">
        <v>90</v>
      </c>
      <c r="AJ189" s="3">
        <v>1.76</v>
      </c>
      <c r="AK189" t="s">
        <v>578</v>
      </c>
      <c r="AM189" s="8">
        <v>17.600000000000001</v>
      </c>
      <c r="AN189" s="8">
        <v>1.76</v>
      </c>
      <c r="AO189" t="s">
        <v>585</v>
      </c>
      <c r="AP189" t="s">
        <v>90</v>
      </c>
      <c r="AQ189" s="8">
        <v>17.600000000000001</v>
      </c>
      <c r="AR189" s="3">
        <v>1.76</v>
      </c>
      <c r="AS189" t="s">
        <v>436</v>
      </c>
      <c r="AT189" t="s">
        <v>90</v>
      </c>
      <c r="AU189" t="s">
        <v>90</v>
      </c>
    </row>
    <row r="190" spans="2:47">
      <c r="B190" s="3">
        <v>1.77</v>
      </c>
      <c r="C190" s="3">
        <v>1</v>
      </c>
      <c r="D190" t="s">
        <v>63</v>
      </c>
      <c r="E190" s="3">
        <v>1.77</v>
      </c>
      <c r="F190" t="s">
        <v>426</v>
      </c>
      <c r="G190" t="s">
        <v>90</v>
      </c>
      <c r="H190" s="3">
        <v>1.77</v>
      </c>
      <c r="I190" s="8">
        <v>1</v>
      </c>
      <c r="J190" t="s">
        <v>63</v>
      </c>
      <c r="K190" s="3">
        <v>1.77</v>
      </c>
      <c r="L190" t="s">
        <v>565</v>
      </c>
      <c r="O190" s="3">
        <v>1.77</v>
      </c>
      <c r="P190" t="s">
        <v>568</v>
      </c>
      <c r="R190" s="3">
        <v>1.77</v>
      </c>
      <c r="S190" t="s">
        <v>572</v>
      </c>
      <c r="T190" t="s">
        <v>90</v>
      </c>
      <c r="AE190" s="8">
        <v>177</v>
      </c>
      <c r="AF190" s="8">
        <v>3.34</v>
      </c>
      <c r="AG190" t="s">
        <v>573</v>
      </c>
      <c r="AH190" t="s">
        <v>90</v>
      </c>
      <c r="AJ190" s="3">
        <v>1.77</v>
      </c>
      <c r="AK190" t="s">
        <v>578</v>
      </c>
      <c r="AM190" s="8">
        <v>17.7</v>
      </c>
      <c r="AN190" s="8">
        <v>1.77</v>
      </c>
      <c r="AO190" t="s">
        <v>585</v>
      </c>
      <c r="AP190" t="s">
        <v>90</v>
      </c>
      <c r="AQ190" s="8">
        <v>17.7</v>
      </c>
      <c r="AR190" s="3">
        <v>1.77</v>
      </c>
      <c r="AS190" t="s">
        <v>436</v>
      </c>
      <c r="AT190" t="s">
        <v>90</v>
      </c>
      <c r="AU190" t="s">
        <v>90</v>
      </c>
    </row>
    <row r="191" spans="2:47">
      <c r="B191" s="3">
        <v>1.78</v>
      </c>
      <c r="C191" s="3">
        <v>1</v>
      </c>
      <c r="D191" t="s">
        <v>63</v>
      </c>
      <c r="E191" s="3">
        <v>1.78</v>
      </c>
      <c r="F191" t="s">
        <v>426</v>
      </c>
      <c r="G191" t="s">
        <v>90</v>
      </c>
      <c r="H191" s="3">
        <v>1.78</v>
      </c>
      <c r="I191" s="8">
        <v>1</v>
      </c>
      <c r="J191" t="s">
        <v>63</v>
      </c>
      <c r="K191" s="3">
        <v>1.78</v>
      </c>
      <c r="L191" t="s">
        <v>565</v>
      </c>
      <c r="O191" s="3">
        <v>1.78</v>
      </c>
      <c r="P191" t="s">
        <v>568</v>
      </c>
      <c r="R191" s="3">
        <v>1.78</v>
      </c>
      <c r="S191" t="s">
        <v>572</v>
      </c>
      <c r="T191" t="s">
        <v>90</v>
      </c>
      <c r="AE191" s="8">
        <v>178</v>
      </c>
      <c r="AF191" s="8">
        <v>3.36</v>
      </c>
      <c r="AG191" t="s">
        <v>573</v>
      </c>
      <c r="AH191" t="s">
        <v>90</v>
      </c>
      <c r="AJ191" s="3">
        <v>1.78</v>
      </c>
      <c r="AK191" t="s">
        <v>578</v>
      </c>
      <c r="AM191" s="8">
        <v>17.8</v>
      </c>
      <c r="AN191" s="8">
        <v>1.78</v>
      </c>
      <c r="AO191" t="s">
        <v>585</v>
      </c>
      <c r="AP191" t="s">
        <v>90</v>
      </c>
      <c r="AQ191" s="8">
        <v>17.8</v>
      </c>
      <c r="AR191" s="3">
        <v>1.78</v>
      </c>
      <c r="AS191" t="s">
        <v>436</v>
      </c>
      <c r="AT191" t="s">
        <v>90</v>
      </c>
      <c r="AU191" t="s">
        <v>90</v>
      </c>
    </row>
    <row r="192" spans="2:47">
      <c r="B192" s="3">
        <v>1.79</v>
      </c>
      <c r="C192" s="3">
        <v>1</v>
      </c>
      <c r="D192" t="s">
        <v>63</v>
      </c>
      <c r="E192" s="3">
        <v>1.79</v>
      </c>
      <c r="F192" t="s">
        <v>426</v>
      </c>
      <c r="G192" t="s">
        <v>90</v>
      </c>
      <c r="H192" s="3">
        <v>1.79</v>
      </c>
      <c r="I192" s="8">
        <v>1</v>
      </c>
      <c r="J192" t="s">
        <v>63</v>
      </c>
      <c r="K192" s="3">
        <v>1.79</v>
      </c>
      <c r="L192" t="s">
        <v>565</v>
      </c>
      <c r="O192" s="3">
        <v>1.79</v>
      </c>
      <c r="P192" t="s">
        <v>568</v>
      </c>
      <c r="R192" s="3">
        <v>1.79</v>
      </c>
      <c r="S192" t="s">
        <v>572</v>
      </c>
      <c r="T192" t="s">
        <v>90</v>
      </c>
      <c r="AE192" s="8">
        <v>179</v>
      </c>
      <c r="AF192" s="8">
        <v>3.38</v>
      </c>
      <c r="AG192" t="s">
        <v>573</v>
      </c>
      <c r="AH192" t="s">
        <v>90</v>
      </c>
      <c r="AJ192" s="3">
        <v>1.79</v>
      </c>
      <c r="AK192" t="s">
        <v>578</v>
      </c>
      <c r="AM192" s="8">
        <v>17.900000000000002</v>
      </c>
      <c r="AN192" s="8">
        <v>1.79</v>
      </c>
      <c r="AO192" t="s">
        <v>585</v>
      </c>
      <c r="AP192" t="s">
        <v>90</v>
      </c>
      <c r="AQ192" s="8">
        <v>17.900000000000002</v>
      </c>
      <c r="AR192" s="3">
        <v>1.79</v>
      </c>
      <c r="AS192" t="s">
        <v>436</v>
      </c>
      <c r="AT192" t="s">
        <v>90</v>
      </c>
      <c r="AU192" t="s">
        <v>90</v>
      </c>
    </row>
    <row r="193" spans="2:47">
      <c r="B193" s="3">
        <v>1.8</v>
      </c>
      <c r="C193" s="3">
        <v>1</v>
      </c>
      <c r="D193" t="s">
        <v>63</v>
      </c>
      <c r="E193" s="3">
        <v>1.8</v>
      </c>
      <c r="F193" t="s">
        <v>426</v>
      </c>
      <c r="G193" t="s">
        <v>90</v>
      </c>
      <c r="H193" s="3">
        <v>1.8</v>
      </c>
      <c r="I193" s="8">
        <v>1</v>
      </c>
      <c r="J193" t="s">
        <v>63</v>
      </c>
      <c r="K193" s="3">
        <v>1.8</v>
      </c>
      <c r="L193" t="s">
        <v>565</v>
      </c>
      <c r="O193" s="3">
        <v>1.8</v>
      </c>
      <c r="P193" t="s">
        <v>568</v>
      </c>
      <c r="R193" s="3">
        <v>1.8</v>
      </c>
      <c r="S193" t="s">
        <v>572</v>
      </c>
      <c r="T193" t="s">
        <v>90</v>
      </c>
      <c r="AE193" s="8">
        <v>180</v>
      </c>
      <c r="AF193" s="8">
        <v>3.4</v>
      </c>
      <c r="AG193" t="s">
        <v>573</v>
      </c>
      <c r="AH193" t="s">
        <v>90</v>
      </c>
      <c r="AJ193" s="3">
        <v>1.8</v>
      </c>
      <c r="AK193" t="s">
        <v>578</v>
      </c>
      <c r="AM193" s="8">
        <v>18</v>
      </c>
      <c r="AN193" s="8">
        <v>1.8</v>
      </c>
      <c r="AO193" t="s">
        <v>585</v>
      </c>
      <c r="AP193" t="s">
        <v>90</v>
      </c>
      <c r="AQ193" s="8">
        <v>18</v>
      </c>
      <c r="AR193" s="3">
        <v>1.8</v>
      </c>
      <c r="AS193" t="s">
        <v>436</v>
      </c>
      <c r="AT193" t="s">
        <v>90</v>
      </c>
      <c r="AU193" t="s">
        <v>90</v>
      </c>
    </row>
    <row r="194" spans="2:47">
      <c r="B194" s="3">
        <v>1.81</v>
      </c>
      <c r="C194" s="3">
        <v>1</v>
      </c>
      <c r="D194" t="s">
        <v>63</v>
      </c>
      <c r="E194" s="3">
        <v>1.81</v>
      </c>
      <c r="F194" t="s">
        <v>426</v>
      </c>
      <c r="G194" t="s">
        <v>90</v>
      </c>
      <c r="H194" s="3">
        <v>1.81</v>
      </c>
      <c r="I194" s="3">
        <f>1-(1/320)</f>
        <v>0.99687499999999996</v>
      </c>
      <c r="J194" t="s">
        <v>63</v>
      </c>
      <c r="K194" s="3">
        <v>1.81</v>
      </c>
      <c r="L194" t="s">
        <v>565</v>
      </c>
      <c r="O194" s="3">
        <v>1.81</v>
      </c>
      <c r="P194" t="s">
        <v>568</v>
      </c>
      <c r="R194" s="3">
        <v>1.81</v>
      </c>
      <c r="S194" t="s">
        <v>572</v>
      </c>
      <c r="T194" t="s">
        <v>90</v>
      </c>
      <c r="AJ194" s="3">
        <v>1.81</v>
      </c>
      <c r="AK194" t="s">
        <v>578</v>
      </c>
      <c r="AM194" s="8">
        <v>18.100000000000001</v>
      </c>
      <c r="AN194" s="8">
        <v>1.81</v>
      </c>
      <c r="AO194" t="s">
        <v>585</v>
      </c>
      <c r="AP194" t="s">
        <v>90</v>
      </c>
      <c r="AQ194" s="8">
        <v>18.100000000000001</v>
      </c>
      <c r="AR194" s="3">
        <v>1.81</v>
      </c>
      <c r="AS194" t="s">
        <v>436</v>
      </c>
      <c r="AT194" t="s">
        <v>90</v>
      </c>
      <c r="AU194" t="s">
        <v>90</v>
      </c>
    </row>
    <row r="195" spans="2:47">
      <c r="B195" s="3">
        <v>1.82</v>
      </c>
      <c r="C195" s="3">
        <v>1</v>
      </c>
      <c r="D195" t="s">
        <v>63</v>
      </c>
      <c r="E195" s="3">
        <v>1.82</v>
      </c>
      <c r="F195" t="s">
        <v>426</v>
      </c>
      <c r="G195" t="s">
        <v>90</v>
      </c>
      <c r="H195" s="3">
        <v>1.82</v>
      </c>
      <c r="I195" s="3">
        <f>I194-(1/320)</f>
        <v>0.99374999999999991</v>
      </c>
      <c r="J195" t="s">
        <v>63</v>
      </c>
      <c r="K195" s="3">
        <v>1.82</v>
      </c>
      <c r="L195" t="s">
        <v>565</v>
      </c>
      <c r="O195" s="3">
        <v>1.82</v>
      </c>
      <c r="P195" t="s">
        <v>568</v>
      </c>
      <c r="R195" s="3">
        <v>1.82</v>
      </c>
      <c r="S195" t="s">
        <v>572</v>
      </c>
      <c r="T195" t="s">
        <v>90</v>
      </c>
      <c r="AJ195" s="3">
        <v>1.82</v>
      </c>
      <c r="AK195" t="s">
        <v>578</v>
      </c>
      <c r="AM195" s="8">
        <v>18.2</v>
      </c>
      <c r="AN195" s="8">
        <v>1.82</v>
      </c>
      <c r="AO195" t="s">
        <v>585</v>
      </c>
      <c r="AP195" t="s">
        <v>90</v>
      </c>
      <c r="AQ195" s="8">
        <v>18.2</v>
      </c>
      <c r="AR195" s="3">
        <v>1.82</v>
      </c>
      <c r="AS195" t="s">
        <v>436</v>
      </c>
      <c r="AT195" t="s">
        <v>90</v>
      </c>
      <c r="AU195" t="s">
        <v>90</v>
      </c>
    </row>
    <row r="196" spans="2:47">
      <c r="B196" s="3">
        <v>1.83</v>
      </c>
      <c r="C196" s="3">
        <v>1</v>
      </c>
      <c r="D196" t="s">
        <v>63</v>
      </c>
      <c r="E196" s="3">
        <v>1.83</v>
      </c>
      <c r="F196" t="s">
        <v>426</v>
      </c>
      <c r="G196" t="s">
        <v>90</v>
      </c>
      <c r="H196" s="3">
        <v>1.83</v>
      </c>
      <c r="I196" s="3">
        <f t="shared" ref="I196:I259" si="7">I195-(1/320)</f>
        <v>0.99062499999999987</v>
      </c>
      <c r="J196" t="s">
        <v>63</v>
      </c>
      <c r="K196" s="3">
        <v>1.83</v>
      </c>
      <c r="L196" t="s">
        <v>565</v>
      </c>
      <c r="O196" s="3">
        <v>1.83</v>
      </c>
      <c r="P196" t="s">
        <v>568</v>
      </c>
      <c r="R196" s="3">
        <v>1.83</v>
      </c>
      <c r="S196" t="s">
        <v>572</v>
      </c>
      <c r="T196" t="s">
        <v>90</v>
      </c>
      <c r="AJ196" s="3">
        <v>1.83</v>
      </c>
      <c r="AK196" t="s">
        <v>578</v>
      </c>
      <c r="AM196" s="8">
        <v>18.3</v>
      </c>
      <c r="AN196" s="8">
        <v>1.83</v>
      </c>
      <c r="AO196" t="s">
        <v>585</v>
      </c>
      <c r="AP196" t="s">
        <v>90</v>
      </c>
      <c r="AQ196" s="8">
        <v>18.3</v>
      </c>
      <c r="AR196" s="3">
        <v>1.83</v>
      </c>
      <c r="AS196" t="s">
        <v>436</v>
      </c>
      <c r="AT196" t="s">
        <v>90</v>
      </c>
      <c r="AU196" t="s">
        <v>90</v>
      </c>
    </row>
    <row r="197" spans="2:47">
      <c r="B197" s="3">
        <v>1.84</v>
      </c>
      <c r="C197" s="3">
        <v>1</v>
      </c>
      <c r="D197" t="s">
        <v>63</v>
      </c>
      <c r="E197" s="3">
        <v>1.84</v>
      </c>
      <c r="F197" t="s">
        <v>426</v>
      </c>
      <c r="G197" t="s">
        <v>90</v>
      </c>
      <c r="H197" s="3">
        <v>1.84</v>
      </c>
      <c r="I197" s="3">
        <f t="shared" si="7"/>
        <v>0.98749999999999982</v>
      </c>
      <c r="J197" t="s">
        <v>63</v>
      </c>
      <c r="K197" s="3">
        <v>1.84</v>
      </c>
      <c r="L197" t="s">
        <v>565</v>
      </c>
      <c r="O197" s="3">
        <v>1.84</v>
      </c>
      <c r="P197" t="s">
        <v>568</v>
      </c>
      <c r="R197" s="3">
        <v>1.84</v>
      </c>
      <c r="S197" t="s">
        <v>572</v>
      </c>
      <c r="T197" t="s">
        <v>90</v>
      </c>
      <c r="AJ197" s="3">
        <v>1.84</v>
      </c>
      <c r="AK197" t="s">
        <v>578</v>
      </c>
      <c r="AM197" s="8">
        <v>18.400000000000002</v>
      </c>
      <c r="AN197" s="8">
        <v>1.84</v>
      </c>
      <c r="AO197" t="s">
        <v>585</v>
      </c>
      <c r="AP197" t="s">
        <v>90</v>
      </c>
      <c r="AQ197" s="8">
        <v>18.400000000000002</v>
      </c>
      <c r="AR197" s="3">
        <v>1.84</v>
      </c>
      <c r="AS197" t="s">
        <v>436</v>
      </c>
      <c r="AT197" t="s">
        <v>90</v>
      </c>
      <c r="AU197" t="s">
        <v>90</v>
      </c>
    </row>
    <row r="198" spans="2:47">
      <c r="B198" s="3">
        <v>1.85</v>
      </c>
      <c r="C198" s="3">
        <v>1</v>
      </c>
      <c r="D198" t="s">
        <v>63</v>
      </c>
      <c r="E198" s="3">
        <v>1.85</v>
      </c>
      <c r="F198" t="s">
        <v>426</v>
      </c>
      <c r="G198" t="s">
        <v>90</v>
      </c>
      <c r="H198" s="3">
        <v>1.85</v>
      </c>
      <c r="I198" s="3">
        <f t="shared" si="7"/>
        <v>0.98437499999999978</v>
      </c>
      <c r="J198" t="s">
        <v>63</v>
      </c>
      <c r="K198" s="3">
        <v>1.85</v>
      </c>
      <c r="L198" t="s">
        <v>565</v>
      </c>
      <c r="O198" s="3">
        <v>1.85</v>
      </c>
      <c r="P198" t="s">
        <v>568</v>
      </c>
      <c r="R198" s="3">
        <v>1.85</v>
      </c>
      <c r="S198" t="s">
        <v>572</v>
      </c>
      <c r="T198" t="s">
        <v>90</v>
      </c>
      <c r="AJ198" s="3">
        <v>1.85</v>
      </c>
      <c r="AK198" t="s">
        <v>578</v>
      </c>
      <c r="AM198" s="8">
        <v>18.5</v>
      </c>
      <c r="AN198" s="8">
        <v>1.85</v>
      </c>
      <c r="AO198" t="s">
        <v>585</v>
      </c>
      <c r="AP198" t="s">
        <v>90</v>
      </c>
      <c r="AQ198" s="8">
        <v>18.5</v>
      </c>
      <c r="AR198" s="3">
        <v>1.85</v>
      </c>
      <c r="AS198" t="s">
        <v>436</v>
      </c>
      <c r="AT198" t="s">
        <v>90</v>
      </c>
      <c r="AU198" t="s">
        <v>90</v>
      </c>
    </row>
    <row r="199" spans="2:47">
      <c r="B199" s="3">
        <v>1.86</v>
      </c>
      <c r="C199" s="3">
        <v>1</v>
      </c>
      <c r="D199" t="s">
        <v>63</v>
      </c>
      <c r="E199" s="3">
        <v>1.86</v>
      </c>
      <c r="F199" t="s">
        <v>426</v>
      </c>
      <c r="G199" t="s">
        <v>90</v>
      </c>
      <c r="H199" s="3">
        <v>1.86</v>
      </c>
      <c r="I199" s="3">
        <f t="shared" si="7"/>
        <v>0.98124999999999973</v>
      </c>
      <c r="J199" t="s">
        <v>63</v>
      </c>
      <c r="K199" s="3">
        <v>1.86</v>
      </c>
      <c r="L199" t="s">
        <v>565</v>
      </c>
      <c r="O199" s="3">
        <v>1.86</v>
      </c>
      <c r="P199" t="s">
        <v>568</v>
      </c>
      <c r="R199" s="3">
        <v>1.86</v>
      </c>
      <c r="S199" t="s">
        <v>572</v>
      </c>
      <c r="T199" t="s">
        <v>90</v>
      </c>
      <c r="AJ199" s="3">
        <v>1.86</v>
      </c>
      <c r="AK199" t="s">
        <v>578</v>
      </c>
      <c r="AM199" s="8">
        <v>18.600000000000001</v>
      </c>
      <c r="AN199" s="8">
        <v>1.86</v>
      </c>
      <c r="AO199" t="s">
        <v>585</v>
      </c>
      <c r="AP199" t="s">
        <v>90</v>
      </c>
      <c r="AQ199" s="8">
        <v>18.600000000000001</v>
      </c>
      <c r="AR199" s="3">
        <v>1.86</v>
      </c>
      <c r="AS199" t="s">
        <v>436</v>
      </c>
      <c r="AT199" t="s">
        <v>90</v>
      </c>
      <c r="AU199" t="s">
        <v>90</v>
      </c>
    </row>
    <row r="200" spans="2:47">
      <c r="B200" s="3">
        <v>1.87</v>
      </c>
      <c r="C200" s="3">
        <v>1</v>
      </c>
      <c r="D200" t="s">
        <v>63</v>
      </c>
      <c r="E200" s="3">
        <v>1.87</v>
      </c>
      <c r="F200" t="s">
        <v>426</v>
      </c>
      <c r="G200" t="s">
        <v>90</v>
      </c>
      <c r="H200" s="3">
        <v>1.87</v>
      </c>
      <c r="I200" s="3">
        <f t="shared" si="7"/>
        <v>0.97812499999999969</v>
      </c>
      <c r="J200" t="s">
        <v>63</v>
      </c>
      <c r="K200" s="3">
        <v>1.87</v>
      </c>
      <c r="L200" t="s">
        <v>565</v>
      </c>
      <c r="O200" s="3">
        <v>1.87</v>
      </c>
      <c r="P200" t="s">
        <v>568</v>
      </c>
      <c r="R200" s="3">
        <v>1.87</v>
      </c>
      <c r="S200" t="s">
        <v>572</v>
      </c>
      <c r="T200" t="s">
        <v>90</v>
      </c>
      <c r="AJ200" s="3">
        <v>1.87</v>
      </c>
      <c r="AK200" t="s">
        <v>578</v>
      </c>
      <c r="AM200" s="8">
        <v>18.7</v>
      </c>
      <c r="AN200" s="8">
        <v>1.87</v>
      </c>
      <c r="AO200" t="s">
        <v>585</v>
      </c>
      <c r="AP200" t="s">
        <v>90</v>
      </c>
      <c r="AQ200" s="8">
        <v>18.7</v>
      </c>
      <c r="AR200" s="3">
        <v>1.87</v>
      </c>
      <c r="AS200" t="s">
        <v>436</v>
      </c>
      <c r="AT200" t="s">
        <v>90</v>
      </c>
      <c r="AU200" t="s">
        <v>90</v>
      </c>
    </row>
    <row r="201" spans="2:47">
      <c r="B201" s="3">
        <v>1.88</v>
      </c>
      <c r="C201" s="3">
        <v>1</v>
      </c>
      <c r="D201" t="s">
        <v>63</v>
      </c>
      <c r="E201" s="3">
        <v>1.88</v>
      </c>
      <c r="F201" t="s">
        <v>426</v>
      </c>
      <c r="G201" t="s">
        <v>90</v>
      </c>
      <c r="H201" s="3">
        <v>1.8800000000000001</v>
      </c>
      <c r="I201" s="3">
        <f t="shared" si="7"/>
        <v>0.97499999999999964</v>
      </c>
      <c r="J201" t="s">
        <v>63</v>
      </c>
      <c r="K201" s="3">
        <v>1.8800000000000001</v>
      </c>
      <c r="L201" t="s">
        <v>565</v>
      </c>
      <c r="O201" s="3">
        <v>1.8800000000000001</v>
      </c>
      <c r="P201" t="s">
        <v>568</v>
      </c>
      <c r="R201" s="3">
        <v>1.8800000000000001</v>
      </c>
      <c r="S201" t="s">
        <v>572</v>
      </c>
      <c r="T201" t="s">
        <v>90</v>
      </c>
      <c r="AJ201" s="3">
        <v>1.8800000000000001</v>
      </c>
      <c r="AK201" t="s">
        <v>578</v>
      </c>
      <c r="AM201" s="8">
        <v>18.8</v>
      </c>
      <c r="AN201" s="8">
        <v>1.88</v>
      </c>
      <c r="AO201" t="s">
        <v>585</v>
      </c>
      <c r="AP201" t="s">
        <v>90</v>
      </c>
      <c r="AQ201" s="8">
        <v>18.8</v>
      </c>
      <c r="AR201" s="3">
        <v>1.8800000000000001</v>
      </c>
      <c r="AS201" t="s">
        <v>436</v>
      </c>
      <c r="AT201" t="s">
        <v>90</v>
      </c>
      <c r="AU201" t="s">
        <v>90</v>
      </c>
    </row>
    <row r="202" spans="2:47">
      <c r="B202" s="3">
        <v>1.89</v>
      </c>
      <c r="C202" s="3">
        <v>1</v>
      </c>
      <c r="D202" t="s">
        <v>63</v>
      </c>
      <c r="E202" s="3">
        <v>1.89</v>
      </c>
      <c r="F202" t="s">
        <v>426</v>
      </c>
      <c r="G202" t="s">
        <v>90</v>
      </c>
      <c r="H202" s="3">
        <v>1.8900000000000001</v>
      </c>
      <c r="I202" s="3">
        <f t="shared" si="7"/>
        <v>0.9718749999999996</v>
      </c>
      <c r="J202" t="s">
        <v>63</v>
      </c>
      <c r="K202" s="3">
        <v>1.8900000000000001</v>
      </c>
      <c r="L202" t="s">
        <v>565</v>
      </c>
      <c r="O202" s="3">
        <v>1.8900000000000001</v>
      </c>
      <c r="P202" t="s">
        <v>568</v>
      </c>
      <c r="R202" s="3">
        <v>1.8900000000000001</v>
      </c>
      <c r="S202" t="s">
        <v>572</v>
      </c>
      <c r="T202" t="s">
        <v>90</v>
      </c>
      <c r="AJ202" s="3">
        <v>1.8900000000000001</v>
      </c>
      <c r="AK202" t="s">
        <v>578</v>
      </c>
      <c r="AM202" s="8">
        <v>18.900000000000002</v>
      </c>
      <c r="AN202" s="8">
        <v>1.89</v>
      </c>
      <c r="AO202" t="s">
        <v>585</v>
      </c>
      <c r="AP202" t="s">
        <v>90</v>
      </c>
      <c r="AQ202" s="8">
        <v>18.900000000000002</v>
      </c>
      <c r="AR202" s="3">
        <v>1.8900000000000001</v>
      </c>
      <c r="AS202" t="s">
        <v>436</v>
      </c>
      <c r="AT202" t="s">
        <v>90</v>
      </c>
      <c r="AU202" t="s">
        <v>90</v>
      </c>
    </row>
    <row r="203" spans="2:47">
      <c r="B203" s="3">
        <v>1.9</v>
      </c>
      <c r="C203" s="3">
        <v>1</v>
      </c>
      <c r="D203" t="s">
        <v>63</v>
      </c>
      <c r="E203" s="3">
        <v>1.9</v>
      </c>
      <c r="F203" t="s">
        <v>426</v>
      </c>
      <c r="G203" t="s">
        <v>90</v>
      </c>
      <c r="H203" s="3">
        <v>1.9000000000000001</v>
      </c>
      <c r="I203" s="3">
        <f t="shared" si="7"/>
        <v>0.96874999999999956</v>
      </c>
      <c r="J203" t="s">
        <v>63</v>
      </c>
      <c r="K203" s="3">
        <v>1.9000000000000001</v>
      </c>
      <c r="L203" t="s">
        <v>565</v>
      </c>
      <c r="O203" s="3">
        <v>1.9000000000000001</v>
      </c>
      <c r="P203" t="s">
        <v>568</v>
      </c>
      <c r="R203" s="3">
        <v>1.9000000000000001</v>
      </c>
      <c r="S203" t="s">
        <v>572</v>
      </c>
      <c r="T203" t="s">
        <v>90</v>
      </c>
      <c r="AJ203" s="3">
        <v>1.9000000000000001</v>
      </c>
      <c r="AK203" t="s">
        <v>578</v>
      </c>
      <c r="AM203" s="8">
        <v>19</v>
      </c>
      <c r="AN203" s="8">
        <v>1.9</v>
      </c>
      <c r="AO203" t="s">
        <v>585</v>
      </c>
      <c r="AP203" t="s">
        <v>90</v>
      </c>
      <c r="AQ203" s="8">
        <v>19</v>
      </c>
      <c r="AR203" s="3">
        <v>1.9000000000000001</v>
      </c>
      <c r="AS203" t="s">
        <v>436</v>
      </c>
      <c r="AT203" t="s">
        <v>90</v>
      </c>
      <c r="AU203" t="s">
        <v>90</v>
      </c>
    </row>
    <row r="204" spans="2:47">
      <c r="B204" s="3">
        <v>1.91</v>
      </c>
      <c r="C204" s="3">
        <v>1</v>
      </c>
      <c r="D204" t="s">
        <v>63</v>
      </c>
      <c r="E204" s="3">
        <v>1.91</v>
      </c>
      <c r="F204" t="s">
        <v>426</v>
      </c>
      <c r="G204" t="s">
        <v>90</v>
      </c>
      <c r="H204" s="3">
        <v>1.9100000000000001</v>
      </c>
      <c r="I204" s="3">
        <f t="shared" si="7"/>
        <v>0.96562499999999951</v>
      </c>
      <c r="J204" t="s">
        <v>63</v>
      </c>
      <c r="K204" s="3">
        <v>1.9100000000000001</v>
      </c>
      <c r="L204" t="s">
        <v>565</v>
      </c>
      <c r="O204" s="3">
        <v>1.9100000000000001</v>
      </c>
      <c r="P204" t="s">
        <v>568</v>
      </c>
      <c r="R204" s="3">
        <v>1.9100000000000001</v>
      </c>
      <c r="S204" t="s">
        <v>572</v>
      </c>
      <c r="T204" t="s">
        <v>90</v>
      </c>
      <c r="AJ204" s="3">
        <v>1.9100000000000001</v>
      </c>
      <c r="AK204" t="s">
        <v>578</v>
      </c>
      <c r="AM204" s="8">
        <v>19.100000000000001</v>
      </c>
      <c r="AN204" s="8">
        <v>1.91</v>
      </c>
      <c r="AO204" t="s">
        <v>585</v>
      </c>
      <c r="AP204" t="s">
        <v>90</v>
      </c>
      <c r="AQ204" s="8">
        <v>19.100000000000001</v>
      </c>
      <c r="AR204" s="3">
        <v>1.9100000000000001</v>
      </c>
      <c r="AS204" t="s">
        <v>436</v>
      </c>
      <c r="AT204" t="s">
        <v>90</v>
      </c>
      <c r="AU204" t="s">
        <v>90</v>
      </c>
    </row>
    <row r="205" spans="2:47">
      <c r="B205" s="3">
        <v>1.92</v>
      </c>
      <c r="C205" s="3">
        <v>1</v>
      </c>
      <c r="D205" t="s">
        <v>63</v>
      </c>
      <c r="E205" s="3">
        <v>1.92</v>
      </c>
      <c r="F205" t="s">
        <v>426</v>
      </c>
      <c r="G205" t="s">
        <v>90</v>
      </c>
      <c r="H205" s="3">
        <v>1.92</v>
      </c>
      <c r="I205" s="3">
        <f t="shared" si="7"/>
        <v>0.96249999999999947</v>
      </c>
      <c r="J205" t="s">
        <v>63</v>
      </c>
      <c r="K205" s="3">
        <v>1.92</v>
      </c>
      <c r="L205" t="s">
        <v>565</v>
      </c>
      <c r="O205" s="3">
        <v>1.92</v>
      </c>
      <c r="P205" t="s">
        <v>568</v>
      </c>
      <c r="R205" s="3">
        <v>1.92</v>
      </c>
      <c r="S205" t="s">
        <v>572</v>
      </c>
      <c r="T205" t="s">
        <v>90</v>
      </c>
      <c r="AJ205" s="3">
        <v>1.92</v>
      </c>
      <c r="AK205" t="s">
        <v>578</v>
      </c>
      <c r="AM205" s="8">
        <v>19.200000000000003</v>
      </c>
      <c r="AN205" s="8">
        <v>1.92</v>
      </c>
      <c r="AO205" t="s">
        <v>585</v>
      </c>
      <c r="AP205" t="s">
        <v>90</v>
      </c>
      <c r="AQ205" s="8">
        <v>19.200000000000003</v>
      </c>
      <c r="AR205" s="3">
        <v>1.92</v>
      </c>
      <c r="AS205" t="s">
        <v>436</v>
      </c>
      <c r="AT205" t="s">
        <v>90</v>
      </c>
      <c r="AU205" t="s">
        <v>90</v>
      </c>
    </row>
    <row r="206" spans="2:47">
      <c r="B206" s="3">
        <v>1.93</v>
      </c>
      <c r="C206" s="3">
        <v>1</v>
      </c>
      <c r="D206" t="s">
        <v>63</v>
      </c>
      <c r="E206" s="3">
        <v>1.93</v>
      </c>
      <c r="F206" t="s">
        <v>426</v>
      </c>
      <c r="G206" t="s">
        <v>90</v>
      </c>
      <c r="H206" s="3">
        <v>1.93</v>
      </c>
      <c r="I206" s="3">
        <f t="shared" si="7"/>
        <v>0.95937499999999942</v>
      </c>
      <c r="J206" t="s">
        <v>63</v>
      </c>
      <c r="K206" s="3">
        <v>1.93</v>
      </c>
      <c r="L206" t="s">
        <v>565</v>
      </c>
      <c r="O206" s="3">
        <v>1.93</v>
      </c>
      <c r="P206" t="s">
        <v>568</v>
      </c>
      <c r="R206" s="3">
        <v>1.93</v>
      </c>
      <c r="S206" t="s">
        <v>572</v>
      </c>
      <c r="T206" t="s">
        <v>90</v>
      </c>
      <c r="AJ206" s="3">
        <v>1.93</v>
      </c>
      <c r="AK206" t="s">
        <v>578</v>
      </c>
      <c r="AM206" s="8">
        <v>19.3</v>
      </c>
      <c r="AN206" s="8">
        <v>1.93</v>
      </c>
      <c r="AO206" t="s">
        <v>585</v>
      </c>
      <c r="AP206" t="s">
        <v>90</v>
      </c>
      <c r="AQ206" s="8">
        <v>19.3</v>
      </c>
      <c r="AR206" s="3">
        <v>1.93</v>
      </c>
      <c r="AS206" t="s">
        <v>436</v>
      </c>
      <c r="AT206" t="s">
        <v>90</v>
      </c>
      <c r="AU206" t="s">
        <v>90</v>
      </c>
    </row>
    <row r="207" spans="2:47">
      <c r="B207" s="3">
        <v>1.94</v>
      </c>
      <c r="C207" s="3">
        <v>1</v>
      </c>
      <c r="D207" t="s">
        <v>63</v>
      </c>
      <c r="E207" s="3">
        <v>1.94</v>
      </c>
      <c r="F207" t="s">
        <v>426</v>
      </c>
      <c r="G207" t="s">
        <v>90</v>
      </c>
      <c r="H207" s="3">
        <v>1.94</v>
      </c>
      <c r="I207" s="3">
        <f t="shared" si="7"/>
        <v>0.95624999999999938</v>
      </c>
      <c r="J207" t="s">
        <v>63</v>
      </c>
      <c r="K207" s="3">
        <v>1.94</v>
      </c>
      <c r="L207" t="s">
        <v>565</v>
      </c>
      <c r="O207" s="3">
        <v>1.94</v>
      </c>
      <c r="P207" t="s">
        <v>568</v>
      </c>
      <c r="R207" s="3">
        <v>1.94</v>
      </c>
      <c r="S207" t="s">
        <v>572</v>
      </c>
      <c r="T207" t="s">
        <v>90</v>
      </c>
      <c r="AJ207" s="3">
        <v>1.94</v>
      </c>
      <c r="AK207" t="s">
        <v>578</v>
      </c>
      <c r="AM207" s="8">
        <v>19.400000000000002</v>
      </c>
      <c r="AN207" s="8">
        <v>1.94</v>
      </c>
      <c r="AO207" t="s">
        <v>585</v>
      </c>
      <c r="AP207" t="s">
        <v>90</v>
      </c>
      <c r="AQ207" s="8">
        <v>19.400000000000002</v>
      </c>
      <c r="AR207" s="3">
        <v>1.94</v>
      </c>
      <c r="AS207" t="s">
        <v>436</v>
      </c>
      <c r="AT207" t="s">
        <v>90</v>
      </c>
      <c r="AU207" t="s">
        <v>90</v>
      </c>
    </row>
    <row r="208" spans="2:47">
      <c r="B208" s="3">
        <v>1.95</v>
      </c>
      <c r="C208" s="3">
        <v>1</v>
      </c>
      <c r="D208" t="s">
        <v>63</v>
      </c>
      <c r="E208" s="3">
        <v>1.95</v>
      </c>
      <c r="F208" t="s">
        <v>426</v>
      </c>
      <c r="G208" t="s">
        <v>90</v>
      </c>
      <c r="H208" s="3">
        <v>1.95</v>
      </c>
      <c r="I208" s="3">
        <f t="shared" si="7"/>
        <v>0.95312499999999933</v>
      </c>
      <c r="J208" t="s">
        <v>63</v>
      </c>
      <c r="K208" s="3">
        <v>1.95</v>
      </c>
      <c r="L208" t="s">
        <v>565</v>
      </c>
      <c r="O208" s="3">
        <v>1.95</v>
      </c>
      <c r="P208" t="s">
        <v>568</v>
      </c>
      <c r="R208" s="3">
        <v>1.95</v>
      </c>
      <c r="S208" t="s">
        <v>572</v>
      </c>
      <c r="T208" t="s">
        <v>90</v>
      </c>
      <c r="AJ208" s="3">
        <v>1.95</v>
      </c>
      <c r="AK208" t="s">
        <v>578</v>
      </c>
      <c r="AM208" s="8">
        <v>19.5</v>
      </c>
      <c r="AN208" s="8">
        <v>1.95</v>
      </c>
      <c r="AO208" t="s">
        <v>585</v>
      </c>
      <c r="AP208" t="s">
        <v>90</v>
      </c>
      <c r="AQ208" s="8">
        <v>19.5</v>
      </c>
      <c r="AR208" s="3">
        <v>1.95</v>
      </c>
      <c r="AS208" t="s">
        <v>436</v>
      </c>
      <c r="AT208" t="s">
        <v>90</v>
      </c>
      <c r="AU208" t="s">
        <v>90</v>
      </c>
    </row>
    <row r="209" spans="2:47">
      <c r="B209" s="3">
        <v>1.96</v>
      </c>
      <c r="C209" s="3">
        <v>1</v>
      </c>
      <c r="D209" t="s">
        <v>63</v>
      </c>
      <c r="E209" s="3">
        <v>1.96</v>
      </c>
      <c r="F209" t="s">
        <v>426</v>
      </c>
      <c r="G209" t="s">
        <v>90</v>
      </c>
      <c r="H209" s="3">
        <v>1.96</v>
      </c>
      <c r="I209" s="3">
        <f t="shared" si="7"/>
        <v>0.94999999999999929</v>
      </c>
      <c r="J209" t="s">
        <v>63</v>
      </c>
      <c r="K209" s="3">
        <v>1.96</v>
      </c>
      <c r="L209" t="s">
        <v>565</v>
      </c>
      <c r="O209" s="3">
        <v>1.96</v>
      </c>
      <c r="P209" t="s">
        <v>568</v>
      </c>
      <c r="R209" s="3">
        <v>1.96</v>
      </c>
      <c r="S209" t="s">
        <v>572</v>
      </c>
      <c r="T209" t="s">
        <v>90</v>
      </c>
      <c r="AJ209" s="3">
        <v>1.96</v>
      </c>
      <c r="AK209" t="s">
        <v>578</v>
      </c>
      <c r="AM209" s="8">
        <v>19.600000000000001</v>
      </c>
      <c r="AN209" s="8">
        <v>1.96</v>
      </c>
      <c r="AO209" t="s">
        <v>585</v>
      </c>
      <c r="AP209" t="s">
        <v>90</v>
      </c>
      <c r="AQ209" s="8">
        <v>19.600000000000001</v>
      </c>
      <c r="AR209" s="3">
        <v>1.96</v>
      </c>
      <c r="AS209" t="s">
        <v>436</v>
      </c>
      <c r="AT209" t="s">
        <v>90</v>
      </c>
      <c r="AU209" t="s">
        <v>90</v>
      </c>
    </row>
    <row r="210" spans="2:47">
      <c r="B210" s="3">
        <v>1.97</v>
      </c>
      <c r="C210" s="3">
        <v>1</v>
      </c>
      <c r="D210" t="s">
        <v>63</v>
      </c>
      <c r="E210" s="3">
        <v>1.97</v>
      </c>
      <c r="F210" t="s">
        <v>426</v>
      </c>
      <c r="G210" t="s">
        <v>90</v>
      </c>
      <c r="H210" s="3">
        <v>1.97</v>
      </c>
      <c r="I210" s="3">
        <f t="shared" si="7"/>
        <v>0.94687499999999925</v>
      </c>
      <c r="J210" t="s">
        <v>63</v>
      </c>
      <c r="K210" s="3">
        <v>1.97</v>
      </c>
      <c r="L210" t="s">
        <v>565</v>
      </c>
      <c r="O210" s="3">
        <v>1.97</v>
      </c>
      <c r="P210" t="s">
        <v>568</v>
      </c>
      <c r="R210" s="3">
        <v>1.97</v>
      </c>
      <c r="S210" t="s">
        <v>572</v>
      </c>
      <c r="T210" t="s">
        <v>90</v>
      </c>
      <c r="AJ210" s="3">
        <v>1.97</v>
      </c>
      <c r="AK210" t="s">
        <v>578</v>
      </c>
      <c r="AM210" s="8">
        <v>19.700000000000003</v>
      </c>
      <c r="AN210" s="8">
        <v>1.97</v>
      </c>
      <c r="AO210" t="s">
        <v>585</v>
      </c>
      <c r="AP210" t="s">
        <v>90</v>
      </c>
      <c r="AQ210" s="8">
        <v>19.700000000000003</v>
      </c>
      <c r="AR210" s="3">
        <v>1.97</v>
      </c>
      <c r="AS210" t="s">
        <v>436</v>
      </c>
      <c r="AT210" t="s">
        <v>90</v>
      </c>
      <c r="AU210" t="s">
        <v>90</v>
      </c>
    </row>
    <row r="211" spans="2:47">
      <c r="B211" s="3">
        <v>1.98</v>
      </c>
      <c r="C211" s="3">
        <v>1</v>
      </c>
      <c r="D211" t="s">
        <v>63</v>
      </c>
      <c r="E211" s="3">
        <v>1.98</v>
      </c>
      <c r="F211" t="s">
        <v>426</v>
      </c>
      <c r="G211" t="s">
        <v>90</v>
      </c>
      <c r="H211" s="3">
        <v>1.98</v>
      </c>
      <c r="I211" s="3">
        <f t="shared" si="7"/>
        <v>0.9437499999999992</v>
      </c>
      <c r="J211" t="s">
        <v>63</v>
      </c>
      <c r="K211" s="3">
        <v>1.98</v>
      </c>
      <c r="L211" t="s">
        <v>565</v>
      </c>
      <c r="O211" s="3">
        <v>1.98</v>
      </c>
      <c r="P211" t="s">
        <v>568</v>
      </c>
      <c r="R211" s="3">
        <v>1.98</v>
      </c>
      <c r="S211" t="s">
        <v>572</v>
      </c>
      <c r="T211" t="s">
        <v>90</v>
      </c>
      <c r="AJ211" s="3">
        <v>1.98</v>
      </c>
      <c r="AK211" t="s">
        <v>578</v>
      </c>
      <c r="AM211" s="8">
        <v>19.8</v>
      </c>
      <c r="AN211" s="8">
        <v>1.98</v>
      </c>
      <c r="AO211" t="s">
        <v>585</v>
      </c>
      <c r="AP211" t="s">
        <v>90</v>
      </c>
      <c r="AQ211" s="8">
        <v>19.8</v>
      </c>
      <c r="AR211" s="3">
        <v>1.98</v>
      </c>
      <c r="AS211" t="s">
        <v>436</v>
      </c>
      <c r="AT211" t="s">
        <v>90</v>
      </c>
      <c r="AU211" t="s">
        <v>90</v>
      </c>
    </row>
    <row r="212" spans="2:47">
      <c r="B212" s="3">
        <v>1.99</v>
      </c>
      <c r="C212" s="3">
        <v>1</v>
      </c>
      <c r="D212" t="s">
        <v>63</v>
      </c>
      <c r="E212" s="3">
        <v>1.99</v>
      </c>
      <c r="F212" t="s">
        <v>426</v>
      </c>
      <c r="G212" t="s">
        <v>90</v>
      </c>
      <c r="H212" s="3">
        <v>1.99</v>
      </c>
      <c r="I212" s="3">
        <f t="shared" si="7"/>
        <v>0.94062499999999916</v>
      </c>
      <c r="J212" t="s">
        <v>63</v>
      </c>
      <c r="K212" s="3">
        <v>1.99</v>
      </c>
      <c r="L212" t="s">
        <v>565</v>
      </c>
      <c r="O212" s="3">
        <v>1.99</v>
      </c>
      <c r="P212" t="s">
        <v>568</v>
      </c>
      <c r="R212" s="3">
        <v>1.99</v>
      </c>
      <c r="S212" t="s">
        <v>572</v>
      </c>
      <c r="T212" t="s">
        <v>90</v>
      </c>
      <c r="AJ212" s="3">
        <v>1.99</v>
      </c>
      <c r="AK212" t="s">
        <v>578</v>
      </c>
      <c r="AM212" s="8">
        <v>19.900000000000002</v>
      </c>
      <c r="AN212" s="8">
        <v>1.99</v>
      </c>
      <c r="AO212" t="s">
        <v>585</v>
      </c>
      <c r="AP212" t="s">
        <v>90</v>
      </c>
      <c r="AQ212" s="8">
        <v>19.900000000000002</v>
      </c>
      <c r="AR212" s="3">
        <v>1.99</v>
      </c>
      <c r="AS212" t="s">
        <v>436</v>
      </c>
      <c r="AT212" t="s">
        <v>90</v>
      </c>
      <c r="AU212" t="s">
        <v>90</v>
      </c>
    </row>
    <row r="213" spans="2:47">
      <c r="B213" s="3">
        <v>2</v>
      </c>
      <c r="C213" s="3">
        <v>1</v>
      </c>
      <c r="D213" t="s">
        <v>63</v>
      </c>
      <c r="E213" s="3">
        <v>2</v>
      </c>
      <c r="F213" t="s">
        <v>426</v>
      </c>
      <c r="G213" t="s">
        <v>90</v>
      </c>
      <c r="H213" s="3">
        <v>2</v>
      </c>
      <c r="I213" s="3">
        <f t="shared" si="7"/>
        <v>0.93749999999999911</v>
      </c>
      <c r="J213" t="s">
        <v>63</v>
      </c>
      <c r="K213" s="3">
        <v>2</v>
      </c>
      <c r="L213" t="s">
        <v>565</v>
      </c>
      <c r="O213" s="3">
        <v>2</v>
      </c>
      <c r="P213" t="s">
        <v>568</v>
      </c>
      <c r="R213" s="3">
        <v>2</v>
      </c>
      <c r="S213" t="s">
        <v>572</v>
      </c>
      <c r="T213" t="s">
        <v>90</v>
      </c>
      <c r="AJ213" s="3">
        <v>2</v>
      </c>
      <c r="AK213" t="s">
        <v>578</v>
      </c>
      <c r="AM213" s="8">
        <v>20</v>
      </c>
      <c r="AN213" s="8">
        <v>2</v>
      </c>
      <c r="AO213" t="s">
        <v>585</v>
      </c>
      <c r="AP213" t="s">
        <v>90</v>
      </c>
      <c r="AQ213" s="8">
        <v>20</v>
      </c>
      <c r="AR213" s="3">
        <v>2</v>
      </c>
      <c r="AS213" t="s">
        <v>436</v>
      </c>
      <c r="AT213" t="s">
        <v>90</v>
      </c>
      <c r="AU213" t="s">
        <v>90</v>
      </c>
    </row>
    <row r="214" spans="2:47">
      <c r="B214" s="3">
        <v>2.0099999999999998</v>
      </c>
      <c r="C214" s="3">
        <f>1-(1/300)</f>
        <v>0.9966666666666667</v>
      </c>
      <c r="D214" t="s">
        <v>63</v>
      </c>
      <c r="E214" s="3">
        <v>2.0099999999999998</v>
      </c>
      <c r="F214" t="s">
        <v>426</v>
      </c>
      <c r="G214" t="s">
        <v>90</v>
      </c>
      <c r="H214" s="3">
        <v>2.0100000000000002</v>
      </c>
      <c r="I214" s="3">
        <f t="shared" si="7"/>
        <v>0.93437499999999907</v>
      </c>
      <c r="J214" t="s">
        <v>63</v>
      </c>
      <c r="K214" s="3">
        <v>2.0100000000000002</v>
      </c>
      <c r="L214" t="s">
        <v>565</v>
      </c>
      <c r="O214" s="3">
        <v>2.0100000000000002</v>
      </c>
      <c r="P214" t="s">
        <v>568</v>
      </c>
      <c r="R214" s="3">
        <v>2.0100000000000002</v>
      </c>
      <c r="S214" t="s">
        <v>572</v>
      </c>
      <c r="T214" t="s">
        <v>90</v>
      </c>
      <c r="AJ214" s="3">
        <v>2.0100000000000002</v>
      </c>
      <c r="AK214" t="s">
        <v>578</v>
      </c>
      <c r="AM214" s="8">
        <v>20.100000000000001</v>
      </c>
      <c r="AN214" s="8">
        <v>2.0099999999999998</v>
      </c>
      <c r="AO214" t="s">
        <v>585</v>
      </c>
      <c r="AP214" t="s">
        <v>90</v>
      </c>
      <c r="AQ214" s="8">
        <v>20.100000000000001</v>
      </c>
      <c r="AR214" s="3">
        <v>2.0100000000000002</v>
      </c>
      <c r="AS214" t="s">
        <v>437</v>
      </c>
      <c r="AT214" t="s">
        <v>90</v>
      </c>
      <c r="AU214" t="s">
        <v>90</v>
      </c>
    </row>
    <row r="215" spans="2:47">
      <c r="B215" s="3">
        <v>2.02</v>
      </c>
      <c r="C215" s="3">
        <f>C214-(1/300)</f>
        <v>0.9933333333333334</v>
      </c>
      <c r="D215" t="s">
        <v>63</v>
      </c>
      <c r="E215" s="3">
        <v>2.02</v>
      </c>
      <c r="F215" t="s">
        <v>426</v>
      </c>
      <c r="G215" t="s">
        <v>90</v>
      </c>
      <c r="H215" s="3">
        <v>2.02</v>
      </c>
      <c r="I215" s="3">
        <f t="shared" si="7"/>
        <v>0.93124999999999902</v>
      </c>
      <c r="J215" t="s">
        <v>63</v>
      </c>
      <c r="K215" s="3">
        <v>2.02</v>
      </c>
      <c r="L215" t="s">
        <v>565</v>
      </c>
      <c r="O215" s="3">
        <v>2.02</v>
      </c>
      <c r="P215" t="s">
        <v>568</v>
      </c>
      <c r="R215" s="3">
        <v>2.02</v>
      </c>
      <c r="S215" t="s">
        <v>572</v>
      </c>
      <c r="T215" t="s">
        <v>90</v>
      </c>
      <c r="AJ215" s="3">
        <v>2.02</v>
      </c>
      <c r="AK215" t="s">
        <v>578</v>
      </c>
      <c r="AM215" s="8">
        <v>20.200000000000003</v>
      </c>
      <c r="AN215" s="8">
        <v>2.02</v>
      </c>
      <c r="AO215" t="s">
        <v>585</v>
      </c>
      <c r="AP215" t="s">
        <v>90</v>
      </c>
      <c r="AQ215" s="8">
        <v>20.200000000000003</v>
      </c>
      <c r="AR215" s="3">
        <v>2.02</v>
      </c>
      <c r="AS215" t="s">
        <v>437</v>
      </c>
      <c r="AT215" t="s">
        <v>90</v>
      </c>
      <c r="AU215" t="s">
        <v>90</v>
      </c>
    </row>
    <row r="216" spans="2:47">
      <c r="B216" s="3">
        <v>2.0299999999999998</v>
      </c>
      <c r="C216" s="3">
        <f t="shared" ref="C216:C279" si="8">C215-(1/300)</f>
        <v>0.9900000000000001</v>
      </c>
      <c r="D216" t="s">
        <v>63</v>
      </c>
      <c r="E216" s="3">
        <v>2.0299999999999998</v>
      </c>
      <c r="F216" t="s">
        <v>426</v>
      </c>
      <c r="G216" t="s">
        <v>90</v>
      </c>
      <c r="H216" s="3">
        <v>2.0300000000000002</v>
      </c>
      <c r="I216" s="3">
        <f t="shared" si="7"/>
        <v>0.92812499999999898</v>
      </c>
      <c r="J216" t="s">
        <v>63</v>
      </c>
      <c r="K216" s="3">
        <v>2.0300000000000002</v>
      </c>
      <c r="L216" t="s">
        <v>565</v>
      </c>
      <c r="O216" s="3">
        <v>2.0300000000000002</v>
      </c>
      <c r="P216" t="s">
        <v>568</v>
      </c>
      <c r="R216" s="3">
        <v>2.0300000000000002</v>
      </c>
      <c r="S216" t="s">
        <v>572</v>
      </c>
      <c r="T216" t="s">
        <v>90</v>
      </c>
      <c r="AJ216" s="3">
        <v>2.0300000000000002</v>
      </c>
      <c r="AK216" t="s">
        <v>578</v>
      </c>
      <c r="AM216" s="8">
        <v>20.3</v>
      </c>
      <c r="AN216" s="8">
        <v>2.0299999999999998</v>
      </c>
      <c r="AO216" t="s">
        <v>585</v>
      </c>
      <c r="AP216" t="s">
        <v>90</v>
      </c>
      <c r="AQ216" s="8">
        <v>20.3</v>
      </c>
      <c r="AR216" s="3">
        <v>2.0300000000000002</v>
      </c>
      <c r="AS216" t="s">
        <v>437</v>
      </c>
      <c r="AT216" t="s">
        <v>90</v>
      </c>
      <c r="AU216" t="s">
        <v>90</v>
      </c>
    </row>
    <row r="217" spans="2:47">
      <c r="B217" s="3">
        <v>2.04</v>
      </c>
      <c r="C217" s="3">
        <f t="shared" si="8"/>
        <v>0.9866666666666668</v>
      </c>
      <c r="D217" t="s">
        <v>63</v>
      </c>
      <c r="E217" s="3">
        <v>2.04</v>
      </c>
      <c r="F217" t="s">
        <v>426</v>
      </c>
      <c r="G217" t="s">
        <v>90</v>
      </c>
      <c r="H217" s="3">
        <v>2.04</v>
      </c>
      <c r="I217" s="3">
        <f t="shared" si="7"/>
        <v>0.92499999999999893</v>
      </c>
      <c r="J217" t="s">
        <v>63</v>
      </c>
      <c r="K217" s="3">
        <v>2.04</v>
      </c>
      <c r="L217" t="s">
        <v>565</v>
      </c>
      <c r="O217" s="3">
        <v>2.04</v>
      </c>
      <c r="P217" t="s">
        <v>568</v>
      </c>
      <c r="R217" s="3">
        <v>2.04</v>
      </c>
      <c r="S217" t="s">
        <v>572</v>
      </c>
      <c r="T217" t="s">
        <v>90</v>
      </c>
      <c r="AJ217" s="3">
        <v>2.04</v>
      </c>
      <c r="AK217" t="s">
        <v>578</v>
      </c>
      <c r="AM217" s="8">
        <v>20.400000000000002</v>
      </c>
      <c r="AN217" s="8">
        <v>2.04</v>
      </c>
      <c r="AO217" t="s">
        <v>585</v>
      </c>
      <c r="AP217" t="s">
        <v>90</v>
      </c>
      <c r="AQ217" s="8">
        <v>20.400000000000002</v>
      </c>
      <c r="AR217" s="3">
        <v>2.04</v>
      </c>
      <c r="AS217" t="s">
        <v>437</v>
      </c>
      <c r="AT217" t="s">
        <v>90</v>
      </c>
      <c r="AU217" t="s">
        <v>90</v>
      </c>
    </row>
    <row r="218" spans="2:47">
      <c r="B218" s="3">
        <v>2.0499999999999998</v>
      </c>
      <c r="C218" s="3">
        <f t="shared" si="8"/>
        <v>0.9833333333333335</v>
      </c>
      <c r="D218" t="s">
        <v>63</v>
      </c>
      <c r="E218" s="3">
        <v>2.0499999999999998</v>
      </c>
      <c r="F218" t="s">
        <v>426</v>
      </c>
      <c r="G218" t="s">
        <v>90</v>
      </c>
      <c r="H218" s="3">
        <v>2.0499999999999998</v>
      </c>
      <c r="I218" s="3">
        <f t="shared" si="7"/>
        <v>0.92187499999999889</v>
      </c>
      <c r="J218" t="s">
        <v>63</v>
      </c>
      <c r="K218" s="3">
        <v>2.0499999999999998</v>
      </c>
      <c r="L218" t="s">
        <v>565</v>
      </c>
      <c r="O218" s="3">
        <v>2.0499999999999998</v>
      </c>
      <c r="P218" t="s">
        <v>568</v>
      </c>
      <c r="R218" s="3">
        <v>2.0499999999999998</v>
      </c>
      <c r="S218" t="s">
        <v>572</v>
      </c>
      <c r="T218" t="s">
        <v>90</v>
      </c>
      <c r="AJ218" s="3">
        <v>2.0499999999999998</v>
      </c>
      <c r="AK218" t="s">
        <v>578</v>
      </c>
      <c r="AM218" s="8">
        <v>20.5</v>
      </c>
      <c r="AN218" s="8">
        <v>2.0499999999999998</v>
      </c>
      <c r="AO218" t="s">
        <v>585</v>
      </c>
      <c r="AP218" t="s">
        <v>90</v>
      </c>
      <c r="AQ218" s="8">
        <v>20.5</v>
      </c>
      <c r="AR218" s="3">
        <v>2.0499999999999998</v>
      </c>
      <c r="AS218" t="s">
        <v>437</v>
      </c>
      <c r="AT218" t="s">
        <v>90</v>
      </c>
      <c r="AU218" t="s">
        <v>90</v>
      </c>
    </row>
    <row r="219" spans="2:47">
      <c r="B219" s="3">
        <v>2.06</v>
      </c>
      <c r="C219" s="3">
        <f t="shared" si="8"/>
        <v>0.9800000000000002</v>
      </c>
      <c r="D219" t="s">
        <v>63</v>
      </c>
      <c r="E219" s="3">
        <v>2.06</v>
      </c>
      <c r="F219" t="s">
        <v>426</v>
      </c>
      <c r="G219" t="s">
        <v>90</v>
      </c>
      <c r="H219" s="3">
        <v>2.06</v>
      </c>
      <c r="I219" s="3">
        <f t="shared" si="7"/>
        <v>0.91874999999999885</v>
      </c>
      <c r="J219" t="s">
        <v>63</v>
      </c>
      <c r="K219" s="3">
        <v>2.06</v>
      </c>
      <c r="L219" t="s">
        <v>565</v>
      </c>
      <c r="O219" s="3">
        <v>2.06</v>
      </c>
      <c r="P219" t="s">
        <v>568</v>
      </c>
      <c r="R219" s="3">
        <v>2.06</v>
      </c>
      <c r="S219" t="s">
        <v>572</v>
      </c>
      <c r="T219" t="s">
        <v>90</v>
      </c>
      <c r="AJ219" s="3">
        <v>2.06</v>
      </c>
      <c r="AK219" t="s">
        <v>578</v>
      </c>
      <c r="AM219" s="8">
        <v>20.6</v>
      </c>
      <c r="AN219" s="8">
        <v>2.06</v>
      </c>
      <c r="AO219" t="s">
        <v>585</v>
      </c>
      <c r="AP219" t="s">
        <v>90</v>
      </c>
      <c r="AQ219" s="8">
        <v>20.6</v>
      </c>
      <c r="AR219" s="3">
        <v>2.06</v>
      </c>
      <c r="AS219" t="s">
        <v>437</v>
      </c>
      <c r="AT219" t="s">
        <v>90</v>
      </c>
      <c r="AU219" t="s">
        <v>90</v>
      </c>
    </row>
    <row r="220" spans="2:47">
      <c r="B220" s="3">
        <v>2.0699999999999998</v>
      </c>
      <c r="C220" s="3">
        <f t="shared" si="8"/>
        <v>0.9766666666666669</v>
      </c>
      <c r="D220" t="s">
        <v>63</v>
      </c>
      <c r="E220" s="3">
        <v>2.0699999999999998</v>
      </c>
      <c r="F220" t="s">
        <v>426</v>
      </c>
      <c r="G220" t="s">
        <v>90</v>
      </c>
      <c r="H220" s="3">
        <v>2.0699999999999998</v>
      </c>
      <c r="I220" s="3">
        <f t="shared" si="7"/>
        <v>0.9156249999999988</v>
      </c>
      <c r="J220" t="s">
        <v>63</v>
      </c>
      <c r="K220" s="3">
        <v>2.0699999999999998</v>
      </c>
      <c r="L220" t="s">
        <v>565</v>
      </c>
      <c r="O220" s="3">
        <v>2.0699999999999998</v>
      </c>
      <c r="P220" t="s">
        <v>568</v>
      </c>
      <c r="R220" s="3">
        <v>2.0699999999999998</v>
      </c>
      <c r="S220" t="s">
        <v>572</v>
      </c>
      <c r="T220" t="s">
        <v>90</v>
      </c>
      <c r="AJ220" s="3">
        <v>2.0699999999999998</v>
      </c>
      <c r="AK220" t="s">
        <v>578</v>
      </c>
      <c r="AM220" s="8">
        <v>20.700000000000003</v>
      </c>
      <c r="AN220" s="8">
        <v>2.0699999999999998</v>
      </c>
      <c r="AO220" t="s">
        <v>585</v>
      </c>
      <c r="AP220" t="s">
        <v>90</v>
      </c>
      <c r="AQ220" s="8">
        <v>20.700000000000003</v>
      </c>
      <c r="AR220" s="3">
        <v>2.0699999999999998</v>
      </c>
      <c r="AS220" t="s">
        <v>437</v>
      </c>
      <c r="AT220" t="s">
        <v>90</v>
      </c>
      <c r="AU220" t="s">
        <v>90</v>
      </c>
    </row>
    <row r="221" spans="2:47">
      <c r="B221" s="3">
        <v>2.08</v>
      </c>
      <c r="C221" s="3">
        <f t="shared" si="8"/>
        <v>0.97333333333333361</v>
      </c>
      <c r="D221" t="s">
        <v>63</v>
      </c>
      <c r="E221" s="3">
        <v>2.08</v>
      </c>
      <c r="F221" t="s">
        <v>426</v>
      </c>
      <c r="G221" t="s">
        <v>90</v>
      </c>
      <c r="H221" s="3">
        <v>2.08</v>
      </c>
      <c r="I221" s="3">
        <f t="shared" si="7"/>
        <v>0.91249999999999876</v>
      </c>
      <c r="J221" t="s">
        <v>63</v>
      </c>
      <c r="K221" s="3">
        <v>2.08</v>
      </c>
      <c r="L221" t="s">
        <v>565</v>
      </c>
      <c r="O221" s="3">
        <v>2.08</v>
      </c>
      <c r="P221" t="s">
        <v>568</v>
      </c>
      <c r="R221" s="3">
        <v>2.08</v>
      </c>
      <c r="S221" t="s">
        <v>572</v>
      </c>
      <c r="T221" t="s">
        <v>90</v>
      </c>
      <c r="AJ221" s="3">
        <v>2.08</v>
      </c>
      <c r="AK221" t="s">
        <v>578</v>
      </c>
      <c r="AM221" s="8">
        <v>20.8</v>
      </c>
      <c r="AN221" s="8">
        <v>2.08</v>
      </c>
      <c r="AO221" t="s">
        <v>585</v>
      </c>
      <c r="AP221" t="s">
        <v>90</v>
      </c>
      <c r="AQ221" s="8">
        <v>20.8</v>
      </c>
      <c r="AR221" s="3">
        <v>2.08</v>
      </c>
      <c r="AS221" t="s">
        <v>437</v>
      </c>
      <c r="AT221" t="s">
        <v>90</v>
      </c>
      <c r="AU221" t="s">
        <v>90</v>
      </c>
    </row>
    <row r="222" spans="2:47">
      <c r="B222" s="3">
        <v>2.09</v>
      </c>
      <c r="C222" s="3">
        <f t="shared" si="8"/>
        <v>0.97000000000000031</v>
      </c>
      <c r="D222" t="s">
        <v>63</v>
      </c>
      <c r="E222" s="3">
        <v>2.09</v>
      </c>
      <c r="F222" t="s">
        <v>426</v>
      </c>
      <c r="G222" t="s">
        <v>90</v>
      </c>
      <c r="H222" s="3">
        <v>2.09</v>
      </c>
      <c r="I222" s="3">
        <f t="shared" si="7"/>
        <v>0.90937499999999871</v>
      </c>
      <c r="J222" t="s">
        <v>63</v>
      </c>
      <c r="K222" s="3">
        <v>2.09</v>
      </c>
      <c r="L222" t="s">
        <v>565</v>
      </c>
      <c r="O222" s="3">
        <v>2.09</v>
      </c>
      <c r="P222" t="s">
        <v>568</v>
      </c>
      <c r="R222" s="3">
        <v>2.09</v>
      </c>
      <c r="S222" t="s">
        <v>572</v>
      </c>
      <c r="T222" t="s">
        <v>90</v>
      </c>
      <c r="AJ222" s="3">
        <v>2.09</v>
      </c>
      <c r="AK222" t="s">
        <v>578</v>
      </c>
      <c r="AM222" s="8">
        <v>20.900000000000002</v>
      </c>
      <c r="AN222" s="8">
        <v>2.09</v>
      </c>
      <c r="AO222" t="s">
        <v>585</v>
      </c>
      <c r="AP222" t="s">
        <v>90</v>
      </c>
      <c r="AQ222" s="8">
        <v>20.900000000000002</v>
      </c>
      <c r="AR222" s="3">
        <v>2.09</v>
      </c>
      <c r="AS222" t="s">
        <v>437</v>
      </c>
      <c r="AT222" t="s">
        <v>90</v>
      </c>
      <c r="AU222" t="s">
        <v>90</v>
      </c>
    </row>
    <row r="223" spans="2:47">
      <c r="B223" s="3">
        <v>2.1</v>
      </c>
      <c r="C223" s="3">
        <f t="shared" si="8"/>
        <v>0.96666666666666701</v>
      </c>
      <c r="D223" t="s">
        <v>63</v>
      </c>
      <c r="E223" s="3">
        <v>2.1</v>
      </c>
      <c r="F223" t="s">
        <v>426</v>
      </c>
      <c r="G223" t="s">
        <v>90</v>
      </c>
      <c r="H223" s="3">
        <v>2.1</v>
      </c>
      <c r="I223" s="3">
        <f t="shared" si="7"/>
        <v>0.90624999999999867</v>
      </c>
      <c r="J223" t="s">
        <v>63</v>
      </c>
      <c r="K223" s="3">
        <v>2.1</v>
      </c>
      <c r="L223" t="s">
        <v>565</v>
      </c>
      <c r="O223" s="3">
        <v>2.1</v>
      </c>
      <c r="P223" t="s">
        <v>568</v>
      </c>
      <c r="R223" s="3">
        <v>2.1</v>
      </c>
      <c r="S223" t="s">
        <v>572</v>
      </c>
      <c r="T223" t="s">
        <v>90</v>
      </c>
      <c r="AJ223" s="3">
        <v>2.1</v>
      </c>
      <c r="AK223" t="s">
        <v>578</v>
      </c>
      <c r="AM223" s="8">
        <v>21</v>
      </c>
      <c r="AN223" s="8">
        <v>2.1</v>
      </c>
      <c r="AO223" t="s">
        <v>585</v>
      </c>
      <c r="AP223" t="s">
        <v>90</v>
      </c>
      <c r="AQ223" s="8">
        <v>21</v>
      </c>
      <c r="AR223" s="3">
        <v>2.1</v>
      </c>
      <c r="AS223" t="s">
        <v>437</v>
      </c>
      <c r="AT223" t="s">
        <v>90</v>
      </c>
      <c r="AU223" t="s">
        <v>90</v>
      </c>
    </row>
    <row r="224" spans="2:47">
      <c r="B224" s="3">
        <v>2.11</v>
      </c>
      <c r="C224" s="3">
        <f t="shared" si="8"/>
        <v>0.96333333333333371</v>
      </c>
      <c r="D224" t="s">
        <v>63</v>
      </c>
      <c r="E224" s="3">
        <v>2.11</v>
      </c>
      <c r="F224" t="s">
        <v>426</v>
      </c>
      <c r="G224" t="s">
        <v>90</v>
      </c>
      <c r="H224" s="3">
        <v>2.11</v>
      </c>
      <c r="I224" s="3">
        <f t="shared" si="7"/>
        <v>0.90312499999999862</v>
      </c>
      <c r="J224" t="s">
        <v>63</v>
      </c>
      <c r="K224" s="3">
        <v>2.11</v>
      </c>
      <c r="L224" t="s">
        <v>565</v>
      </c>
      <c r="O224" s="3">
        <v>2.11</v>
      </c>
      <c r="P224" t="s">
        <v>568</v>
      </c>
      <c r="R224" s="3">
        <v>2.11</v>
      </c>
      <c r="S224" t="s">
        <v>572</v>
      </c>
      <c r="T224" t="s">
        <v>90</v>
      </c>
      <c r="AJ224" s="3">
        <v>2.11</v>
      </c>
      <c r="AK224" t="s">
        <v>578</v>
      </c>
      <c r="AM224" s="8">
        <v>21.1</v>
      </c>
      <c r="AN224" s="8">
        <v>2.11</v>
      </c>
      <c r="AO224" t="s">
        <v>585</v>
      </c>
      <c r="AP224" t="s">
        <v>90</v>
      </c>
      <c r="AQ224" s="8">
        <v>21.1</v>
      </c>
      <c r="AR224" s="3">
        <v>2.11</v>
      </c>
      <c r="AS224" t="s">
        <v>437</v>
      </c>
      <c r="AT224" t="s">
        <v>90</v>
      </c>
      <c r="AU224" t="s">
        <v>90</v>
      </c>
    </row>
    <row r="225" spans="2:47">
      <c r="B225" s="3">
        <v>2.12</v>
      </c>
      <c r="C225" s="3">
        <f t="shared" si="8"/>
        <v>0.96000000000000041</v>
      </c>
      <c r="D225" t="s">
        <v>63</v>
      </c>
      <c r="E225" s="3">
        <v>2.12</v>
      </c>
      <c r="F225" t="s">
        <v>426</v>
      </c>
      <c r="G225" t="s">
        <v>90</v>
      </c>
      <c r="H225" s="3">
        <v>2.12</v>
      </c>
      <c r="I225" s="3">
        <f t="shared" si="7"/>
        <v>0.89999999999999858</v>
      </c>
      <c r="J225" t="s">
        <v>63</v>
      </c>
      <c r="K225" s="3">
        <v>2.12</v>
      </c>
      <c r="L225" t="s">
        <v>565</v>
      </c>
      <c r="O225" s="3">
        <v>2.12</v>
      </c>
      <c r="P225" t="s">
        <v>568</v>
      </c>
      <c r="R225" s="3">
        <v>2.12</v>
      </c>
      <c r="S225" t="s">
        <v>572</v>
      </c>
      <c r="T225" t="s">
        <v>90</v>
      </c>
      <c r="AJ225" s="3">
        <v>2.12</v>
      </c>
      <c r="AK225" t="s">
        <v>578</v>
      </c>
      <c r="AM225" s="8">
        <v>21.200000000000003</v>
      </c>
      <c r="AN225" s="8">
        <v>2.12</v>
      </c>
      <c r="AO225" t="s">
        <v>585</v>
      </c>
      <c r="AP225" t="s">
        <v>90</v>
      </c>
      <c r="AQ225" s="8">
        <v>21.200000000000003</v>
      </c>
      <c r="AR225" s="3">
        <v>2.12</v>
      </c>
      <c r="AS225" t="s">
        <v>437</v>
      </c>
      <c r="AT225" t="s">
        <v>90</v>
      </c>
      <c r="AU225" t="s">
        <v>90</v>
      </c>
    </row>
    <row r="226" spans="2:47">
      <c r="B226" s="3">
        <v>2.13</v>
      </c>
      <c r="C226" s="3">
        <f t="shared" si="8"/>
        <v>0.95666666666666711</v>
      </c>
      <c r="D226" t="s">
        <v>63</v>
      </c>
      <c r="E226" s="3">
        <v>2.13</v>
      </c>
      <c r="F226" t="s">
        <v>426</v>
      </c>
      <c r="G226" t="s">
        <v>90</v>
      </c>
      <c r="H226" s="3">
        <v>2.13</v>
      </c>
      <c r="I226" s="3">
        <f t="shared" si="7"/>
        <v>0.89687499999999853</v>
      </c>
      <c r="J226" t="s">
        <v>63</v>
      </c>
      <c r="K226" s="3">
        <v>2.13</v>
      </c>
      <c r="L226" t="s">
        <v>565</v>
      </c>
      <c r="O226" s="3">
        <v>2.13</v>
      </c>
      <c r="P226" t="s">
        <v>568</v>
      </c>
      <c r="R226" s="3">
        <v>2.13</v>
      </c>
      <c r="S226" t="s">
        <v>572</v>
      </c>
      <c r="T226" t="s">
        <v>90</v>
      </c>
      <c r="AJ226" s="3">
        <v>2.13</v>
      </c>
      <c r="AK226" t="s">
        <v>578</v>
      </c>
      <c r="AM226" s="8">
        <v>21.3</v>
      </c>
      <c r="AN226" s="8">
        <v>2.13</v>
      </c>
      <c r="AO226" t="s">
        <v>585</v>
      </c>
      <c r="AP226" t="s">
        <v>90</v>
      </c>
      <c r="AQ226" s="8">
        <v>21.3</v>
      </c>
      <c r="AR226" s="3">
        <v>2.13</v>
      </c>
      <c r="AS226" t="s">
        <v>437</v>
      </c>
      <c r="AT226" t="s">
        <v>90</v>
      </c>
      <c r="AU226" t="s">
        <v>90</v>
      </c>
    </row>
    <row r="227" spans="2:47">
      <c r="B227" s="3">
        <v>2.14</v>
      </c>
      <c r="C227" s="3">
        <f t="shared" si="8"/>
        <v>0.95333333333333381</v>
      </c>
      <c r="D227" t="s">
        <v>63</v>
      </c>
      <c r="E227" s="3">
        <v>2.14</v>
      </c>
      <c r="F227" t="s">
        <v>426</v>
      </c>
      <c r="G227" t="s">
        <v>90</v>
      </c>
      <c r="H227" s="3">
        <v>2.14</v>
      </c>
      <c r="I227" s="3">
        <f t="shared" si="7"/>
        <v>0.89374999999999849</v>
      </c>
      <c r="J227" t="s">
        <v>63</v>
      </c>
      <c r="K227" s="3">
        <v>2.14</v>
      </c>
      <c r="L227" t="s">
        <v>565</v>
      </c>
      <c r="O227" s="3">
        <v>2.14</v>
      </c>
      <c r="P227" t="s">
        <v>568</v>
      </c>
      <c r="R227" s="3">
        <v>2.14</v>
      </c>
      <c r="S227" t="s">
        <v>572</v>
      </c>
      <c r="T227" t="s">
        <v>90</v>
      </c>
      <c r="AJ227" s="3">
        <v>2.14</v>
      </c>
      <c r="AK227" t="s">
        <v>578</v>
      </c>
      <c r="AM227" s="8">
        <v>21.400000000000002</v>
      </c>
      <c r="AN227" s="8">
        <v>2.14</v>
      </c>
      <c r="AO227" t="s">
        <v>585</v>
      </c>
      <c r="AP227" t="s">
        <v>90</v>
      </c>
      <c r="AQ227" s="8">
        <v>21.400000000000002</v>
      </c>
      <c r="AR227" s="3">
        <v>2.14</v>
      </c>
      <c r="AS227" t="s">
        <v>437</v>
      </c>
      <c r="AT227" t="s">
        <v>90</v>
      </c>
      <c r="AU227" t="s">
        <v>90</v>
      </c>
    </row>
    <row r="228" spans="2:47">
      <c r="B228" s="3">
        <v>2.15</v>
      </c>
      <c r="C228" s="3">
        <f t="shared" si="8"/>
        <v>0.95000000000000051</v>
      </c>
      <c r="D228" t="s">
        <v>63</v>
      </c>
      <c r="E228" s="3">
        <v>2.15</v>
      </c>
      <c r="F228" t="s">
        <v>426</v>
      </c>
      <c r="G228" t="s">
        <v>90</v>
      </c>
      <c r="H228" s="3">
        <v>2.15</v>
      </c>
      <c r="I228" s="3">
        <f t="shared" si="7"/>
        <v>0.89062499999999845</v>
      </c>
      <c r="J228" t="s">
        <v>63</v>
      </c>
      <c r="K228" s="3">
        <v>2.15</v>
      </c>
      <c r="L228" t="s">
        <v>565</v>
      </c>
      <c r="O228" s="3">
        <v>2.15</v>
      </c>
      <c r="P228" t="s">
        <v>568</v>
      </c>
      <c r="R228" s="3">
        <v>2.15</v>
      </c>
      <c r="S228" t="s">
        <v>572</v>
      </c>
      <c r="T228" t="s">
        <v>90</v>
      </c>
      <c r="AJ228" s="3">
        <v>2.15</v>
      </c>
      <c r="AK228" t="s">
        <v>578</v>
      </c>
      <c r="AM228" s="8">
        <v>21.5</v>
      </c>
      <c r="AN228" s="8">
        <v>2.15</v>
      </c>
      <c r="AO228" t="s">
        <v>585</v>
      </c>
      <c r="AP228" t="s">
        <v>90</v>
      </c>
      <c r="AQ228" s="8">
        <v>21.5</v>
      </c>
      <c r="AR228" s="3">
        <v>2.15</v>
      </c>
      <c r="AS228" t="s">
        <v>437</v>
      </c>
      <c r="AT228" t="s">
        <v>90</v>
      </c>
      <c r="AU228" t="s">
        <v>90</v>
      </c>
    </row>
    <row r="229" spans="2:47">
      <c r="B229" s="3">
        <v>2.16</v>
      </c>
      <c r="C229" s="3">
        <f t="shared" si="8"/>
        <v>0.94666666666666721</v>
      </c>
      <c r="D229" t="s">
        <v>63</v>
      </c>
      <c r="E229" s="3">
        <v>2.16</v>
      </c>
      <c r="F229" t="s">
        <v>426</v>
      </c>
      <c r="G229" t="s">
        <v>90</v>
      </c>
      <c r="H229" s="3">
        <v>2.16</v>
      </c>
      <c r="I229" s="3">
        <f t="shared" si="7"/>
        <v>0.8874999999999984</v>
      </c>
      <c r="J229" t="s">
        <v>63</v>
      </c>
      <c r="K229" s="3">
        <v>2.16</v>
      </c>
      <c r="L229" t="s">
        <v>565</v>
      </c>
      <c r="O229" s="3">
        <v>2.16</v>
      </c>
      <c r="P229" t="s">
        <v>568</v>
      </c>
      <c r="R229" s="3">
        <v>2.16</v>
      </c>
      <c r="S229" t="s">
        <v>572</v>
      </c>
      <c r="T229" t="s">
        <v>90</v>
      </c>
      <c r="AJ229" s="3">
        <v>2.16</v>
      </c>
      <c r="AK229" t="s">
        <v>578</v>
      </c>
      <c r="AM229" s="8">
        <v>21.6</v>
      </c>
      <c r="AN229" s="8">
        <v>2.16</v>
      </c>
      <c r="AO229" t="s">
        <v>585</v>
      </c>
      <c r="AP229" t="s">
        <v>90</v>
      </c>
      <c r="AQ229" s="8">
        <v>21.6</v>
      </c>
      <c r="AR229" s="3">
        <v>2.16</v>
      </c>
      <c r="AS229" t="s">
        <v>437</v>
      </c>
      <c r="AT229" t="s">
        <v>90</v>
      </c>
      <c r="AU229" t="s">
        <v>90</v>
      </c>
    </row>
    <row r="230" spans="2:47">
      <c r="B230" s="3">
        <v>2.17</v>
      </c>
      <c r="C230" s="3">
        <f t="shared" si="8"/>
        <v>0.94333333333333391</v>
      </c>
      <c r="D230" t="s">
        <v>63</v>
      </c>
      <c r="E230" s="3">
        <v>2.17</v>
      </c>
      <c r="F230" t="s">
        <v>426</v>
      </c>
      <c r="G230" t="s">
        <v>90</v>
      </c>
      <c r="H230" s="3">
        <v>2.17</v>
      </c>
      <c r="I230" s="3">
        <f t="shared" si="7"/>
        <v>0.88437499999999836</v>
      </c>
      <c r="J230" t="s">
        <v>63</v>
      </c>
      <c r="K230" s="3">
        <v>2.17</v>
      </c>
      <c r="L230" t="s">
        <v>565</v>
      </c>
      <c r="O230" s="3">
        <v>2.17</v>
      </c>
      <c r="P230" t="s">
        <v>568</v>
      </c>
      <c r="R230" s="3">
        <v>2.17</v>
      </c>
      <c r="S230" t="s">
        <v>572</v>
      </c>
      <c r="T230" t="s">
        <v>90</v>
      </c>
      <c r="AJ230" s="3">
        <v>2.17</v>
      </c>
      <c r="AK230" t="s">
        <v>578</v>
      </c>
      <c r="AM230" s="8">
        <v>21.700000000000003</v>
      </c>
      <c r="AN230" s="8">
        <v>2.17</v>
      </c>
      <c r="AO230" t="s">
        <v>585</v>
      </c>
      <c r="AP230" t="s">
        <v>90</v>
      </c>
      <c r="AQ230" s="8">
        <v>21.700000000000003</v>
      </c>
      <c r="AR230" s="3">
        <v>2.17</v>
      </c>
      <c r="AS230" t="s">
        <v>437</v>
      </c>
      <c r="AT230" t="s">
        <v>90</v>
      </c>
      <c r="AU230" t="s">
        <v>90</v>
      </c>
    </row>
    <row r="231" spans="2:47">
      <c r="B231" s="3">
        <v>2.1800000000000002</v>
      </c>
      <c r="C231" s="3">
        <f t="shared" si="8"/>
        <v>0.94000000000000061</v>
      </c>
      <c r="D231" t="s">
        <v>63</v>
      </c>
      <c r="E231" s="3">
        <v>2.1800000000000002</v>
      </c>
      <c r="F231" t="s">
        <v>426</v>
      </c>
      <c r="G231" t="s">
        <v>90</v>
      </c>
      <c r="H231" s="3">
        <v>2.1800000000000002</v>
      </c>
      <c r="I231" s="3">
        <f t="shared" si="7"/>
        <v>0.88124999999999831</v>
      </c>
      <c r="J231" t="s">
        <v>63</v>
      </c>
      <c r="K231" s="3">
        <v>2.1800000000000002</v>
      </c>
      <c r="L231" t="s">
        <v>565</v>
      </c>
      <c r="O231" s="3">
        <v>2.1800000000000002</v>
      </c>
      <c r="P231" t="s">
        <v>568</v>
      </c>
      <c r="R231" s="3">
        <v>2.1800000000000002</v>
      </c>
      <c r="S231" t="s">
        <v>572</v>
      </c>
      <c r="T231" t="s">
        <v>90</v>
      </c>
      <c r="AJ231" s="3">
        <v>2.1800000000000002</v>
      </c>
      <c r="AK231" t="s">
        <v>578</v>
      </c>
      <c r="AM231" s="8">
        <v>21.8</v>
      </c>
      <c r="AN231" s="8">
        <v>2.1800000000000002</v>
      </c>
      <c r="AO231" t="s">
        <v>585</v>
      </c>
      <c r="AP231" t="s">
        <v>90</v>
      </c>
      <c r="AQ231" s="8">
        <v>21.8</v>
      </c>
      <c r="AR231" s="3">
        <v>2.1800000000000002</v>
      </c>
      <c r="AS231" t="s">
        <v>437</v>
      </c>
      <c r="AT231" t="s">
        <v>90</v>
      </c>
      <c r="AU231" t="s">
        <v>90</v>
      </c>
    </row>
    <row r="232" spans="2:47">
      <c r="B232" s="3">
        <v>2.19</v>
      </c>
      <c r="C232" s="3">
        <f t="shared" si="8"/>
        <v>0.93666666666666731</v>
      </c>
      <c r="D232" t="s">
        <v>63</v>
      </c>
      <c r="E232" s="3">
        <v>2.19</v>
      </c>
      <c r="F232" t="s">
        <v>426</v>
      </c>
      <c r="G232" t="s">
        <v>90</v>
      </c>
      <c r="H232" s="3">
        <v>2.19</v>
      </c>
      <c r="I232" s="3">
        <f t="shared" si="7"/>
        <v>0.87812499999999827</v>
      </c>
      <c r="J232" t="s">
        <v>63</v>
      </c>
      <c r="K232" s="3">
        <v>2.19</v>
      </c>
      <c r="L232" t="s">
        <v>565</v>
      </c>
      <c r="O232" s="3">
        <v>2.19</v>
      </c>
      <c r="P232" t="s">
        <v>568</v>
      </c>
      <c r="R232" s="3">
        <v>2.19</v>
      </c>
      <c r="S232" t="s">
        <v>572</v>
      </c>
      <c r="T232" t="s">
        <v>90</v>
      </c>
      <c r="AJ232" s="3">
        <v>2.19</v>
      </c>
      <c r="AK232" t="s">
        <v>578</v>
      </c>
      <c r="AM232" s="8">
        <v>21.900000000000002</v>
      </c>
      <c r="AN232" s="8">
        <v>2.19</v>
      </c>
      <c r="AO232" t="s">
        <v>585</v>
      </c>
      <c r="AP232" t="s">
        <v>90</v>
      </c>
      <c r="AQ232" s="8">
        <v>21.900000000000002</v>
      </c>
      <c r="AR232" s="3">
        <v>2.19</v>
      </c>
      <c r="AS232" t="s">
        <v>437</v>
      </c>
      <c r="AT232" t="s">
        <v>90</v>
      </c>
      <c r="AU232" t="s">
        <v>90</v>
      </c>
    </row>
    <row r="233" spans="2:47">
      <c r="B233" s="3">
        <v>2.2000000000000002</v>
      </c>
      <c r="C233" s="3">
        <f t="shared" si="8"/>
        <v>0.93333333333333401</v>
      </c>
      <c r="D233" t="s">
        <v>63</v>
      </c>
      <c r="E233" s="3">
        <v>2.2000000000000002</v>
      </c>
      <c r="F233" t="s">
        <v>426</v>
      </c>
      <c r="G233" t="s">
        <v>90</v>
      </c>
      <c r="H233" s="3">
        <v>2.2000000000000002</v>
      </c>
      <c r="I233" s="3">
        <f t="shared" si="7"/>
        <v>0.87499999999999822</v>
      </c>
      <c r="J233" t="s">
        <v>63</v>
      </c>
      <c r="K233" s="3">
        <v>2.2000000000000002</v>
      </c>
      <c r="L233" t="s">
        <v>565</v>
      </c>
      <c r="O233" s="3">
        <v>2.2000000000000002</v>
      </c>
      <c r="P233" t="s">
        <v>568</v>
      </c>
      <c r="R233" s="3">
        <v>2.2000000000000002</v>
      </c>
      <c r="S233" t="s">
        <v>572</v>
      </c>
      <c r="T233" t="s">
        <v>90</v>
      </c>
      <c r="AJ233" s="3">
        <v>2.2000000000000002</v>
      </c>
      <c r="AK233" t="s">
        <v>578</v>
      </c>
      <c r="AM233" s="8">
        <v>22</v>
      </c>
      <c r="AN233" s="8">
        <v>2.2000000000000002</v>
      </c>
      <c r="AO233" t="s">
        <v>585</v>
      </c>
      <c r="AP233" t="s">
        <v>90</v>
      </c>
      <c r="AQ233" s="8">
        <v>22</v>
      </c>
      <c r="AR233" s="3">
        <v>2.2000000000000002</v>
      </c>
      <c r="AS233" t="s">
        <v>437</v>
      </c>
      <c r="AT233" t="s">
        <v>90</v>
      </c>
      <c r="AU233" t="s">
        <v>90</v>
      </c>
    </row>
    <row r="234" spans="2:47">
      <c r="B234" s="3">
        <v>2.21</v>
      </c>
      <c r="C234" s="3">
        <f t="shared" si="8"/>
        <v>0.93000000000000071</v>
      </c>
      <c r="D234" t="s">
        <v>63</v>
      </c>
      <c r="E234" s="3">
        <v>2.21</v>
      </c>
      <c r="F234" t="s">
        <v>426</v>
      </c>
      <c r="G234" t="s">
        <v>90</v>
      </c>
      <c r="H234" s="3">
        <v>2.21</v>
      </c>
      <c r="I234" s="3">
        <f t="shared" si="7"/>
        <v>0.87187499999999818</v>
      </c>
      <c r="J234" t="s">
        <v>63</v>
      </c>
      <c r="K234" s="3">
        <v>2.21</v>
      </c>
      <c r="L234" t="s">
        <v>565</v>
      </c>
      <c r="O234" s="3">
        <v>2.21</v>
      </c>
      <c r="P234" t="s">
        <v>568</v>
      </c>
      <c r="R234" s="3">
        <v>2.21</v>
      </c>
      <c r="S234" t="s">
        <v>572</v>
      </c>
      <c r="T234" t="s">
        <v>90</v>
      </c>
      <c r="AJ234" s="3">
        <v>2.21</v>
      </c>
      <c r="AK234" t="s">
        <v>578</v>
      </c>
      <c r="AM234" s="8">
        <v>22.1</v>
      </c>
      <c r="AN234" s="8">
        <v>2.21</v>
      </c>
      <c r="AO234" t="s">
        <v>585</v>
      </c>
      <c r="AP234" t="s">
        <v>90</v>
      </c>
      <c r="AQ234" s="8">
        <v>22.1</v>
      </c>
      <c r="AR234" s="3">
        <v>2.21</v>
      </c>
      <c r="AS234" t="s">
        <v>437</v>
      </c>
      <c r="AT234" t="s">
        <v>90</v>
      </c>
      <c r="AU234" t="s">
        <v>90</v>
      </c>
    </row>
    <row r="235" spans="2:47">
      <c r="B235" s="3">
        <v>2.2200000000000002</v>
      </c>
      <c r="C235" s="3">
        <f t="shared" si="8"/>
        <v>0.92666666666666742</v>
      </c>
      <c r="D235" t="s">
        <v>63</v>
      </c>
      <c r="E235" s="3">
        <v>2.2200000000000002</v>
      </c>
      <c r="F235" t="s">
        <v>426</v>
      </c>
      <c r="G235" t="s">
        <v>90</v>
      </c>
      <c r="H235" s="3">
        <v>2.2200000000000002</v>
      </c>
      <c r="I235" s="3">
        <f t="shared" si="7"/>
        <v>0.86874999999999813</v>
      </c>
      <c r="J235" t="s">
        <v>63</v>
      </c>
      <c r="K235" s="3">
        <v>2.2200000000000002</v>
      </c>
      <c r="L235" t="s">
        <v>565</v>
      </c>
      <c r="O235" s="3">
        <v>2.2200000000000002</v>
      </c>
      <c r="P235" t="s">
        <v>568</v>
      </c>
      <c r="R235" s="3">
        <v>2.2200000000000002</v>
      </c>
      <c r="S235" t="s">
        <v>572</v>
      </c>
      <c r="T235" t="s">
        <v>90</v>
      </c>
      <c r="AJ235" s="3">
        <v>2.2200000000000002</v>
      </c>
      <c r="AK235" t="s">
        <v>578</v>
      </c>
      <c r="AM235" s="8">
        <v>22.200000000000003</v>
      </c>
      <c r="AN235" s="8">
        <v>2.2200000000000002</v>
      </c>
      <c r="AO235" t="s">
        <v>585</v>
      </c>
      <c r="AP235" t="s">
        <v>90</v>
      </c>
      <c r="AQ235" s="8">
        <v>22.200000000000003</v>
      </c>
      <c r="AR235" s="3">
        <v>2.2200000000000002</v>
      </c>
      <c r="AS235" t="s">
        <v>437</v>
      </c>
      <c r="AT235" t="s">
        <v>90</v>
      </c>
      <c r="AU235" t="s">
        <v>90</v>
      </c>
    </row>
    <row r="236" spans="2:47">
      <c r="B236" s="3">
        <v>2.23</v>
      </c>
      <c r="C236" s="3">
        <f t="shared" si="8"/>
        <v>0.92333333333333412</v>
      </c>
      <c r="D236" t="s">
        <v>63</v>
      </c>
      <c r="E236" s="3">
        <v>2.23</v>
      </c>
      <c r="F236" t="s">
        <v>426</v>
      </c>
      <c r="G236" t="s">
        <v>90</v>
      </c>
      <c r="H236" s="3">
        <v>2.23</v>
      </c>
      <c r="I236" s="3">
        <f t="shared" si="7"/>
        <v>0.86562499999999809</v>
      </c>
      <c r="J236" t="s">
        <v>63</v>
      </c>
      <c r="K236" s="3">
        <v>2.23</v>
      </c>
      <c r="L236" t="s">
        <v>565</v>
      </c>
      <c r="O236" s="3">
        <v>2.23</v>
      </c>
      <c r="P236" t="s">
        <v>568</v>
      </c>
      <c r="R236" s="3">
        <v>2.23</v>
      </c>
      <c r="S236" t="s">
        <v>572</v>
      </c>
      <c r="T236" t="s">
        <v>90</v>
      </c>
      <c r="AJ236" s="3">
        <v>2.23</v>
      </c>
      <c r="AK236" t="s">
        <v>578</v>
      </c>
      <c r="AM236" s="8">
        <v>22.3</v>
      </c>
      <c r="AN236" s="8">
        <v>2.23</v>
      </c>
      <c r="AO236" t="s">
        <v>585</v>
      </c>
      <c r="AP236" t="s">
        <v>90</v>
      </c>
      <c r="AQ236" s="8">
        <v>22.3</v>
      </c>
      <c r="AR236" s="3">
        <v>2.23</v>
      </c>
      <c r="AS236" t="s">
        <v>437</v>
      </c>
      <c r="AT236" t="s">
        <v>90</v>
      </c>
      <c r="AU236" t="s">
        <v>90</v>
      </c>
    </row>
    <row r="237" spans="2:47">
      <c r="B237" s="3">
        <v>2.2400000000000002</v>
      </c>
      <c r="C237" s="3">
        <f t="shared" si="8"/>
        <v>0.92000000000000082</v>
      </c>
      <c r="D237" t="s">
        <v>63</v>
      </c>
      <c r="E237" s="3">
        <v>2.2400000000000002</v>
      </c>
      <c r="F237" t="s">
        <v>426</v>
      </c>
      <c r="G237" t="s">
        <v>90</v>
      </c>
      <c r="H237" s="3">
        <v>2.2400000000000002</v>
      </c>
      <c r="I237" s="3">
        <f t="shared" si="7"/>
        <v>0.86249999999999805</v>
      </c>
      <c r="J237" t="s">
        <v>63</v>
      </c>
      <c r="K237" s="3">
        <v>2.2400000000000002</v>
      </c>
      <c r="L237" t="s">
        <v>565</v>
      </c>
      <c r="O237" s="3">
        <v>2.2400000000000002</v>
      </c>
      <c r="P237" t="s">
        <v>568</v>
      </c>
      <c r="R237" s="3">
        <v>2.2400000000000002</v>
      </c>
      <c r="S237" t="s">
        <v>572</v>
      </c>
      <c r="T237" t="s">
        <v>90</v>
      </c>
      <c r="AJ237" s="3">
        <v>2.2400000000000002</v>
      </c>
      <c r="AK237" t="s">
        <v>578</v>
      </c>
      <c r="AM237" s="8">
        <v>22.400000000000002</v>
      </c>
      <c r="AN237" s="8">
        <v>2.2400000000000002</v>
      </c>
      <c r="AO237" t="s">
        <v>585</v>
      </c>
      <c r="AP237" t="s">
        <v>90</v>
      </c>
      <c r="AQ237" s="8">
        <v>22.400000000000002</v>
      </c>
      <c r="AR237" s="3">
        <v>2.2400000000000002</v>
      </c>
      <c r="AS237" t="s">
        <v>437</v>
      </c>
      <c r="AT237" t="s">
        <v>90</v>
      </c>
      <c r="AU237" t="s">
        <v>90</v>
      </c>
    </row>
    <row r="238" spans="2:47">
      <c r="B238" s="3">
        <v>2.25</v>
      </c>
      <c r="C238" s="3">
        <f t="shared" si="8"/>
        <v>0.91666666666666752</v>
      </c>
      <c r="D238" t="s">
        <v>63</v>
      </c>
      <c r="E238" s="3">
        <v>2.25</v>
      </c>
      <c r="F238" t="s">
        <v>426</v>
      </c>
      <c r="G238" t="s">
        <v>90</v>
      </c>
      <c r="H238" s="3">
        <v>2.25</v>
      </c>
      <c r="I238" s="3">
        <f t="shared" si="7"/>
        <v>0.859374999999998</v>
      </c>
      <c r="J238" t="s">
        <v>63</v>
      </c>
      <c r="K238" s="3">
        <v>2.25</v>
      </c>
      <c r="L238" t="s">
        <v>565</v>
      </c>
      <c r="O238" s="3">
        <v>2.25</v>
      </c>
      <c r="P238" t="s">
        <v>568</v>
      </c>
      <c r="R238" s="3">
        <v>2.25</v>
      </c>
      <c r="S238" t="s">
        <v>572</v>
      </c>
      <c r="T238" t="s">
        <v>90</v>
      </c>
      <c r="AJ238" s="3">
        <v>2.25</v>
      </c>
      <c r="AK238" t="s">
        <v>578</v>
      </c>
      <c r="AM238" s="8">
        <v>22.5</v>
      </c>
      <c r="AN238" s="8">
        <v>2.25</v>
      </c>
      <c r="AO238" t="s">
        <v>585</v>
      </c>
      <c r="AP238" t="s">
        <v>90</v>
      </c>
      <c r="AQ238" s="8">
        <v>22.5</v>
      </c>
      <c r="AR238" s="3">
        <v>2.25</v>
      </c>
      <c r="AS238" t="s">
        <v>437</v>
      </c>
      <c r="AT238" t="s">
        <v>90</v>
      </c>
      <c r="AU238" t="s">
        <v>90</v>
      </c>
    </row>
    <row r="239" spans="2:47">
      <c r="B239" s="3">
        <v>2.2599999999999998</v>
      </c>
      <c r="C239" s="3">
        <f t="shared" si="8"/>
        <v>0.91333333333333422</v>
      </c>
      <c r="D239" t="s">
        <v>63</v>
      </c>
      <c r="E239" s="3">
        <v>2.2599999999999998</v>
      </c>
      <c r="F239" t="s">
        <v>426</v>
      </c>
      <c r="G239" t="s">
        <v>90</v>
      </c>
      <c r="H239" s="3">
        <v>2.2600000000000002</v>
      </c>
      <c r="I239" s="3">
        <f t="shared" si="7"/>
        <v>0.85624999999999796</v>
      </c>
      <c r="J239" t="s">
        <v>63</v>
      </c>
      <c r="K239" s="3">
        <v>2.2600000000000002</v>
      </c>
      <c r="L239" t="s">
        <v>565</v>
      </c>
      <c r="O239" s="3">
        <v>2.2600000000000002</v>
      </c>
      <c r="P239" t="s">
        <v>568</v>
      </c>
      <c r="R239" s="3">
        <v>2.2600000000000002</v>
      </c>
      <c r="S239" t="s">
        <v>572</v>
      </c>
      <c r="T239" t="s">
        <v>90</v>
      </c>
      <c r="AJ239" s="3">
        <v>2.2600000000000002</v>
      </c>
      <c r="AK239" t="s">
        <v>578</v>
      </c>
      <c r="AM239" s="8">
        <v>22.6</v>
      </c>
      <c r="AN239" s="8">
        <v>2.2599999999999998</v>
      </c>
      <c r="AO239" t="s">
        <v>585</v>
      </c>
      <c r="AP239" t="s">
        <v>90</v>
      </c>
      <c r="AQ239" s="8">
        <v>22.6</v>
      </c>
      <c r="AR239" s="3">
        <v>2.2600000000000002</v>
      </c>
      <c r="AS239" t="s">
        <v>437</v>
      </c>
      <c r="AT239" t="s">
        <v>90</v>
      </c>
      <c r="AU239" t="s">
        <v>90</v>
      </c>
    </row>
    <row r="240" spans="2:47">
      <c r="B240" s="3">
        <v>2.27</v>
      </c>
      <c r="C240" s="3">
        <f t="shared" si="8"/>
        <v>0.91000000000000092</v>
      </c>
      <c r="D240" t="s">
        <v>63</v>
      </c>
      <c r="E240" s="3">
        <v>2.27</v>
      </c>
      <c r="F240" t="s">
        <v>426</v>
      </c>
      <c r="G240" t="s">
        <v>90</v>
      </c>
      <c r="H240" s="3">
        <v>2.27</v>
      </c>
      <c r="I240" s="3">
        <f t="shared" si="7"/>
        <v>0.85312499999999791</v>
      </c>
      <c r="J240" t="s">
        <v>63</v>
      </c>
      <c r="K240" s="3">
        <v>2.27</v>
      </c>
      <c r="L240" t="s">
        <v>565</v>
      </c>
      <c r="O240" s="3">
        <v>2.27</v>
      </c>
      <c r="P240" t="s">
        <v>568</v>
      </c>
      <c r="R240" s="3">
        <v>2.27</v>
      </c>
      <c r="S240" t="s">
        <v>572</v>
      </c>
      <c r="T240" t="s">
        <v>90</v>
      </c>
      <c r="AJ240" s="3">
        <v>2.27</v>
      </c>
      <c r="AK240" t="s">
        <v>578</v>
      </c>
      <c r="AM240" s="8">
        <v>22.700000000000003</v>
      </c>
      <c r="AN240" s="8">
        <v>2.27</v>
      </c>
      <c r="AO240" t="s">
        <v>585</v>
      </c>
      <c r="AP240" t="s">
        <v>90</v>
      </c>
      <c r="AQ240" s="8">
        <v>22.700000000000003</v>
      </c>
      <c r="AR240" s="3">
        <v>2.27</v>
      </c>
      <c r="AS240" t="s">
        <v>437</v>
      </c>
      <c r="AT240" t="s">
        <v>90</v>
      </c>
      <c r="AU240" t="s">
        <v>90</v>
      </c>
    </row>
    <row r="241" spans="2:47">
      <c r="B241" s="3">
        <v>2.2799999999999998</v>
      </c>
      <c r="C241" s="3">
        <f t="shared" si="8"/>
        <v>0.90666666666666762</v>
      </c>
      <c r="D241" t="s">
        <v>63</v>
      </c>
      <c r="E241" s="3">
        <v>2.2799999999999998</v>
      </c>
      <c r="F241" t="s">
        <v>426</v>
      </c>
      <c r="G241" t="s">
        <v>90</v>
      </c>
      <c r="H241" s="3">
        <v>2.2800000000000002</v>
      </c>
      <c r="I241" s="3">
        <f t="shared" si="7"/>
        <v>0.84999999999999787</v>
      </c>
      <c r="J241" t="s">
        <v>63</v>
      </c>
      <c r="K241" s="3">
        <v>2.2800000000000002</v>
      </c>
      <c r="L241" t="s">
        <v>565</v>
      </c>
      <c r="O241" s="3">
        <v>2.2800000000000002</v>
      </c>
      <c r="P241" t="s">
        <v>568</v>
      </c>
      <c r="R241" s="3">
        <v>2.2800000000000002</v>
      </c>
      <c r="S241" t="s">
        <v>572</v>
      </c>
      <c r="T241" t="s">
        <v>90</v>
      </c>
      <c r="AJ241" s="3">
        <v>2.2800000000000002</v>
      </c>
      <c r="AK241" t="s">
        <v>578</v>
      </c>
      <c r="AM241" s="8">
        <v>22.8</v>
      </c>
      <c r="AN241" s="8">
        <v>2.2799999999999998</v>
      </c>
      <c r="AO241" t="s">
        <v>585</v>
      </c>
      <c r="AP241" t="s">
        <v>90</v>
      </c>
      <c r="AQ241" s="8">
        <v>22.8</v>
      </c>
      <c r="AR241" s="3">
        <v>2.2800000000000002</v>
      </c>
      <c r="AS241" t="s">
        <v>437</v>
      </c>
      <c r="AT241" t="s">
        <v>90</v>
      </c>
      <c r="AU241" t="s">
        <v>90</v>
      </c>
    </row>
    <row r="242" spans="2:47">
      <c r="B242" s="3">
        <v>2.29</v>
      </c>
      <c r="C242" s="3">
        <f t="shared" si="8"/>
        <v>0.90333333333333432</v>
      </c>
      <c r="D242" t="s">
        <v>63</v>
      </c>
      <c r="E242" s="3">
        <v>2.29</v>
      </c>
      <c r="F242" t="s">
        <v>426</v>
      </c>
      <c r="G242" t="s">
        <v>90</v>
      </c>
      <c r="H242" s="3">
        <v>2.29</v>
      </c>
      <c r="I242" s="3">
        <f t="shared" si="7"/>
        <v>0.84687499999999782</v>
      </c>
      <c r="J242" t="s">
        <v>63</v>
      </c>
      <c r="K242" s="3">
        <v>2.29</v>
      </c>
      <c r="L242" t="s">
        <v>565</v>
      </c>
      <c r="O242" s="3">
        <v>2.29</v>
      </c>
      <c r="P242" t="s">
        <v>568</v>
      </c>
      <c r="R242" s="3">
        <v>2.29</v>
      </c>
      <c r="S242" t="s">
        <v>572</v>
      </c>
      <c r="T242" t="s">
        <v>90</v>
      </c>
      <c r="AJ242" s="3">
        <v>2.29</v>
      </c>
      <c r="AK242" t="s">
        <v>578</v>
      </c>
      <c r="AM242" s="8">
        <v>22.900000000000002</v>
      </c>
      <c r="AN242" s="8">
        <v>2.29</v>
      </c>
      <c r="AO242" t="s">
        <v>585</v>
      </c>
      <c r="AP242" t="s">
        <v>90</v>
      </c>
      <c r="AQ242" s="8">
        <v>22.900000000000002</v>
      </c>
      <c r="AR242" s="3">
        <v>2.29</v>
      </c>
      <c r="AS242" t="s">
        <v>437</v>
      </c>
      <c r="AT242" t="s">
        <v>90</v>
      </c>
      <c r="AU242" t="s">
        <v>90</v>
      </c>
    </row>
    <row r="243" spans="2:47">
      <c r="B243" s="3">
        <v>2.2999999999999998</v>
      </c>
      <c r="C243" s="3">
        <f t="shared" si="8"/>
        <v>0.90000000000000102</v>
      </c>
      <c r="D243" t="s">
        <v>63</v>
      </c>
      <c r="E243" s="3">
        <v>2.2999999999999998</v>
      </c>
      <c r="F243" t="s">
        <v>426</v>
      </c>
      <c r="G243" t="s">
        <v>90</v>
      </c>
      <c r="H243" s="3">
        <v>2.3000000000000003</v>
      </c>
      <c r="I243" s="3">
        <f t="shared" si="7"/>
        <v>0.84374999999999778</v>
      </c>
      <c r="J243" t="s">
        <v>99</v>
      </c>
      <c r="K243" s="3">
        <v>2.3000000000000003</v>
      </c>
      <c r="L243" t="s">
        <v>565</v>
      </c>
      <c r="O243" s="3">
        <v>2.3000000000000003</v>
      </c>
      <c r="P243" t="s">
        <v>568</v>
      </c>
      <c r="R243" s="3">
        <v>2.3000000000000003</v>
      </c>
      <c r="S243" t="s">
        <v>572</v>
      </c>
      <c r="T243" t="s">
        <v>90</v>
      </c>
      <c r="AJ243" s="3">
        <v>2.3000000000000003</v>
      </c>
      <c r="AK243" t="s">
        <v>578</v>
      </c>
      <c r="AM243" s="8">
        <v>23</v>
      </c>
      <c r="AN243" s="8">
        <v>2.2999999999999998</v>
      </c>
      <c r="AO243" t="s">
        <v>585</v>
      </c>
      <c r="AP243" t="s">
        <v>90</v>
      </c>
      <c r="AQ243" s="8">
        <v>23</v>
      </c>
      <c r="AR243" s="3">
        <v>2.3000000000000003</v>
      </c>
      <c r="AS243" t="s">
        <v>437</v>
      </c>
      <c r="AT243" t="s">
        <v>90</v>
      </c>
      <c r="AU243" t="s">
        <v>90</v>
      </c>
    </row>
    <row r="244" spans="2:47">
      <c r="B244" s="3">
        <v>2.31</v>
      </c>
      <c r="C244" s="3">
        <f t="shared" si="8"/>
        <v>0.89666666666666772</v>
      </c>
      <c r="D244" t="s">
        <v>63</v>
      </c>
      <c r="E244" s="3">
        <v>2.31</v>
      </c>
      <c r="F244" t="s">
        <v>426</v>
      </c>
      <c r="G244" t="s">
        <v>90</v>
      </c>
      <c r="H244" s="3">
        <v>2.31</v>
      </c>
      <c r="I244" s="3">
        <f t="shared" si="7"/>
        <v>0.84062499999999774</v>
      </c>
      <c r="J244" t="s">
        <v>99</v>
      </c>
      <c r="K244" s="3">
        <v>2.31</v>
      </c>
      <c r="L244" t="s">
        <v>565</v>
      </c>
      <c r="O244" s="3">
        <v>2.31</v>
      </c>
      <c r="P244" t="s">
        <v>568</v>
      </c>
      <c r="R244" s="3">
        <v>2.31</v>
      </c>
      <c r="S244" t="s">
        <v>572</v>
      </c>
      <c r="T244" t="s">
        <v>90</v>
      </c>
      <c r="AJ244" s="3">
        <v>2.31</v>
      </c>
      <c r="AK244" t="s">
        <v>578</v>
      </c>
      <c r="AM244" s="8">
        <v>23.1</v>
      </c>
      <c r="AN244" s="8">
        <v>2.31</v>
      </c>
      <c r="AO244" t="s">
        <v>585</v>
      </c>
      <c r="AP244" t="s">
        <v>90</v>
      </c>
      <c r="AQ244" s="8">
        <v>23.1</v>
      </c>
      <c r="AR244" s="3">
        <v>2.31</v>
      </c>
      <c r="AS244" t="s">
        <v>437</v>
      </c>
      <c r="AT244" t="s">
        <v>90</v>
      </c>
      <c r="AU244" t="s">
        <v>90</v>
      </c>
    </row>
    <row r="245" spans="2:47">
      <c r="B245" s="3">
        <v>2.3199999999999998</v>
      </c>
      <c r="C245" s="3">
        <f t="shared" si="8"/>
        <v>0.89333333333333442</v>
      </c>
      <c r="D245" t="s">
        <v>63</v>
      </c>
      <c r="E245" s="3">
        <v>2.3199999999999998</v>
      </c>
      <c r="F245" t="s">
        <v>426</v>
      </c>
      <c r="G245" t="s">
        <v>90</v>
      </c>
      <c r="H245" s="3">
        <v>2.3199999999999998</v>
      </c>
      <c r="I245" s="3">
        <f t="shared" si="7"/>
        <v>0.83749999999999769</v>
      </c>
      <c r="J245" t="s">
        <v>99</v>
      </c>
      <c r="K245" s="3">
        <v>2.3199999999999998</v>
      </c>
      <c r="L245" t="s">
        <v>565</v>
      </c>
      <c r="O245" s="3">
        <v>2.3199999999999998</v>
      </c>
      <c r="P245" t="s">
        <v>568</v>
      </c>
      <c r="R245" s="3">
        <v>2.3199999999999998</v>
      </c>
      <c r="S245" t="s">
        <v>572</v>
      </c>
      <c r="T245" t="s">
        <v>90</v>
      </c>
      <c r="AJ245" s="3">
        <v>2.3199999999999998</v>
      </c>
      <c r="AK245" t="s">
        <v>578</v>
      </c>
      <c r="AM245" s="8">
        <v>23.200000000000003</v>
      </c>
      <c r="AN245" s="8">
        <v>2.3199999999999998</v>
      </c>
      <c r="AO245" t="s">
        <v>585</v>
      </c>
      <c r="AP245" t="s">
        <v>90</v>
      </c>
      <c r="AQ245" s="8">
        <v>23.200000000000003</v>
      </c>
      <c r="AR245" s="3">
        <v>2.3199999999999998</v>
      </c>
      <c r="AS245" t="s">
        <v>437</v>
      </c>
      <c r="AT245" t="s">
        <v>90</v>
      </c>
      <c r="AU245" t="s">
        <v>90</v>
      </c>
    </row>
    <row r="246" spans="2:47">
      <c r="B246" s="3">
        <v>2.33</v>
      </c>
      <c r="C246" s="3">
        <f t="shared" si="8"/>
        <v>0.89000000000000112</v>
      </c>
      <c r="D246" t="s">
        <v>63</v>
      </c>
      <c r="E246" s="3">
        <v>2.33</v>
      </c>
      <c r="F246" t="s">
        <v>426</v>
      </c>
      <c r="G246" t="s">
        <v>90</v>
      </c>
      <c r="H246" s="3">
        <v>2.33</v>
      </c>
      <c r="I246" s="3">
        <f t="shared" si="7"/>
        <v>0.83437499999999765</v>
      </c>
      <c r="J246" t="s">
        <v>99</v>
      </c>
      <c r="K246" s="3">
        <v>2.33</v>
      </c>
      <c r="L246" t="s">
        <v>565</v>
      </c>
      <c r="O246" s="3">
        <v>2.33</v>
      </c>
      <c r="P246" t="s">
        <v>568</v>
      </c>
      <c r="R246" s="3">
        <v>2.33</v>
      </c>
      <c r="S246" t="s">
        <v>572</v>
      </c>
      <c r="T246" t="s">
        <v>90</v>
      </c>
      <c r="AJ246" s="3">
        <v>2.33</v>
      </c>
      <c r="AK246" t="s">
        <v>578</v>
      </c>
      <c r="AM246" s="8">
        <v>23.3</v>
      </c>
      <c r="AN246" s="8">
        <v>2.33</v>
      </c>
      <c r="AO246" t="s">
        <v>585</v>
      </c>
      <c r="AP246" t="s">
        <v>90</v>
      </c>
      <c r="AQ246" s="8">
        <v>23.3</v>
      </c>
      <c r="AR246" s="3">
        <v>2.33</v>
      </c>
      <c r="AS246" t="s">
        <v>437</v>
      </c>
      <c r="AT246" t="s">
        <v>90</v>
      </c>
      <c r="AU246" t="s">
        <v>90</v>
      </c>
    </row>
    <row r="247" spans="2:47">
      <c r="B247" s="3">
        <v>2.34</v>
      </c>
      <c r="C247" s="3">
        <f t="shared" si="8"/>
        <v>0.88666666666666782</v>
      </c>
      <c r="D247" t="s">
        <v>63</v>
      </c>
      <c r="E247" s="3">
        <v>2.34</v>
      </c>
      <c r="F247" t="s">
        <v>426</v>
      </c>
      <c r="G247" t="s">
        <v>90</v>
      </c>
      <c r="H247" s="3">
        <v>2.34</v>
      </c>
      <c r="I247" s="3">
        <f t="shared" si="7"/>
        <v>0.8312499999999976</v>
      </c>
      <c r="J247" t="s">
        <v>99</v>
      </c>
      <c r="K247" s="3">
        <v>2.34</v>
      </c>
      <c r="L247" t="s">
        <v>565</v>
      </c>
      <c r="O247" s="3">
        <v>2.34</v>
      </c>
      <c r="P247" t="s">
        <v>568</v>
      </c>
      <c r="R247" s="3">
        <v>2.34</v>
      </c>
      <c r="S247" t="s">
        <v>572</v>
      </c>
      <c r="T247" t="s">
        <v>90</v>
      </c>
      <c r="AJ247" s="3">
        <v>2.34</v>
      </c>
      <c r="AK247" t="s">
        <v>578</v>
      </c>
      <c r="AM247" s="8">
        <v>23.400000000000002</v>
      </c>
      <c r="AN247" s="8">
        <v>2.34</v>
      </c>
      <c r="AO247" t="s">
        <v>585</v>
      </c>
      <c r="AP247" t="s">
        <v>90</v>
      </c>
      <c r="AQ247" s="8">
        <v>23.400000000000002</v>
      </c>
      <c r="AR247" s="3">
        <v>2.34</v>
      </c>
      <c r="AS247" t="s">
        <v>437</v>
      </c>
      <c r="AT247" t="s">
        <v>90</v>
      </c>
      <c r="AU247" t="s">
        <v>90</v>
      </c>
    </row>
    <row r="248" spans="2:47">
      <c r="B248" s="3">
        <v>2.35</v>
      </c>
      <c r="C248" s="3">
        <f t="shared" si="8"/>
        <v>0.88333333333333452</v>
      </c>
      <c r="D248" t="s">
        <v>63</v>
      </c>
      <c r="E248" s="3">
        <v>2.35</v>
      </c>
      <c r="F248" t="s">
        <v>426</v>
      </c>
      <c r="G248" t="s">
        <v>90</v>
      </c>
      <c r="H248" s="3">
        <v>2.35</v>
      </c>
      <c r="I248" s="3">
        <f t="shared" si="7"/>
        <v>0.82812499999999756</v>
      </c>
      <c r="J248" t="s">
        <v>99</v>
      </c>
      <c r="K248" s="3">
        <v>2.35</v>
      </c>
      <c r="L248" t="s">
        <v>565</v>
      </c>
      <c r="O248" s="3">
        <v>2.35</v>
      </c>
      <c r="P248" t="s">
        <v>568</v>
      </c>
      <c r="R248" s="3">
        <v>2.35</v>
      </c>
      <c r="S248" t="s">
        <v>572</v>
      </c>
      <c r="T248" t="s">
        <v>90</v>
      </c>
      <c r="AJ248" s="3">
        <v>2.35</v>
      </c>
      <c r="AK248" t="s">
        <v>578</v>
      </c>
      <c r="AM248" s="8">
        <v>23.5</v>
      </c>
      <c r="AN248" s="8">
        <v>2.35</v>
      </c>
      <c r="AO248" t="s">
        <v>585</v>
      </c>
      <c r="AP248" t="s">
        <v>90</v>
      </c>
      <c r="AQ248" s="8">
        <v>23.5</v>
      </c>
      <c r="AR248" s="3">
        <v>2.35</v>
      </c>
      <c r="AS248" t="s">
        <v>437</v>
      </c>
      <c r="AT248" t="s">
        <v>90</v>
      </c>
      <c r="AU248" t="s">
        <v>90</v>
      </c>
    </row>
    <row r="249" spans="2:47">
      <c r="B249" s="3">
        <v>2.36</v>
      </c>
      <c r="C249" s="3">
        <f t="shared" si="8"/>
        <v>0.88000000000000123</v>
      </c>
      <c r="D249" t="s">
        <v>63</v>
      </c>
      <c r="E249" s="3">
        <v>2.36</v>
      </c>
      <c r="F249" t="s">
        <v>426</v>
      </c>
      <c r="G249" t="s">
        <v>90</v>
      </c>
      <c r="H249" s="3">
        <v>2.36</v>
      </c>
      <c r="I249" s="3">
        <f t="shared" si="7"/>
        <v>0.82499999999999751</v>
      </c>
      <c r="J249" t="s">
        <v>99</v>
      </c>
      <c r="K249" s="3">
        <v>2.36</v>
      </c>
      <c r="L249" t="s">
        <v>565</v>
      </c>
      <c r="O249" s="3">
        <v>2.36</v>
      </c>
      <c r="P249" t="s">
        <v>568</v>
      </c>
      <c r="R249" s="3">
        <v>2.36</v>
      </c>
      <c r="S249" t="s">
        <v>572</v>
      </c>
      <c r="T249" t="s">
        <v>90</v>
      </c>
      <c r="AJ249" s="3">
        <v>2.36</v>
      </c>
      <c r="AK249" t="s">
        <v>578</v>
      </c>
      <c r="AM249" s="8">
        <v>23.6</v>
      </c>
      <c r="AN249" s="8">
        <v>2.36</v>
      </c>
      <c r="AO249" t="s">
        <v>585</v>
      </c>
      <c r="AP249" t="s">
        <v>90</v>
      </c>
      <c r="AQ249" s="8">
        <v>23.6</v>
      </c>
      <c r="AR249" s="3">
        <v>2.36</v>
      </c>
      <c r="AS249" t="s">
        <v>437</v>
      </c>
      <c r="AT249" t="s">
        <v>90</v>
      </c>
      <c r="AU249" t="s">
        <v>90</v>
      </c>
    </row>
    <row r="250" spans="2:47">
      <c r="B250" s="3">
        <v>2.37</v>
      </c>
      <c r="C250" s="3">
        <f t="shared" si="8"/>
        <v>0.87666666666666793</v>
      </c>
      <c r="D250" t="s">
        <v>63</v>
      </c>
      <c r="E250" s="3">
        <v>2.37</v>
      </c>
      <c r="F250" t="s">
        <v>426</v>
      </c>
      <c r="G250" t="s">
        <v>90</v>
      </c>
      <c r="H250" s="3">
        <v>2.37</v>
      </c>
      <c r="I250" s="3">
        <f t="shared" si="7"/>
        <v>0.82187499999999747</v>
      </c>
      <c r="J250" t="s">
        <v>99</v>
      </c>
      <c r="K250" s="3">
        <v>2.37</v>
      </c>
      <c r="L250" t="s">
        <v>565</v>
      </c>
      <c r="O250" s="3">
        <v>2.37</v>
      </c>
      <c r="P250" t="s">
        <v>568</v>
      </c>
      <c r="R250" s="3">
        <v>2.37</v>
      </c>
      <c r="S250" t="s">
        <v>572</v>
      </c>
      <c r="T250" t="s">
        <v>90</v>
      </c>
      <c r="AJ250" s="3">
        <v>2.37</v>
      </c>
      <c r="AK250" t="s">
        <v>578</v>
      </c>
      <c r="AM250" s="8">
        <v>23.700000000000003</v>
      </c>
      <c r="AN250" s="8">
        <v>2.37</v>
      </c>
      <c r="AO250" t="s">
        <v>585</v>
      </c>
      <c r="AP250" t="s">
        <v>90</v>
      </c>
      <c r="AQ250" s="8">
        <v>23.700000000000003</v>
      </c>
      <c r="AR250" s="3">
        <v>2.37</v>
      </c>
      <c r="AS250" t="s">
        <v>437</v>
      </c>
      <c r="AT250" t="s">
        <v>90</v>
      </c>
      <c r="AU250" t="s">
        <v>90</v>
      </c>
    </row>
    <row r="251" spans="2:47">
      <c r="B251" s="3">
        <v>2.38</v>
      </c>
      <c r="C251" s="3">
        <f t="shared" si="8"/>
        <v>0.87333333333333463</v>
      </c>
      <c r="D251" t="s">
        <v>63</v>
      </c>
      <c r="E251" s="3">
        <v>2.38</v>
      </c>
      <c r="F251" t="s">
        <v>426</v>
      </c>
      <c r="G251" t="s">
        <v>90</v>
      </c>
      <c r="H251" s="3">
        <v>2.38</v>
      </c>
      <c r="I251" s="3">
        <f t="shared" si="7"/>
        <v>0.81874999999999742</v>
      </c>
      <c r="J251" t="s">
        <v>99</v>
      </c>
      <c r="K251" s="3">
        <v>2.38</v>
      </c>
      <c r="L251" t="s">
        <v>565</v>
      </c>
      <c r="O251" s="3">
        <v>2.38</v>
      </c>
      <c r="P251" t="s">
        <v>568</v>
      </c>
      <c r="R251" s="3">
        <v>2.38</v>
      </c>
      <c r="S251" t="s">
        <v>572</v>
      </c>
      <c r="T251" t="s">
        <v>90</v>
      </c>
      <c r="AJ251" s="3">
        <v>2.38</v>
      </c>
      <c r="AK251" t="s">
        <v>578</v>
      </c>
      <c r="AM251" s="8">
        <v>23.8</v>
      </c>
      <c r="AN251" s="8">
        <v>2.38</v>
      </c>
      <c r="AO251" t="s">
        <v>585</v>
      </c>
      <c r="AP251" t="s">
        <v>90</v>
      </c>
      <c r="AQ251" s="8">
        <v>23.8</v>
      </c>
      <c r="AR251" s="3">
        <v>2.38</v>
      </c>
      <c r="AS251" t="s">
        <v>437</v>
      </c>
      <c r="AT251" t="s">
        <v>90</v>
      </c>
      <c r="AU251" t="s">
        <v>90</v>
      </c>
    </row>
    <row r="252" spans="2:47">
      <c r="B252" s="3">
        <v>2.39</v>
      </c>
      <c r="C252" s="3">
        <f t="shared" si="8"/>
        <v>0.87000000000000133</v>
      </c>
      <c r="D252" t="s">
        <v>63</v>
      </c>
      <c r="E252" s="3">
        <v>2.39</v>
      </c>
      <c r="F252" t="s">
        <v>426</v>
      </c>
      <c r="G252" t="s">
        <v>90</v>
      </c>
      <c r="H252" s="3">
        <v>2.39</v>
      </c>
      <c r="I252" s="3">
        <f t="shared" si="7"/>
        <v>0.81562499999999738</v>
      </c>
      <c r="J252" t="s">
        <v>99</v>
      </c>
      <c r="K252" s="3">
        <v>2.39</v>
      </c>
      <c r="L252" t="s">
        <v>565</v>
      </c>
      <c r="O252" s="3">
        <v>2.39</v>
      </c>
      <c r="P252" t="s">
        <v>568</v>
      </c>
      <c r="R252" s="3">
        <v>2.39</v>
      </c>
      <c r="S252" t="s">
        <v>572</v>
      </c>
      <c r="T252" t="s">
        <v>90</v>
      </c>
      <c r="AJ252" s="3">
        <v>2.39</v>
      </c>
      <c r="AK252" t="s">
        <v>578</v>
      </c>
      <c r="AM252" s="8">
        <v>23.900000000000002</v>
      </c>
      <c r="AN252" s="8">
        <v>2.39</v>
      </c>
      <c r="AO252" t="s">
        <v>585</v>
      </c>
      <c r="AP252" t="s">
        <v>90</v>
      </c>
      <c r="AQ252" s="8">
        <v>23.900000000000002</v>
      </c>
      <c r="AR252" s="3">
        <v>2.39</v>
      </c>
      <c r="AS252" t="s">
        <v>437</v>
      </c>
      <c r="AT252" t="s">
        <v>90</v>
      </c>
      <c r="AU252" t="s">
        <v>90</v>
      </c>
    </row>
    <row r="253" spans="2:47">
      <c r="B253" s="3">
        <v>2.4</v>
      </c>
      <c r="C253" s="3">
        <f t="shared" si="8"/>
        <v>0.86666666666666803</v>
      </c>
      <c r="D253" t="s">
        <v>63</v>
      </c>
      <c r="E253" s="3">
        <v>2.4</v>
      </c>
      <c r="F253" t="s">
        <v>426</v>
      </c>
      <c r="G253" t="s">
        <v>90</v>
      </c>
      <c r="H253" s="3">
        <v>2.4</v>
      </c>
      <c r="I253" s="3">
        <f t="shared" si="7"/>
        <v>0.81249999999999734</v>
      </c>
      <c r="J253" t="s">
        <v>99</v>
      </c>
      <c r="K253" s="3">
        <v>2.4</v>
      </c>
      <c r="L253" t="s">
        <v>565</v>
      </c>
      <c r="O253" s="3">
        <v>2.4</v>
      </c>
      <c r="P253" t="s">
        <v>568</v>
      </c>
      <c r="R253" s="3">
        <v>2.4</v>
      </c>
      <c r="S253" t="s">
        <v>572</v>
      </c>
      <c r="T253" t="s">
        <v>90</v>
      </c>
      <c r="AJ253" s="3">
        <v>2.4</v>
      </c>
      <c r="AK253" t="s">
        <v>578</v>
      </c>
      <c r="AM253" s="8">
        <v>24</v>
      </c>
      <c r="AN253" s="8">
        <v>2.4</v>
      </c>
      <c r="AO253" t="s">
        <v>585</v>
      </c>
      <c r="AP253" t="s">
        <v>90</v>
      </c>
      <c r="AQ253" s="8">
        <v>24</v>
      </c>
      <c r="AR253" s="3">
        <v>2.4</v>
      </c>
      <c r="AS253" t="s">
        <v>437</v>
      </c>
      <c r="AT253" t="s">
        <v>90</v>
      </c>
      <c r="AU253" t="s">
        <v>90</v>
      </c>
    </row>
    <row r="254" spans="2:47">
      <c r="B254" s="3">
        <v>2.41</v>
      </c>
      <c r="C254" s="3">
        <f t="shared" si="8"/>
        <v>0.86333333333333473</v>
      </c>
      <c r="D254" t="s">
        <v>63</v>
      </c>
      <c r="E254" s="3">
        <v>2.41</v>
      </c>
      <c r="F254" t="s">
        <v>426</v>
      </c>
      <c r="G254" t="s">
        <v>90</v>
      </c>
      <c r="H254" s="3">
        <v>2.41</v>
      </c>
      <c r="I254" s="3">
        <f t="shared" si="7"/>
        <v>0.80937499999999729</v>
      </c>
      <c r="J254" t="s">
        <v>99</v>
      </c>
      <c r="K254" s="3">
        <v>2.41</v>
      </c>
      <c r="L254" t="s">
        <v>565</v>
      </c>
      <c r="O254" s="3">
        <v>2.41</v>
      </c>
      <c r="P254" t="s">
        <v>568</v>
      </c>
      <c r="R254" s="3">
        <v>2.41</v>
      </c>
      <c r="S254" t="s">
        <v>572</v>
      </c>
      <c r="T254" t="s">
        <v>90</v>
      </c>
      <c r="AJ254" s="3">
        <v>2.41</v>
      </c>
      <c r="AK254" t="s">
        <v>578</v>
      </c>
      <c r="AM254" s="8">
        <v>24.1</v>
      </c>
      <c r="AN254" s="8">
        <v>2.41</v>
      </c>
      <c r="AO254" t="s">
        <v>585</v>
      </c>
      <c r="AP254" t="s">
        <v>90</v>
      </c>
      <c r="AQ254" s="8">
        <v>24.1</v>
      </c>
      <c r="AR254" s="3">
        <v>2.41</v>
      </c>
      <c r="AS254" t="s">
        <v>437</v>
      </c>
      <c r="AT254" t="s">
        <v>90</v>
      </c>
      <c r="AU254" t="s">
        <v>90</v>
      </c>
    </row>
    <row r="255" spans="2:47">
      <c r="B255" s="3">
        <v>2.42</v>
      </c>
      <c r="C255" s="3">
        <f t="shared" si="8"/>
        <v>0.86000000000000143</v>
      </c>
      <c r="D255" t="s">
        <v>63</v>
      </c>
      <c r="E255" s="3">
        <v>2.42</v>
      </c>
      <c r="F255" t="s">
        <v>426</v>
      </c>
      <c r="G255" t="s">
        <v>90</v>
      </c>
      <c r="H255" s="3">
        <v>2.42</v>
      </c>
      <c r="I255" s="3">
        <f t="shared" si="7"/>
        <v>0.80624999999999725</v>
      </c>
      <c r="J255" t="s">
        <v>99</v>
      </c>
      <c r="K255" s="3">
        <v>2.42</v>
      </c>
      <c r="L255" t="s">
        <v>565</v>
      </c>
      <c r="O255" s="3">
        <v>2.42</v>
      </c>
      <c r="P255" t="s">
        <v>568</v>
      </c>
      <c r="R255" s="3">
        <v>2.42</v>
      </c>
      <c r="S255" t="s">
        <v>572</v>
      </c>
      <c r="T255" t="s">
        <v>90</v>
      </c>
      <c r="AJ255" s="3">
        <v>2.42</v>
      </c>
      <c r="AK255" t="s">
        <v>578</v>
      </c>
      <c r="AM255" s="8">
        <v>24.200000000000003</v>
      </c>
      <c r="AN255" s="8">
        <v>2.42</v>
      </c>
      <c r="AO255" t="s">
        <v>585</v>
      </c>
      <c r="AP255" t="s">
        <v>90</v>
      </c>
      <c r="AQ255" s="8">
        <v>24.200000000000003</v>
      </c>
      <c r="AR255" s="3">
        <v>2.42</v>
      </c>
      <c r="AS255" t="s">
        <v>437</v>
      </c>
      <c r="AT255" t="s">
        <v>90</v>
      </c>
      <c r="AU255" t="s">
        <v>90</v>
      </c>
    </row>
    <row r="256" spans="2:47">
      <c r="B256" s="3">
        <v>2.4300000000000002</v>
      </c>
      <c r="C256" s="3">
        <f t="shared" si="8"/>
        <v>0.85666666666666813</v>
      </c>
      <c r="D256" t="s">
        <v>63</v>
      </c>
      <c r="E256" s="3">
        <v>2.4300000000000002</v>
      </c>
      <c r="F256" t="s">
        <v>426</v>
      </c>
      <c r="G256" t="s">
        <v>90</v>
      </c>
      <c r="H256" s="3">
        <v>2.4300000000000002</v>
      </c>
      <c r="I256" s="3">
        <f t="shared" si="7"/>
        <v>0.8031249999999972</v>
      </c>
      <c r="J256" t="s">
        <v>99</v>
      </c>
      <c r="K256" s="3">
        <v>2.4300000000000002</v>
      </c>
      <c r="L256" t="s">
        <v>565</v>
      </c>
      <c r="O256" s="3">
        <v>2.4300000000000002</v>
      </c>
      <c r="P256" t="s">
        <v>568</v>
      </c>
      <c r="R256" s="3">
        <v>2.4300000000000002</v>
      </c>
      <c r="S256" t="s">
        <v>572</v>
      </c>
      <c r="T256" t="s">
        <v>90</v>
      </c>
      <c r="AJ256" s="3">
        <v>2.4300000000000002</v>
      </c>
      <c r="AK256" t="s">
        <v>578</v>
      </c>
      <c r="AM256" s="8">
        <v>24.3</v>
      </c>
      <c r="AN256" s="8">
        <v>2.4300000000000002</v>
      </c>
      <c r="AO256" t="s">
        <v>585</v>
      </c>
      <c r="AP256" t="s">
        <v>90</v>
      </c>
      <c r="AQ256" s="8">
        <v>24.3</v>
      </c>
      <c r="AR256" s="3">
        <v>2.4300000000000002</v>
      </c>
      <c r="AS256" t="s">
        <v>437</v>
      </c>
      <c r="AT256" t="s">
        <v>90</v>
      </c>
      <c r="AU256" t="s">
        <v>90</v>
      </c>
    </row>
    <row r="257" spans="2:47">
      <c r="B257" s="3">
        <v>2.44</v>
      </c>
      <c r="C257" s="3">
        <f t="shared" si="8"/>
        <v>0.85333333333333483</v>
      </c>
      <c r="D257" t="s">
        <v>63</v>
      </c>
      <c r="E257" s="3">
        <v>2.44</v>
      </c>
      <c r="F257" t="s">
        <v>426</v>
      </c>
      <c r="G257" t="s">
        <v>90</v>
      </c>
      <c r="H257" s="3">
        <v>2.44</v>
      </c>
      <c r="I257" s="3">
        <f t="shared" si="7"/>
        <v>0.79999999999999716</v>
      </c>
      <c r="J257" t="s">
        <v>99</v>
      </c>
      <c r="K257" s="3">
        <v>2.44</v>
      </c>
      <c r="L257" t="s">
        <v>565</v>
      </c>
      <c r="O257" s="3">
        <v>2.44</v>
      </c>
      <c r="P257" t="s">
        <v>568</v>
      </c>
      <c r="R257" s="3">
        <v>2.44</v>
      </c>
      <c r="S257" t="s">
        <v>572</v>
      </c>
      <c r="T257" t="s">
        <v>90</v>
      </c>
      <c r="AJ257" s="3">
        <v>2.44</v>
      </c>
      <c r="AK257" t="s">
        <v>578</v>
      </c>
      <c r="AM257" s="8">
        <v>24.400000000000002</v>
      </c>
      <c r="AN257" s="8">
        <v>2.44</v>
      </c>
      <c r="AO257" t="s">
        <v>585</v>
      </c>
      <c r="AP257" t="s">
        <v>90</v>
      </c>
      <c r="AQ257" s="8">
        <v>24.400000000000002</v>
      </c>
      <c r="AR257" s="3">
        <v>2.44</v>
      </c>
      <c r="AS257" t="s">
        <v>437</v>
      </c>
      <c r="AT257" t="s">
        <v>90</v>
      </c>
      <c r="AU257" t="s">
        <v>90</v>
      </c>
    </row>
    <row r="258" spans="2:47">
      <c r="B258" s="3">
        <v>2.4500000000000002</v>
      </c>
      <c r="C258" s="3">
        <f t="shared" si="8"/>
        <v>0.85000000000000153</v>
      </c>
      <c r="D258" t="s">
        <v>63</v>
      </c>
      <c r="E258" s="3">
        <v>2.4500000000000002</v>
      </c>
      <c r="F258" t="s">
        <v>426</v>
      </c>
      <c r="G258" t="s">
        <v>90</v>
      </c>
      <c r="H258" s="3">
        <v>2.4500000000000002</v>
      </c>
      <c r="I258" s="3">
        <f t="shared" si="7"/>
        <v>0.79687499999999711</v>
      </c>
      <c r="J258" t="s">
        <v>99</v>
      </c>
      <c r="K258" s="3">
        <v>2.4500000000000002</v>
      </c>
      <c r="L258" t="s">
        <v>565</v>
      </c>
      <c r="O258" s="3">
        <v>2.4500000000000002</v>
      </c>
      <c r="P258" t="s">
        <v>568</v>
      </c>
      <c r="R258" s="3">
        <v>2.4500000000000002</v>
      </c>
      <c r="S258" t="s">
        <v>572</v>
      </c>
      <c r="T258" t="s">
        <v>90</v>
      </c>
      <c r="AJ258" s="3">
        <v>2.4500000000000002</v>
      </c>
      <c r="AK258" t="s">
        <v>578</v>
      </c>
      <c r="AM258" s="8">
        <v>24.5</v>
      </c>
      <c r="AN258" s="8">
        <v>2.4500000000000002</v>
      </c>
      <c r="AO258" t="s">
        <v>585</v>
      </c>
      <c r="AP258" t="s">
        <v>90</v>
      </c>
      <c r="AQ258" s="8">
        <v>24.5</v>
      </c>
      <c r="AR258" s="3">
        <v>2.4500000000000002</v>
      </c>
      <c r="AS258" t="s">
        <v>437</v>
      </c>
      <c r="AT258" t="s">
        <v>90</v>
      </c>
      <c r="AU258" t="s">
        <v>90</v>
      </c>
    </row>
    <row r="259" spans="2:47">
      <c r="B259" s="3">
        <v>2.46</v>
      </c>
      <c r="C259" s="3">
        <f t="shared" si="8"/>
        <v>0.84666666666666823</v>
      </c>
      <c r="D259" t="s">
        <v>63</v>
      </c>
      <c r="E259" s="3">
        <v>2.46</v>
      </c>
      <c r="F259" t="s">
        <v>426</v>
      </c>
      <c r="G259" t="s">
        <v>90</v>
      </c>
      <c r="H259" s="3">
        <v>2.46</v>
      </c>
      <c r="I259" s="3">
        <f t="shared" si="7"/>
        <v>0.79374999999999707</v>
      </c>
      <c r="J259" t="s">
        <v>99</v>
      </c>
      <c r="K259" s="3">
        <v>2.46</v>
      </c>
      <c r="L259" t="s">
        <v>565</v>
      </c>
      <c r="O259" s="3">
        <v>2.46</v>
      </c>
      <c r="P259" t="s">
        <v>568</v>
      </c>
      <c r="R259" s="3">
        <v>2.46</v>
      </c>
      <c r="S259" t="s">
        <v>572</v>
      </c>
      <c r="T259" t="s">
        <v>90</v>
      </c>
      <c r="AJ259" s="3">
        <v>2.46</v>
      </c>
      <c r="AK259" t="s">
        <v>578</v>
      </c>
      <c r="AM259" s="8">
        <v>24.6</v>
      </c>
      <c r="AN259" s="8">
        <v>2.46</v>
      </c>
      <c r="AO259" t="s">
        <v>585</v>
      </c>
      <c r="AP259" t="s">
        <v>90</v>
      </c>
      <c r="AQ259" s="8">
        <v>24.6</v>
      </c>
      <c r="AR259" s="3">
        <v>2.46</v>
      </c>
      <c r="AS259" t="s">
        <v>437</v>
      </c>
      <c r="AT259" t="s">
        <v>90</v>
      </c>
      <c r="AU259" t="s">
        <v>90</v>
      </c>
    </row>
    <row r="260" spans="2:47">
      <c r="B260" s="3">
        <v>2.4700000000000002</v>
      </c>
      <c r="C260" s="3">
        <f t="shared" si="8"/>
        <v>0.84333333333333493</v>
      </c>
      <c r="D260" t="s">
        <v>99</v>
      </c>
      <c r="E260" s="3">
        <v>2.4700000000000002</v>
      </c>
      <c r="F260" t="s">
        <v>426</v>
      </c>
      <c r="G260" t="s">
        <v>90</v>
      </c>
      <c r="H260" s="3">
        <v>2.4700000000000002</v>
      </c>
      <c r="I260" s="3">
        <f t="shared" ref="I260:I323" si="9">I259-(1/320)</f>
        <v>0.79062499999999702</v>
      </c>
      <c r="J260" t="s">
        <v>99</v>
      </c>
      <c r="K260" s="3">
        <v>2.4700000000000002</v>
      </c>
      <c r="L260" t="s">
        <v>565</v>
      </c>
      <c r="O260" s="3">
        <v>2.4700000000000002</v>
      </c>
      <c r="P260" t="s">
        <v>568</v>
      </c>
      <c r="R260" s="3">
        <v>2.4700000000000002</v>
      </c>
      <c r="S260" t="s">
        <v>572</v>
      </c>
      <c r="T260" t="s">
        <v>90</v>
      </c>
      <c r="AJ260" s="3">
        <v>2.4700000000000002</v>
      </c>
      <c r="AK260" t="s">
        <v>578</v>
      </c>
      <c r="AM260" s="8">
        <v>24.700000000000003</v>
      </c>
      <c r="AN260" s="8">
        <v>2.4700000000000002</v>
      </c>
      <c r="AO260" t="s">
        <v>585</v>
      </c>
      <c r="AP260" t="s">
        <v>90</v>
      </c>
      <c r="AQ260" s="8">
        <v>24.700000000000003</v>
      </c>
      <c r="AR260" s="3">
        <v>2.4700000000000002</v>
      </c>
      <c r="AS260" t="s">
        <v>437</v>
      </c>
      <c r="AT260" t="s">
        <v>90</v>
      </c>
      <c r="AU260" t="s">
        <v>90</v>
      </c>
    </row>
    <row r="261" spans="2:47">
      <c r="B261" s="3">
        <v>2.48</v>
      </c>
      <c r="C261" s="3">
        <f t="shared" si="8"/>
        <v>0.84000000000000163</v>
      </c>
      <c r="D261" t="s">
        <v>99</v>
      </c>
      <c r="E261" s="3">
        <v>2.48</v>
      </c>
      <c r="F261" t="s">
        <v>426</v>
      </c>
      <c r="G261" t="s">
        <v>90</v>
      </c>
      <c r="H261" s="3">
        <v>2.48</v>
      </c>
      <c r="I261" s="3">
        <f t="shared" si="9"/>
        <v>0.78749999999999698</v>
      </c>
      <c r="J261" t="s">
        <v>99</v>
      </c>
      <c r="K261" s="3">
        <v>2.48</v>
      </c>
      <c r="L261" t="s">
        <v>565</v>
      </c>
      <c r="O261" s="3">
        <v>2.48</v>
      </c>
      <c r="P261" t="s">
        <v>568</v>
      </c>
      <c r="R261" s="3">
        <v>2.48</v>
      </c>
      <c r="S261" t="s">
        <v>572</v>
      </c>
      <c r="T261" t="s">
        <v>90</v>
      </c>
      <c r="AJ261" s="3">
        <v>2.48</v>
      </c>
      <c r="AK261" t="s">
        <v>578</v>
      </c>
      <c r="AM261" s="8">
        <v>24.8</v>
      </c>
      <c r="AN261" s="8">
        <v>2.48</v>
      </c>
      <c r="AO261" t="s">
        <v>585</v>
      </c>
      <c r="AP261" t="s">
        <v>90</v>
      </c>
      <c r="AQ261" s="8">
        <v>24.8</v>
      </c>
      <c r="AR261" s="3">
        <v>2.48</v>
      </c>
      <c r="AS261" t="s">
        <v>437</v>
      </c>
      <c r="AT261" t="s">
        <v>90</v>
      </c>
      <c r="AU261" t="s">
        <v>90</v>
      </c>
    </row>
    <row r="262" spans="2:47">
      <c r="B262" s="3">
        <v>2.4900000000000002</v>
      </c>
      <c r="C262" s="3">
        <f t="shared" si="8"/>
        <v>0.83666666666666833</v>
      </c>
      <c r="D262" t="s">
        <v>99</v>
      </c>
      <c r="E262" s="3">
        <v>2.4900000000000002</v>
      </c>
      <c r="F262" t="s">
        <v>426</v>
      </c>
      <c r="G262" t="s">
        <v>90</v>
      </c>
      <c r="H262" s="3">
        <v>2.4900000000000002</v>
      </c>
      <c r="I262" s="3">
        <f t="shared" si="9"/>
        <v>0.78437499999999694</v>
      </c>
      <c r="J262" t="s">
        <v>99</v>
      </c>
      <c r="K262" s="3">
        <v>2.4900000000000002</v>
      </c>
      <c r="L262" t="s">
        <v>565</v>
      </c>
      <c r="O262" s="3">
        <v>2.4900000000000002</v>
      </c>
      <c r="P262" t="s">
        <v>568</v>
      </c>
      <c r="R262" s="3">
        <v>2.4900000000000002</v>
      </c>
      <c r="S262" t="s">
        <v>572</v>
      </c>
      <c r="T262" t="s">
        <v>90</v>
      </c>
      <c r="AJ262" s="3">
        <v>2.4900000000000002</v>
      </c>
      <c r="AK262" t="s">
        <v>578</v>
      </c>
      <c r="AM262" s="8">
        <v>24.900000000000002</v>
      </c>
      <c r="AN262" s="8">
        <v>2.4900000000000002</v>
      </c>
      <c r="AO262" t="s">
        <v>585</v>
      </c>
      <c r="AP262" t="s">
        <v>90</v>
      </c>
      <c r="AQ262" s="8">
        <v>24.900000000000002</v>
      </c>
      <c r="AR262" s="3">
        <v>2.4900000000000002</v>
      </c>
      <c r="AS262" t="s">
        <v>437</v>
      </c>
      <c r="AT262" t="s">
        <v>90</v>
      </c>
      <c r="AU262" t="s">
        <v>90</v>
      </c>
    </row>
    <row r="263" spans="2:47">
      <c r="B263" s="3">
        <v>2.5</v>
      </c>
      <c r="C263" s="3">
        <f t="shared" si="8"/>
        <v>0.83333333333333504</v>
      </c>
      <c r="D263" t="s">
        <v>99</v>
      </c>
      <c r="E263" s="3">
        <v>2.5</v>
      </c>
      <c r="F263" t="s">
        <v>426</v>
      </c>
      <c r="G263" t="s">
        <v>90</v>
      </c>
      <c r="H263" s="3">
        <v>2.5</v>
      </c>
      <c r="I263" s="3">
        <f t="shared" si="9"/>
        <v>0.78124999999999689</v>
      </c>
      <c r="J263" t="s">
        <v>99</v>
      </c>
      <c r="K263" s="3">
        <v>2.5</v>
      </c>
      <c r="L263" t="s">
        <v>565</v>
      </c>
      <c r="O263" s="3">
        <v>2.5</v>
      </c>
      <c r="P263" t="s">
        <v>568</v>
      </c>
      <c r="R263" s="3">
        <v>2.5</v>
      </c>
      <c r="S263" t="s">
        <v>572</v>
      </c>
      <c r="T263" t="s">
        <v>90</v>
      </c>
      <c r="AJ263" s="3">
        <v>2.5</v>
      </c>
      <c r="AK263" t="s">
        <v>578</v>
      </c>
      <c r="AM263" s="8">
        <v>25</v>
      </c>
      <c r="AN263" s="8">
        <v>2.5</v>
      </c>
      <c r="AO263" t="s">
        <v>585</v>
      </c>
      <c r="AP263" t="s">
        <v>90</v>
      </c>
      <c r="AQ263" s="8">
        <v>25</v>
      </c>
      <c r="AR263" s="3">
        <v>2.5</v>
      </c>
      <c r="AS263" t="s">
        <v>437</v>
      </c>
      <c r="AT263" t="s">
        <v>90</v>
      </c>
      <c r="AU263" t="s">
        <v>90</v>
      </c>
    </row>
    <row r="264" spans="2:47">
      <c r="B264" s="3">
        <v>2.5099999999999998</v>
      </c>
      <c r="C264" s="3">
        <f t="shared" si="8"/>
        <v>0.83000000000000174</v>
      </c>
      <c r="D264" t="s">
        <v>99</v>
      </c>
      <c r="E264" s="3">
        <v>2.5099999999999998</v>
      </c>
      <c r="F264" t="s">
        <v>426</v>
      </c>
      <c r="G264" t="s">
        <v>90</v>
      </c>
      <c r="H264" s="3">
        <v>2.5100000000000002</v>
      </c>
      <c r="I264" s="3">
        <f t="shared" si="9"/>
        <v>0.77812499999999685</v>
      </c>
      <c r="J264" t="s">
        <v>99</v>
      </c>
      <c r="K264" s="3">
        <v>2.5100000000000002</v>
      </c>
      <c r="L264" t="s">
        <v>565</v>
      </c>
      <c r="O264" s="3">
        <v>2.5100000000000002</v>
      </c>
      <c r="P264" t="s">
        <v>568</v>
      </c>
      <c r="R264" s="3">
        <v>2.5100000000000002</v>
      </c>
      <c r="S264" t="s">
        <v>572</v>
      </c>
      <c r="T264" t="s">
        <v>90</v>
      </c>
      <c r="AJ264" s="3">
        <v>2.5100000000000002</v>
      </c>
      <c r="AK264" t="s">
        <v>578</v>
      </c>
      <c r="AM264" s="8">
        <v>25.1</v>
      </c>
      <c r="AN264" s="8">
        <v>2.5099999999999998</v>
      </c>
      <c r="AO264" t="s">
        <v>585</v>
      </c>
      <c r="AP264" t="s">
        <v>90</v>
      </c>
      <c r="AQ264" s="8">
        <v>25.1</v>
      </c>
      <c r="AR264" s="3">
        <v>2.5100000000000002</v>
      </c>
      <c r="AS264" t="s">
        <v>437</v>
      </c>
      <c r="AT264" t="s">
        <v>90</v>
      </c>
      <c r="AU264" t="s">
        <v>90</v>
      </c>
    </row>
    <row r="265" spans="2:47">
      <c r="B265" s="3">
        <v>2.52</v>
      </c>
      <c r="C265" s="3">
        <f t="shared" si="8"/>
        <v>0.82666666666666844</v>
      </c>
      <c r="D265" t="s">
        <v>99</v>
      </c>
      <c r="E265" s="3">
        <v>2.52</v>
      </c>
      <c r="F265" t="s">
        <v>426</v>
      </c>
      <c r="G265" t="s">
        <v>90</v>
      </c>
      <c r="H265" s="3">
        <v>2.52</v>
      </c>
      <c r="I265" s="3">
        <f t="shared" si="9"/>
        <v>0.7749999999999968</v>
      </c>
      <c r="J265" t="s">
        <v>99</v>
      </c>
      <c r="K265" s="3">
        <v>2.52</v>
      </c>
      <c r="L265" t="s">
        <v>565</v>
      </c>
      <c r="O265" s="3">
        <v>2.52</v>
      </c>
      <c r="P265" t="s">
        <v>568</v>
      </c>
      <c r="R265" s="3">
        <v>2.52</v>
      </c>
      <c r="S265" t="s">
        <v>572</v>
      </c>
      <c r="T265" t="s">
        <v>90</v>
      </c>
      <c r="AJ265" s="3">
        <v>2.52</v>
      </c>
      <c r="AK265" t="s">
        <v>578</v>
      </c>
      <c r="AM265" s="8">
        <v>25.200000000000003</v>
      </c>
      <c r="AN265" s="8">
        <v>2.52</v>
      </c>
      <c r="AO265" t="s">
        <v>585</v>
      </c>
      <c r="AP265" t="s">
        <v>90</v>
      </c>
      <c r="AQ265" s="8">
        <v>25.200000000000003</v>
      </c>
      <c r="AR265" s="3">
        <v>2.52</v>
      </c>
      <c r="AS265" t="s">
        <v>437</v>
      </c>
      <c r="AT265" t="s">
        <v>90</v>
      </c>
      <c r="AU265" t="s">
        <v>90</v>
      </c>
    </row>
    <row r="266" spans="2:47">
      <c r="B266" s="3">
        <v>2.5299999999999998</v>
      </c>
      <c r="C266" s="3">
        <f t="shared" si="8"/>
        <v>0.82333333333333514</v>
      </c>
      <c r="D266" t="s">
        <v>99</v>
      </c>
      <c r="E266" s="3">
        <v>2.5299999999999998</v>
      </c>
      <c r="F266" t="s">
        <v>426</v>
      </c>
      <c r="G266" t="s">
        <v>90</v>
      </c>
      <c r="H266" s="3">
        <v>2.5300000000000002</v>
      </c>
      <c r="I266" s="3">
        <f t="shared" si="9"/>
        <v>0.77187499999999676</v>
      </c>
      <c r="J266" t="s">
        <v>99</v>
      </c>
      <c r="K266" s="3">
        <v>2.5300000000000002</v>
      </c>
      <c r="L266" t="s">
        <v>565</v>
      </c>
      <c r="O266" s="3">
        <v>2.5300000000000002</v>
      </c>
      <c r="P266" t="s">
        <v>568</v>
      </c>
      <c r="R266" s="3">
        <v>2.5300000000000002</v>
      </c>
      <c r="S266" t="s">
        <v>572</v>
      </c>
      <c r="T266" t="s">
        <v>90</v>
      </c>
      <c r="AJ266" s="3">
        <v>2.5300000000000002</v>
      </c>
      <c r="AK266" t="s">
        <v>578</v>
      </c>
      <c r="AM266" s="8">
        <v>25.3</v>
      </c>
      <c r="AN266" s="8">
        <v>2.5299999999999998</v>
      </c>
      <c r="AO266" t="s">
        <v>585</v>
      </c>
      <c r="AP266" t="s">
        <v>90</v>
      </c>
      <c r="AQ266" s="8">
        <v>25.3</v>
      </c>
      <c r="AR266" s="3">
        <v>2.5300000000000002</v>
      </c>
      <c r="AS266" t="s">
        <v>437</v>
      </c>
      <c r="AT266" t="s">
        <v>90</v>
      </c>
      <c r="AU266" t="s">
        <v>90</v>
      </c>
    </row>
    <row r="267" spans="2:47">
      <c r="B267" s="3">
        <v>2.54</v>
      </c>
      <c r="C267" s="3">
        <f t="shared" si="8"/>
        <v>0.82000000000000184</v>
      </c>
      <c r="D267" t="s">
        <v>99</v>
      </c>
      <c r="E267" s="3">
        <v>2.54</v>
      </c>
      <c r="F267" t="s">
        <v>426</v>
      </c>
      <c r="G267" t="s">
        <v>90</v>
      </c>
      <c r="H267" s="3">
        <v>2.54</v>
      </c>
      <c r="I267" s="3">
        <f t="shared" si="9"/>
        <v>0.76874999999999671</v>
      </c>
      <c r="J267" t="s">
        <v>99</v>
      </c>
      <c r="K267" s="3">
        <v>2.54</v>
      </c>
      <c r="L267" t="s">
        <v>565</v>
      </c>
      <c r="O267" s="3">
        <v>2.54</v>
      </c>
      <c r="P267" t="s">
        <v>568</v>
      </c>
      <c r="R267" s="3">
        <v>2.54</v>
      </c>
      <c r="S267" t="s">
        <v>572</v>
      </c>
      <c r="T267" t="s">
        <v>90</v>
      </c>
      <c r="AJ267" s="3">
        <v>2.54</v>
      </c>
      <c r="AK267" t="s">
        <v>578</v>
      </c>
      <c r="AM267" s="8">
        <v>25.400000000000002</v>
      </c>
      <c r="AN267" s="8">
        <v>2.54</v>
      </c>
      <c r="AO267" t="s">
        <v>585</v>
      </c>
      <c r="AP267" t="s">
        <v>90</v>
      </c>
      <c r="AQ267" s="8">
        <v>25.400000000000002</v>
      </c>
      <c r="AR267" s="3">
        <v>2.54</v>
      </c>
      <c r="AS267" t="s">
        <v>437</v>
      </c>
      <c r="AT267" t="s">
        <v>90</v>
      </c>
      <c r="AU267" t="s">
        <v>90</v>
      </c>
    </row>
    <row r="268" spans="2:47">
      <c r="B268" s="3">
        <v>2.5499999999999998</v>
      </c>
      <c r="C268" s="3">
        <f t="shared" si="8"/>
        <v>0.81666666666666854</v>
      </c>
      <c r="D268" t="s">
        <v>99</v>
      </c>
      <c r="E268" s="3">
        <v>2.5499999999999998</v>
      </c>
      <c r="F268" t="s">
        <v>426</v>
      </c>
      <c r="G268" t="s">
        <v>90</v>
      </c>
      <c r="H268" s="3">
        <v>2.5500000000000003</v>
      </c>
      <c r="I268" s="3">
        <f t="shared" si="9"/>
        <v>0.76562499999999667</v>
      </c>
      <c r="J268" t="s">
        <v>99</v>
      </c>
      <c r="K268" s="3">
        <v>2.5500000000000003</v>
      </c>
      <c r="L268" t="s">
        <v>565</v>
      </c>
      <c r="O268" s="3">
        <v>2.5500000000000003</v>
      </c>
      <c r="P268" t="s">
        <v>568</v>
      </c>
      <c r="R268" s="3">
        <v>2.5500000000000003</v>
      </c>
      <c r="S268" t="s">
        <v>572</v>
      </c>
      <c r="T268" t="s">
        <v>90</v>
      </c>
      <c r="AJ268" s="3">
        <v>2.5500000000000003</v>
      </c>
      <c r="AK268" t="s">
        <v>578</v>
      </c>
      <c r="AM268" s="8">
        <v>25.5</v>
      </c>
      <c r="AN268" s="8">
        <v>2.5499999999999998</v>
      </c>
      <c r="AO268" t="s">
        <v>585</v>
      </c>
      <c r="AP268" t="s">
        <v>90</v>
      </c>
      <c r="AQ268" s="8">
        <v>25.5</v>
      </c>
      <c r="AR268" s="3">
        <v>2.5500000000000003</v>
      </c>
      <c r="AS268" t="s">
        <v>437</v>
      </c>
      <c r="AT268" t="s">
        <v>90</v>
      </c>
      <c r="AU268" t="s">
        <v>90</v>
      </c>
    </row>
    <row r="269" spans="2:47">
      <c r="B269" s="3">
        <v>2.56</v>
      </c>
      <c r="C269" s="3">
        <f t="shared" si="8"/>
        <v>0.81333333333333524</v>
      </c>
      <c r="D269" t="s">
        <v>99</v>
      </c>
      <c r="E269" s="3">
        <v>2.56</v>
      </c>
      <c r="F269" t="s">
        <v>426</v>
      </c>
      <c r="G269" t="s">
        <v>90</v>
      </c>
      <c r="H269" s="3">
        <v>2.56</v>
      </c>
      <c r="I269" s="3">
        <f t="shared" si="9"/>
        <v>0.76249999999999662</v>
      </c>
      <c r="J269" t="s">
        <v>99</v>
      </c>
      <c r="K269" s="3">
        <v>2.56</v>
      </c>
      <c r="L269" t="s">
        <v>565</v>
      </c>
      <c r="O269" s="3">
        <v>2.56</v>
      </c>
      <c r="P269" t="s">
        <v>568</v>
      </c>
      <c r="R269" s="3">
        <v>2.56</v>
      </c>
      <c r="S269" t="s">
        <v>572</v>
      </c>
      <c r="T269" t="s">
        <v>90</v>
      </c>
      <c r="AJ269" s="3">
        <v>2.56</v>
      </c>
      <c r="AK269" t="s">
        <v>578</v>
      </c>
      <c r="AM269" s="8">
        <v>25.6</v>
      </c>
      <c r="AN269" s="8">
        <v>2.56</v>
      </c>
      <c r="AO269" t="s">
        <v>585</v>
      </c>
      <c r="AP269" t="s">
        <v>90</v>
      </c>
      <c r="AQ269" s="8">
        <v>25.6</v>
      </c>
      <c r="AR269" s="3">
        <v>2.56</v>
      </c>
      <c r="AS269" t="s">
        <v>437</v>
      </c>
      <c r="AT269" t="s">
        <v>90</v>
      </c>
      <c r="AU269" t="s">
        <v>90</v>
      </c>
    </row>
    <row r="270" spans="2:47">
      <c r="B270" s="3">
        <v>2.57</v>
      </c>
      <c r="C270" s="3">
        <f t="shared" si="8"/>
        <v>0.81000000000000194</v>
      </c>
      <c r="D270" t="s">
        <v>99</v>
      </c>
      <c r="E270" s="3">
        <v>2.57</v>
      </c>
      <c r="F270" t="s">
        <v>426</v>
      </c>
      <c r="G270" t="s">
        <v>90</v>
      </c>
      <c r="H270" s="3">
        <v>2.57</v>
      </c>
      <c r="I270" s="3">
        <f t="shared" si="9"/>
        <v>0.75937499999999658</v>
      </c>
      <c r="J270" t="s">
        <v>99</v>
      </c>
      <c r="K270" s="3">
        <v>2.57</v>
      </c>
      <c r="L270" t="s">
        <v>565</v>
      </c>
      <c r="O270" s="3">
        <v>2.57</v>
      </c>
      <c r="P270" t="s">
        <v>568</v>
      </c>
      <c r="R270" s="3">
        <v>2.57</v>
      </c>
      <c r="S270" t="s">
        <v>572</v>
      </c>
      <c r="T270" t="s">
        <v>90</v>
      </c>
      <c r="AJ270" s="3">
        <v>2.57</v>
      </c>
      <c r="AK270" t="s">
        <v>578</v>
      </c>
      <c r="AM270" s="8">
        <v>25.700000000000003</v>
      </c>
      <c r="AN270" s="8">
        <v>2.57</v>
      </c>
      <c r="AO270" t="s">
        <v>585</v>
      </c>
      <c r="AP270" t="s">
        <v>90</v>
      </c>
      <c r="AQ270" s="8">
        <v>25.700000000000003</v>
      </c>
      <c r="AR270" s="3">
        <v>2.57</v>
      </c>
      <c r="AS270" t="s">
        <v>437</v>
      </c>
      <c r="AT270" t="s">
        <v>90</v>
      </c>
      <c r="AU270" t="s">
        <v>90</v>
      </c>
    </row>
    <row r="271" spans="2:47">
      <c r="B271" s="3">
        <v>2.58</v>
      </c>
      <c r="C271" s="3">
        <f t="shared" si="8"/>
        <v>0.80666666666666864</v>
      </c>
      <c r="D271" t="s">
        <v>99</v>
      </c>
      <c r="E271" s="3">
        <v>2.58</v>
      </c>
      <c r="F271" t="s">
        <v>426</v>
      </c>
      <c r="G271" t="s">
        <v>90</v>
      </c>
      <c r="H271" s="3">
        <v>2.58</v>
      </c>
      <c r="I271" s="3">
        <f t="shared" si="9"/>
        <v>0.75624999999999654</v>
      </c>
      <c r="J271" t="s">
        <v>99</v>
      </c>
      <c r="K271" s="3">
        <v>2.58</v>
      </c>
      <c r="L271" t="s">
        <v>565</v>
      </c>
      <c r="O271" s="3">
        <v>2.58</v>
      </c>
      <c r="P271" t="s">
        <v>568</v>
      </c>
      <c r="R271" s="3">
        <v>2.58</v>
      </c>
      <c r="S271" t="s">
        <v>572</v>
      </c>
      <c r="T271" t="s">
        <v>90</v>
      </c>
      <c r="AJ271" s="3">
        <v>2.58</v>
      </c>
      <c r="AK271" t="s">
        <v>578</v>
      </c>
      <c r="AM271" s="8">
        <v>25.8</v>
      </c>
      <c r="AN271" s="8">
        <v>2.58</v>
      </c>
      <c r="AO271" t="s">
        <v>585</v>
      </c>
      <c r="AP271" t="s">
        <v>90</v>
      </c>
      <c r="AQ271" s="8">
        <v>25.8</v>
      </c>
      <c r="AR271" s="3">
        <v>2.58</v>
      </c>
      <c r="AS271" t="s">
        <v>437</v>
      </c>
      <c r="AT271" t="s">
        <v>90</v>
      </c>
      <c r="AU271" t="s">
        <v>90</v>
      </c>
    </row>
    <row r="272" spans="2:47">
      <c r="B272" s="3">
        <v>2.59</v>
      </c>
      <c r="C272" s="3">
        <f t="shared" si="8"/>
        <v>0.80333333333333534</v>
      </c>
      <c r="D272" t="s">
        <v>99</v>
      </c>
      <c r="E272" s="3">
        <v>2.59</v>
      </c>
      <c r="F272" t="s">
        <v>426</v>
      </c>
      <c r="G272" t="s">
        <v>90</v>
      </c>
      <c r="H272" s="3">
        <v>2.59</v>
      </c>
      <c r="I272" s="3">
        <f t="shared" si="9"/>
        <v>0.75312499999999649</v>
      </c>
      <c r="J272" t="s">
        <v>99</v>
      </c>
      <c r="K272" s="3">
        <v>2.59</v>
      </c>
      <c r="L272" t="s">
        <v>565</v>
      </c>
      <c r="O272" s="3">
        <v>2.59</v>
      </c>
      <c r="P272" t="s">
        <v>568</v>
      </c>
      <c r="R272" s="3">
        <v>2.59</v>
      </c>
      <c r="S272" t="s">
        <v>572</v>
      </c>
      <c r="T272" t="s">
        <v>90</v>
      </c>
      <c r="AJ272" s="3">
        <v>2.59</v>
      </c>
      <c r="AK272" t="s">
        <v>578</v>
      </c>
      <c r="AM272" s="8">
        <v>25.900000000000002</v>
      </c>
      <c r="AN272" s="8">
        <v>2.59</v>
      </c>
      <c r="AO272" t="s">
        <v>585</v>
      </c>
      <c r="AP272" t="s">
        <v>90</v>
      </c>
      <c r="AQ272" s="8">
        <v>25.900000000000002</v>
      </c>
      <c r="AR272" s="3">
        <v>2.59</v>
      </c>
      <c r="AS272" t="s">
        <v>437</v>
      </c>
      <c r="AT272" t="s">
        <v>90</v>
      </c>
      <c r="AU272" t="s">
        <v>90</v>
      </c>
    </row>
    <row r="273" spans="2:47">
      <c r="B273" s="3">
        <v>2.6</v>
      </c>
      <c r="C273" s="3">
        <f t="shared" si="8"/>
        <v>0.80000000000000204</v>
      </c>
      <c r="D273" t="s">
        <v>99</v>
      </c>
      <c r="E273" s="3">
        <v>2.6</v>
      </c>
      <c r="F273" t="s">
        <v>426</v>
      </c>
      <c r="G273" t="s">
        <v>90</v>
      </c>
      <c r="H273" s="3">
        <v>2.6</v>
      </c>
      <c r="I273" s="3">
        <f t="shared" si="9"/>
        <v>0.74999999999999645</v>
      </c>
      <c r="J273" t="s">
        <v>99</v>
      </c>
      <c r="K273" s="3">
        <v>2.6</v>
      </c>
      <c r="L273" t="s">
        <v>565</v>
      </c>
      <c r="O273" s="3">
        <v>2.6</v>
      </c>
      <c r="P273" t="s">
        <v>568</v>
      </c>
      <c r="R273" s="3">
        <v>2.6</v>
      </c>
      <c r="S273" t="s">
        <v>572</v>
      </c>
      <c r="T273" t="s">
        <v>90</v>
      </c>
      <c r="AJ273" s="3">
        <v>2.6</v>
      </c>
      <c r="AK273" t="s">
        <v>578</v>
      </c>
      <c r="AM273" s="8">
        <v>26</v>
      </c>
      <c r="AN273" s="8">
        <v>2.6</v>
      </c>
      <c r="AO273" t="s">
        <v>585</v>
      </c>
      <c r="AP273" t="s">
        <v>90</v>
      </c>
      <c r="AQ273" s="8">
        <v>26</v>
      </c>
      <c r="AR273" s="3">
        <v>2.6</v>
      </c>
      <c r="AS273" t="s">
        <v>437</v>
      </c>
      <c r="AT273" t="s">
        <v>90</v>
      </c>
      <c r="AU273" t="s">
        <v>90</v>
      </c>
    </row>
    <row r="274" spans="2:47">
      <c r="B274" s="3">
        <v>2.61</v>
      </c>
      <c r="C274" s="3">
        <f t="shared" si="8"/>
        <v>0.79666666666666874</v>
      </c>
      <c r="D274" t="s">
        <v>99</v>
      </c>
      <c r="E274" s="3">
        <v>2.61</v>
      </c>
      <c r="F274" t="s">
        <v>426</v>
      </c>
      <c r="G274" t="s">
        <v>90</v>
      </c>
      <c r="H274" s="3">
        <v>2.61</v>
      </c>
      <c r="I274" s="3">
        <f t="shared" si="9"/>
        <v>0.7468749999999964</v>
      </c>
      <c r="J274" t="s">
        <v>99</v>
      </c>
      <c r="K274" s="3">
        <v>2.61</v>
      </c>
      <c r="L274" t="s">
        <v>565</v>
      </c>
      <c r="O274" s="3">
        <v>2.61</v>
      </c>
      <c r="P274" t="s">
        <v>568</v>
      </c>
      <c r="R274" s="3">
        <v>2.61</v>
      </c>
      <c r="S274" t="s">
        <v>572</v>
      </c>
      <c r="T274" t="s">
        <v>90</v>
      </c>
      <c r="AJ274" s="3">
        <v>2.61</v>
      </c>
      <c r="AK274" t="s">
        <v>578</v>
      </c>
      <c r="AM274" s="8">
        <v>26.1</v>
      </c>
      <c r="AN274" s="8">
        <v>2.61</v>
      </c>
      <c r="AO274" t="s">
        <v>585</v>
      </c>
      <c r="AP274" t="s">
        <v>90</v>
      </c>
      <c r="AQ274" s="8">
        <v>26.1</v>
      </c>
      <c r="AR274" s="3">
        <v>2.61</v>
      </c>
      <c r="AS274" t="s">
        <v>437</v>
      </c>
      <c r="AT274" t="s">
        <v>90</v>
      </c>
      <c r="AU274" t="s">
        <v>90</v>
      </c>
    </row>
    <row r="275" spans="2:47">
      <c r="B275" s="3">
        <v>2.62</v>
      </c>
      <c r="C275" s="3">
        <f t="shared" si="8"/>
        <v>0.79333333333333544</v>
      </c>
      <c r="D275" t="s">
        <v>99</v>
      </c>
      <c r="E275" s="3">
        <v>2.62</v>
      </c>
      <c r="F275" t="s">
        <v>426</v>
      </c>
      <c r="G275" t="s">
        <v>90</v>
      </c>
      <c r="H275" s="3">
        <v>2.62</v>
      </c>
      <c r="I275" s="3">
        <f t="shared" si="9"/>
        <v>0.74374999999999636</v>
      </c>
      <c r="J275" t="s">
        <v>99</v>
      </c>
      <c r="K275" s="3">
        <v>2.62</v>
      </c>
      <c r="L275" t="s">
        <v>565</v>
      </c>
      <c r="O275" s="3">
        <v>2.62</v>
      </c>
      <c r="P275" t="s">
        <v>568</v>
      </c>
      <c r="R275" s="3">
        <v>2.62</v>
      </c>
      <c r="S275" t="s">
        <v>572</v>
      </c>
      <c r="T275" t="s">
        <v>90</v>
      </c>
      <c r="AJ275" s="3">
        <v>2.62</v>
      </c>
      <c r="AK275" t="s">
        <v>578</v>
      </c>
      <c r="AM275" s="8">
        <v>26.200000000000003</v>
      </c>
      <c r="AN275" s="8">
        <v>2.62</v>
      </c>
      <c r="AO275" t="s">
        <v>585</v>
      </c>
      <c r="AP275" t="s">
        <v>90</v>
      </c>
      <c r="AQ275" s="8">
        <v>26.200000000000003</v>
      </c>
      <c r="AR275" s="3">
        <v>2.62</v>
      </c>
      <c r="AS275" t="s">
        <v>437</v>
      </c>
      <c r="AT275" t="s">
        <v>90</v>
      </c>
      <c r="AU275" t="s">
        <v>90</v>
      </c>
    </row>
    <row r="276" spans="2:47">
      <c r="B276" s="3">
        <v>2.63</v>
      </c>
      <c r="C276" s="3">
        <f t="shared" si="8"/>
        <v>0.79000000000000214</v>
      </c>
      <c r="D276" t="s">
        <v>99</v>
      </c>
      <c r="E276" s="3">
        <v>2.63</v>
      </c>
      <c r="F276" t="s">
        <v>426</v>
      </c>
      <c r="G276" t="s">
        <v>90</v>
      </c>
      <c r="H276" s="3">
        <v>2.63</v>
      </c>
      <c r="I276" s="3">
        <f t="shared" si="9"/>
        <v>0.74062499999999631</v>
      </c>
      <c r="J276" t="s">
        <v>99</v>
      </c>
      <c r="K276" s="3">
        <v>2.63</v>
      </c>
      <c r="L276" t="s">
        <v>565</v>
      </c>
      <c r="O276" s="3">
        <v>2.63</v>
      </c>
      <c r="P276" t="s">
        <v>568</v>
      </c>
      <c r="R276" s="3">
        <v>2.63</v>
      </c>
      <c r="S276" t="s">
        <v>572</v>
      </c>
      <c r="T276" t="s">
        <v>90</v>
      </c>
      <c r="AJ276" s="3">
        <v>2.63</v>
      </c>
      <c r="AK276" t="s">
        <v>578</v>
      </c>
      <c r="AM276" s="8">
        <v>26.3</v>
      </c>
      <c r="AN276" s="8">
        <v>2.63</v>
      </c>
      <c r="AO276" t="s">
        <v>585</v>
      </c>
      <c r="AP276" t="s">
        <v>90</v>
      </c>
      <c r="AQ276" s="8">
        <v>26.3</v>
      </c>
      <c r="AR276" s="3">
        <v>2.63</v>
      </c>
      <c r="AS276" t="s">
        <v>437</v>
      </c>
      <c r="AT276" t="s">
        <v>90</v>
      </c>
      <c r="AU276" t="s">
        <v>90</v>
      </c>
    </row>
    <row r="277" spans="2:47">
      <c r="B277" s="3">
        <v>2.64</v>
      </c>
      <c r="C277" s="3">
        <f t="shared" si="8"/>
        <v>0.78666666666666885</v>
      </c>
      <c r="D277" t="s">
        <v>99</v>
      </c>
      <c r="E277" s="3">
        <v>2.64</v>
      </c>
      <c r="F277" t="s">
        <v>426</v>
      </c>
      <c r="G277" t="s">
        <v>90</v>
      </c>
      <c r="H277" s="3">
        <v>2.64</v>
      </c>
      <c r="I277" s="3">
        <f t="shared" si="9"/>
        <v>0.73749999999999627</v>
      </c>
      <c r="J277" t="s">
        <v>99</v>
      </c>
      <c r="K277" s="3">
        <v>2.64</v>
      </c>
      <c r="L277" t="s">
        <v>565</v>
      </c>
      <c r="O277" s="3">
        <v>2.64</v>
      </c>
      <c r="P277" t="s">
        <v>568</v>
      </c>
      <c r="R277" s="3">
        <v>2.64</v>
      </c>
      <c r="S277" t="s">
        <v>572</v>
      </c>
      <c r="T277" t="s">
        <v>90</v>
      </c>
      <c r="AJ277" s="3">
        <v>2.64</v>
      </c>
      <c r="AK277" t="s">
        <v>578</v>
      </c>
      <c r="AM277" s="8">
        <v>26.400000000000002</v>
      </c>
      <c r="AN277" s="8">
        <v>2.64</v>
      </c>
      <c r="AO277" t="s">
        <v>585</v>
      </c>
      <c r="AP277" t="s">
        <v>90</v>
      </c>
      <c r="AQ277" s="8">
        <v>26.400000000000002</v>
      </c>
      <c r="AR277" s="3">
        <v>2.64</v>
      </c>
      <c r="AS277" t="s">
        <v>437</v>
      </c>
      <c r="AT277" t="s">
        <v>90</v>
      </c>
      <c r="AU277" t="s">
        <v>90</v>
      </c>
    </row>
    <row r="278" spans="2:47">
      <c r="B278" s="3">
        <v>2.65</v>
      </c>
      <c r="C278" s="3">
        <f t="shared" si="8"/>
        <v>0.78333333333333555</v>
      </c>
      <c r="D278" t="s">
        <v>99</v>
      </c>
      <c r="E278" s="3">
        <v>2.65</v>
      </c>
      <c r="F278" t="s">
        <v>426</v>
      </c>
      <c r="G278" t="s">
        <v>90</v>
      </c>
      <c r="H278" s="3">
        <v>2.65</v>
      </c>
      <c r="I278" s="3">
        <f t="shared" si="9"/>
        <v>0.73437499999999623</v>
      </c>
      <c r="J278" t="s">
        <v>99</v>
      </c>
      <c r="K278" s="3">
        <v>2.65</v>
      </c>
      <c r="L278" t="s">
        <v>565</v>
      </c>
      <c r="O278" s="3">
        <v>2.65</v>
      </c>
      <c r="P278" t="s">
        <v>568</v>
      </c>
      <c r="R278" s="3">
        <v>2.65</v>
      </c>
      <c r="S278" t="s">
        <v>572</v>
      </c>
      <c r="T278" t="s">
        <v>90</v>
      </c>
      <c r="AJ278" s="3">
        <v>2.65</v>
      </c>
      <c r="AK278" t="s">
        <v>578</v>
      </c>
      <c r="AM278" s="8">
        <v>26.5</v>
      </c>
      <c r="AN278" s="8">
        <v>2.65</v>
      </c>
      <c r="AO278" t="s">
        <v>585</v>
      </c>
      <c r="AP278" t="s">
        <v>90</v>
      </c>
      <c r="AQ278" s="8">
        <v>26.5</v>
      </c>
      <c r="AR278" s="3">
        <v>2.65</v>
      </c>
      <c r="AS278" t="s">
        <v>437</v>
      </c>
      <c r="AT278" t="s">
        <v>90</v>
      </c>
      <c r="AU278" t="s">
        <v>90</v>
      </c>
    </row>
    <row r="279" spans="2:47">
      <c r="B279" s="3">
        <v>2.66</v>
      </c>
      <c r="C279" s="3">
        <f t="shared" si="8"/>
        <v>0.78000000000000225</v>
      </c>
      <c r="D279" t="s">
        <v>99</v>
      </c>
      <c r="E279" s="3">
        <v>2.66</v>
      </c>
      <c r="F279" t="s">
        <v>426</v>
      </c>
      <c r="G279" t="s">
        <v>90</v>
      </c>
      <c r="H279" s="3">
        <v>2.66</v>
      </c>
      <c r="I279" s="3">
        <f t="shared" si="9"/>
        <v>0.73124999999999618</v>
      </c>
      <c r="J279" t="s">
        <v>99</v>
      </c>
      <c r="K279" s="3">
        <v>2.66</v>
      </c>
      <c r="L279" t="s">
        <v>565</v>
      </c>
      <c r="O279" s="3">
        <v>2.66</v>
      </c>
      <c r="P279" t="s">
        <v>568</v>
      </c>
      <c r="R279" s="3">
        <v>2.66</v>
      </c>
      <c r="S279" t="s">
        <v>572</v>
      </c>
      <c r="T279" t="s">
        <v>90</v>
      </c>
      <c r="AJ279" s="3">
        <v>2.66</v>
      </c>
      <c r="AK279" t="s">
        <v>578</v>
      </c>
      <c r="AM279" s="8">
        <v>26.6</v>
      </c>
      <c r="AN279" s="8">
        <v>2.66</v>
      </c>
      <c r="AO279" t="s">
        <v>585</v>
      </c>
      <c r="AP279" t="s">
        <v>90</v>
      </c>
      <c r="AQ279" s="8">
        <v>26.6</v>
      </c>
      <c r="AR279" s="3">
        <v>2.66</v>
      </c>
      <c r="AS279" t="s">
        <v>437</v>
      </c>
      <c r="AT279" t="s">
        <v>90</v>
      </c>
      <c r="AU279" t="s">
        <v>90</v>
      </c>
    </row>
    <row r="280" spans="2:47">
      <c r="B280" s="3">
        <v>2.67</v>
      </c>
      <c r="C280" s="3">
        <f t="shared" ref="C280:C343" si="10">C279-(1/300)</f>
        <v>0.77666666666666895</v>
      </c>
      <c r="D280" t="s">
        <v>99</v>
      </c>
      <c r="E280" s="3">
        <v>2.67</v>
      </c>
      <c r="F280" t="s">
        <v>426</v>
      </c>
      <c r="G280" t="s">
        <v>90</v>
      </c>
      <c r="H280" s="3">
        <v>2.67</v>
      </c>
      <c r="I280" s="3">
        <f t="shared" si="9"/>
        <v>0.72812499999999614</v>
      </c>
      <c r="J280" t="s">
        <v>99</v>
      </c>
      <c r="K280" s="3">
        <v>2.67</v>
      </c>
      <c r="L280" t="s">
        <v>565</v>
      </c>
      <c r="O280" s="3">
        <v>2.67</v>
      </c>
      <c r="P280" t="s">
        <v>568</v>
      </c>
      <c r="R280" s="3">
        <v>2.67</v>
      </c>
      <c r="S280" t="s">
        <v>572</v>
      </c>
      <c r="T280" t="s">
        <v>90</v>
      </c>
      <c r="AJ280" s="3">
        <v>2.67</v>
      </c>
      <c r="AK280" t="s">
        <v>578</v>
      </c>
      <c r="AM280" s="8">
        <v>26.700000000000003</v>
      </c>
      <c r="AN280" s="8">
        <v>2.67</v>
      </c>
      <c r="AO280" t="s">
        <v>585</v>
      </c>
      <c r="AP280" t="s">
        <v>90</v>
      </c>
      <c r="AQ280" s="8">
        <v>26.700000000000003</v>
      </c>
      <c r="AR280" s="3">
        <v>2.67</v>
      </c>
      <c r="AS280" t="s">
        <v>437</v>
      </c>
      <c r="AT280" t="s">
        <v>90</v>
      </c>
      <c r="AU280" t="s">
        <v>90</v>
      </c>
    </row>
    <row r="281" spans="2:47">
      <c r="B281" s="3">
        <v>2.68</v>
      </c>
      <c r="C281" s="3">
        <f t="shared" si="10"/>
        <v>0.77333333333333565</v>
      </c>
      <c r="D281" t="s">
        <v>99</v>
      </c>
      <c r="E281" s="3">
        <v>2.68</v>
      </c>
      <c r="F281" t="s">
        <v>426</v>
      </c>
      <c r="G281" t="s">
        <v>90</v>
      </c>
      <c r="H281" s="3">
        <v>2.68</v>
      </c>
      <c r="I281" s="3">
        <f t="shared" si="9"/>
        <v>0.72499999999999609</v>
      </c>
      <c r="J281" t="s">
        <v>99</v>
      </c>
      <c r="K281" s="3">
        <v>2.68</v>
      </c>
      <c r="L281" t="s">
        <v>565</v>
      </c>
      <c r="O281" s="3">
        <v>2.68</v>
      </c>
      <c r="P281" t="s">
        <v>568</v>
      </c>
      <c r="R281" s="3">
        <v>2.68</v>
      </c>
      <c r="S281" t="s">
        <v>572</v>
      </c>
      <c r="T281" t="s">
        <v>90</v>
      </c>
      <c r="AJ281" s="3">
        <v>2.68</v>
      </c>
      <c r="AK281" t="s">
        <v>578</v>
      </c>
      <c r="AM281" s="8">
        <v>26.8</v>
      </c>
      <c r="AN281" s="8">
        <v>2.68</v>
      </c>
      <c r="AO281" t="s">
        <v>585</v>
      </c>
      <c r="AP281" t="s">
        <v>90</v>
      </c>
      <c r="AQ281" s="8">
        <v>26.8</v>
      </c>
      <c r="AR281" s="3">
        <v>2.68</v>
      </c>
      <c r="AS281" t="s">
        <v>437</v>
      </c>
      <c r="AT281" t="s">
        <v>90</v>
      </c>
      <c r="AU281" t="s">
        <v>90</v>
      </c>
    </row>
    <row r="282" spans="2:47">
      <c r="B282" s="3">
        <v>2.69</v>
      </c>
      <c r="C282" s="3">
        <f t="shared" si="10"/>
        <v>0.77000000000000235</v>
      </c>
      <c r="D282" t="s">
        <v>99</v>
      </c>
      <c r="E282" s="3">
        <v>2.69</v>
      </c>
      <c r="F282" t="s">
        <v>426</v>
      </c>
      <c r="G282" t="s">
        <v>90</v>
      </c>
      <c r="H282" s="3">
        <v>2.69</v>
      </c>
      <c r="I282" s="3">
        <f t="shared" si="9"/>
        <v>0.72187499999999605</v>
      </c>
      <c r="J282" t="s">
        <v>99</v>
      </c>
      <c r="K282" s="3">
        <v>2.69</v>
      </c>
      <c r="L282" t="s">
        <v>565</v>
      </c>
      <c r="O282" s="3">
        <v>2.69</v>
      </c>
      <c r="P282" t="s">
        <v>568</v>
      </c>
      <c r="R282" s="3">
        <v>2.69</v>
      </c>
      <c r="S282" t="s">
        <v>572</v>
      </c>
      <c r="T282" t="s">
        <v>90</v>
      </c>
      <c r="AJ282" s="3">
        <v>2.69</v>
      </c>
      <c r="AK282" t="s">
        <v>578</v>
      </c>
      <c r="AM282" s="8">
        <v>26.900000000000002</v>
      </c>
      <c r="AN282" s="8">
        <v>2.69</v>
      </c>
      <c r="AO282" t="s">
        <v>585</v>
      </c>
      <c r="AP282" t="s">
        <v>90</v>
      </c>
      <c r="AQ282" s="8">
        <v>26.900000000000002</v>
      </c>
      <c r="AR282" s="3">
        <v>2.69</v>
      </c>
      <c r="AS282" t="s">
        <v>437</v>
      </c>
      <c r="AT282" t="s">
        <v>90</v>
      </c>
      <c r="AU282" t="s">
        <v>90</v>
      </c>
    </row>
    <row r="283" spans="2:47">
      <c r="B283" s="3">
        <v>2.7</v>
      </c>
      <c r="C283" s="3">
        <f t="shared" si="10"/>
        <v>0.76666666666666905</v>
      </c>
      <c r="D283" t="s">
        <v>99</v>
      </c>
      <c r="E283" s="3">
        <v>2.7</v>
      </c>
      <c r="F283" t="s">
        <v>426</v>
      </c>
      <c r="G283" t="s">
        <v>90</v>
      </c>
      <c r="H283" s="3">
        <v>2.7</v>
      </c>
      <c r="I283" s="3">
        <f t="shared" si="9"/>
        <v>0.718749999999996</v>
      </c>
      <c r="J283" t="s">
        <v>99</v>
      </c>
      <c r="K283" s="3">
        <v>2.7</v>
      </c>
      <c r="L283" t="s">
        <v>565</v>
      </c>
      <c r="O283" s="3">
        <v>2.7</v>
      </c>
      <c r="P283" t="s">
        <v>568</v>
      </c>
      <c r="R283" s="3">
        <v>2.7</v>
      </c>
      <c r="S283" t="s">
        <v>572</v>
      </c>
      <c r="T283" t="s">
        <v>90</v>
      </c>
      <c r="AJ283" s="3">
        <v>2.7</v>
      </c>
      <c r="AK283" t="s">
        <v>578</v>
      </c>
      <c r="AM283" s="8">
        <v>27</v>
      </c>
      <c r="AN283" s="8">
        <v>2.7</v>
      </c>
      <c r="AO283" t="s">
        <v>585</v>
      </c>
      <c r="AP283" t="s">
        <v>90</v>
      </c>
      <c r="AQ283" s="8">
        <v>27</v>
      </c>
      <c r="AR283" s="3">
        <v>2.7</v>
      </c>
      <c r="AS283" t="s">
        <v>437</v>
      </c>
      <c r="AT283" t="s">
        <v>90</v>
      </c>
      <c r="AU283" t="s">
        <v>90</v>
      </c>
    </row>
    <row r="284" spans="2:47">
      <c r="B284" s="3">
        <v>2.71</v>
      </c>
      <c r="C284" s="3">
        <f t="shared" si="10"/>
        <v>0.76333333333333575</v>
      </c>
      <c r="D284" t="s">
        <v>99</v>
      </c>
      <c r="E284" s="3">
        <v>2.71</v>
      </c>
      <c r="F284" t="s">
        <v>426</v>
      </c>
      <c r="G284" t="s">
        <v>90</v>
      </c>
      <c r="H284" s="3">
        <v>2.71</v>
      </c>
      <c r="I284" s="3">
        <f t="shared" si="9"/>
        <v>0.71562499999999596</v>
      </c>
      <c r="J284" t="s">
        <v>99</v>
      </c>
      <c r="K284" s="3">
        <v>2.71</v>
      </c>
      <c r="L284" t="s">
        <v>565</v>
      </c>
      <c r="O284" s="3">
        <v>2.71</v>
      </c>
      <c r="P284" t="s">
        <v>568</v>
      </c>
      <c r="R284" s="3">
        <v>2.71</v>
      </c>
      <c r="S284" t="s">
        <v>572</v>
      </c>
      <c r="T284" t="s">
        <v>90</v>
      </c>
      <c r="AJ284" s="3">
        <v>2.71</v>
      </c>
      <c r="AK284" t="s">
        <v>578</v>
      </c>
      <c r="AM284" s="8">
        <v>27.1</v>
      </c>
      <c r="AN284" s="8">
        <v>2.71</v>
      </c>
      <c r="AO284" t="s">
        <v>585</v>
      </c>
      <c r="AP284" t="s">
        <v>90</v>
      </c>
      <c r="AQ284" s="8">
        <v>27.1</v>
      </c>
      <c r="AR284" s="3">
        <v>2.71</v>
      </c>
      <c r="AS284" t="s">
        <v>437</v>
      </c>
      <c r="AT284" t="s">
        <v>90</v>
      </c>
      <c r="AU284" t="s">
        <v>90</v>
      </c>
    </row>
    <row r="285" spans="2:47">
      <c r="B285" s="3">
        <v>2.72</v>
      </c>
      <c r="C285" s="3">
        <f t="shared" si="10"/>
        <v>0.76000000000000245</v>
      </c>
      <c r="D285" t="s">
        <v>99</v>
      </c>
      <c r="E285" s="3">
        <v>2.72</v>
      </c>
      <c r="F285" t="s">
        <v>426</v>
      </c>
      <c r="G285" t="s">
        <v>90</v>
      </c>
      <c r="H285" s="3">
        <v>2.72</v>
      </c>
      <c r="I285" s="3">
        <f t="shared" si="9"/>
        <v>0.71249999999999591</v>
      </c>
      <c r="J285" t="s">
        <v>99</v>
      </c>
      <c r="K285" s="3">
        <v>2.72</v>
      </c>
      <c r="L285" t="s">
        <v>565</v>
      </c>
      <c r="O285" s="3">
        <v>2.72</v>
      </c>
      <c r="P285" t="s">
        <v>568</v>
      </c>
      <c r="R285" s="3">
        <v>2.72</v>
      </c>
      <c r="S285" t="s">
        <v>572</v>
      </c>
      <c r="T285" t="s">
        <v>90</v>
      </c>
      <c r="AJ285" s="3">
        <v>2.72</v>
      </c>
      <c r="AK285" t="s">
        <v>578</v>
      </c>
      <c r="AM285" s="8">
        <v>27.200000000000003</v>
      </c>
      <c r="AN285" s="8">
        <v>2.72</v>
      </c>
      <c r="AO285" t="s">
        <v>585</v>
      </c>
      <c r="AP285" t="s">
        <v>90</v>
      </c>
      <c r="AQ285" s="8">
        <v>27.200000000000003</v>
      </c>
      <c r="AR285" s="3">
        <v>2.72</v>
      </c>
      <c r="AS285" t="s">
        <v>437</v>
      </c>
      <c r="AT285" t="s">
        <v>90</v>
      </c>
      <c r="AU285" t="s">
        <v>90</v>
      </c>
    </row>
    <row r="286" spans="2:47">
      <c r="B286" s="3">
        <v>2.73</v>
      </c>
      <c r="C286" s="3">
        <f t="shared" si="10"/>
        <v>0.75666666666666915</v>
      </c>
      <c r="D286" t="s">
        <v>99</v>
      </c>
      <c r="E286" s="3">
        <v>2.73</v>
      </c>
      <c r="F286" t="s">
        <v>426</v>
      </c>
      <c r="G286" t="s">
        <v>90</v>
      </c>
      <c r="H286" s="3">
        <v>2.73</v>
      </c>
      <c r="I286" s="3">
        <f t="shared" si="9"/>
        <v>0.70937499999999587</v>
      </c>
      <c r="J286" t="s">
        <v>99</v>
      </c>
      <c r="K286" s="3">
        <v>2.73</v>
      </c>
      <c r="L286" t="s">
        <v>565</v>
      </c>
      <c r="O286" s="3">
        <v>2.73</v>
      </c>
      <c r="P286" t="s">
        <v>568</v>
      </c>
      <c r="R286" s="3">
        <v>2.73</v>
      </c>
      <c r="S286" t="s">
        <v>572</v>
      </c>
      <c r="T286" t="s">
        <v>90</v>
      </c>
      <c r="AJ286" s="3">
        <v>2.73</v>
      </c>
      <c r="AK286" t="s">
        <v>578</v>
      </c>
      <c r="AM286" s="8">
        <v>27.3</v>
      </c>
      <c r="AN286" s="8">
        <v>2.73</v>
      </c>
      <c r="AO286" t="s">
        <v>585</v>
      </c>
      <c r="AP286" t="s">
        <v>90</v>
      </c>
      <c r="AQ286" s="8">
        <v>27.3</v>
      </c>
      <c r="AR286" s="3">
        <v>2.73</v>
      </c>
      <c r="AS286" t="s">
        <v>437</v>
      </c>
      <c r="AT286" t="s">
        <v>90</v>
      </c>
      <c r="AU286" t="s">
        <v>90</v>
      </c>
    </row>
    <row r="287" spans="2:47">
      <c r="B287" s="3">
        <v>2.74</v>
      </c>
      <c r="C287" s="3">
        <f t="shared" si="10"/>
        <v>0.75333333333333585</v>
      </c>
      <c r="D287" t="s">
        <v>99</v>
      </c>
      <c r="E287" s="3">
        <v>2.74</v>
      </c>
      <c r="F287" t="s">
        <v>426</v>
      </c>
      <c r="G287" t="s">
        <v>90</v>
      </c>
      <c r="H287" s="3">
        <v>2.74</v>
      </c>
      <c r="I287" s="3">
        <f t="shared" si="9"/>
        <v>0.70624999999999583</v>
      </c>
      <c r="J287" t="s">
        <v>99</v>
      </c>
      <c r="K287" s="3">
        <v>2.74</v>
      </c>
      <c r="L287" t="s">
        <v>565</v>
      </c>
      <c r="O287" s="3">
        <v>2.74</v>
      </c>
      <c r="P287" t="s">
        <v>568</v>
      </c>
      <c r="R287" s="3">
        <v>2.74</v>
      </c>
      <c r="S287" t="s">
        <v>572</v>
      </c>
      <c r="T287" t="s">
        <v>90</v>
      </c>
      <c r="AJ287" s="3">
        <v>2.74</v>
      </c>
      <c r="AK287" t="s">
        <v>578</v>
      </c>
      <c r="AM287" s="8">
        <v>27.400000000000002</v>
      </c>
      <c r="AN287" s="8">
        <v>2.74</v>
      </c>
      <c r="AO287" t="s">
        <v>585</v>
      </c>
      <c r="AP287" t="s">
        <v>90</v>
      </c>
      <c r="AQ287" s="8">
        <v>27.400000000000002</v>
      </c>
      <c r="AR287" s="3">
        <v>2.74</v>
      </c>
      <c r="AS287" t="s">
        <v>437</v>
      </c>
      <c r="AT287" t="s">
        <v>90</v>
      </c>
      <c r="AU287" t="s">
        <v>90</v>
      </c>
    </row>
    <row r="288" spans="2:47">
      <c r="B288" s="3">
        <v>2.75</v>
      </c>
      <c r="C288" s="3">
        <f t="shared" si="10"/>
        <v>0.75000000000000255</v>
      </c>
      <c r="D288" t="s">
        <v>99</v>
      </c>
      <c r="E288" s="3">
        <v>2.75</v>
      </c>
      <c r="F288" t="s">
        <v>426</v>
      </c>
      <c r="G288" t="s">
        <v>90</v>
      </c>
      <c r="H288" s="3">
        <v>2.75</v>
      </c>
      <c r="I288" s="3">
        <f t="shared" si="9"/>
        <v>0.70312499999999578</v>
      </c>
      <c r="J288" t="s">
        <v>99</v>
      </c>
      <c r="K288" s="3">
        <v>2.75</v>
      </c>
      <c r="L288" t="s">
        <v>565</v>
      </c>
      <c r="O288" s="3">
        <v>2.75</v>
      </c>
      <c r="P288" t="s">
        <v>568</v>
      </c>
      <c r="R288" s="3">
        <v>2.75</v>
      </c>
      <c r="S288" t="s">
        <v>572</v>
      </c>
      <c r="T288" t="s">
        <v>90</v>
      </c>
      <c r="AJ288" s="3">
        <v>2.75</v>
      </c>
      <c r="AK288" t="s">
        <v>578</v>
      </c>
      <c r="AM288" s="8">
        <v>27.5</v>
      </c>
      <c r="AN288" s="8">
        <v>2.75</v>
      </c>
      <c r="AO288" t="s">
        <v>585</v>
      </c>
      <c r="AP288" t="s">
        <v>90</v>
      </c>
      <c r="AQ288" s="8">
        <v>27.5</v>
      </c>
      <c r="AR288" s="3">
        <v>2.75</v>
      </c>
      <c r="AS288" t="s">
        <v>437</v>
      </c>
      <c r="AT288" t="s">
        <v>90</v>
      </c>
      <c r="AU288" t="s">
        <v>90</v>
      </c>
    </row>
    <row r="289" spans="2:47">
      <c r="B289" s="3">
        <v>2.76</v>
      </c>
      <c r="C289" s="3">
        <f t="shared" si="10"/>
        <v>0.74666666666666925</v>
      </c>
      <c r="D289" t="s">
        <v>99</v>
      </c>
      <c r="E289" s="3">
        <v>2.76</v>
      </c>
      <c r="F289" t="s">
        <v>426</v>
      </c>
      <c r="G289" t="s">
        <v>90</v>
      </c>
      <c r="H289" s="3">
        <v>2.7600000000000002</v>
      </c>
      <c r="I289" s="3">
        <f t="shared" si="9"/>
        <v>0.69999999999999574</v>
      </c>
      <c r="J289" t="s">
        <v>99</v>
      </c>
      <c r="K289" s="3">
        <v>2.7600000000000002</v>
      </c>
      <c r="L289" t="s">
        <v>565</v>
      </c>
      <c r="O289" s="3">
        <v>2.7600000000000002</v>
      </c>
      <c r="P289" t="s">
        <v>568</v>
      </c>
      <c r="R289" s="3">
        <v>2.7600000000000002</v>
      </c>
      <c r="S289" t="s">
        <v>572</v>
      </c>
      <c r="T289" t="s">
        <v>90</v>
      </c>
      <c r="AJ289" s="3">
        <v>2.7600000000000002</v>
      </c>
      <c r="AK289" t="s">
        <v>578</v>
      </c>
      <c r="AM289" s="8">
        <v>27.6</v>
      </c>
      <c r="AN289" s="8">
        <v>2.76</v>
      </c>
      <c r="AO289" t="s">
        <v>585</v>
      </c>
      <c r="AP289" t="s">
        <v>90</v>
      </c>
      <c r="AQ289" s="8">
        <v>27.6</v>
      </c>
      <c r="AR289" s="3">
        <v>2.7600000000000002</v>
      </c>
      <c r="AS289" t="s">
        <v>437</v>
      </c>
      <c r="AT289" t="s">
        <v>90</v>
      </c>
      <c r="AU289" t="s">
        <v>90</v>
      </c>
    </row>
    <row r="290" spans="2:47">
      <c r="B290" s="3">
        <v>2.77</v>
      </c>
      <c r="C290" s="3">
        <f t="shared" si="10"/>
        <v>0.74333333333333595</v>
      </c>
      <c r="D290" t="s">
        <v>99</v>
      </c>
      <c r="E290" s="3">
        <v>2.77</v>
      </c>
      <c r="F290" t="s">
        <v>426</v>
      </c>
      <c r="G290" t="s">
        <v>90</v>
      </c>
      <c r="H290" s="3">
        <v>2.77</v>
      </c>
      <c r="I290" s="3">
        <f t="shared" si="9"/>
        <v>0.69687499999999569</v>
      </c>
      <c r="J290" t="s">
        <v>99</v>
      </c>
      <c r="K290" s="3">
        <v>2.77</v>
      </c>
      <c r="L290" t="s">
        <v>565</v>
      </c>
      <c r="O290" s="3">
        <v>2.77</v>
      </c>
      <c r="P290" t="s">
        <v>568</v>
      </c>
      <c r="R290" s="3">
        <v>2.77</v>
      </c>
      <c r="S290" t="s">
        <v>572</v>
      </c>
      <c r="T290" t="s">
        <v>90</v>
      </c>
      <c r="AJ290" s="3">
        <v>2.77</v>
      </c>
      <c r="AK290" t="s">
        <v>578</v>
      </c>
      <c r="AM290" s="8">
        <v>27.700000000000003</v>
      </c>
      <c r="AN290" s="8">
        <v>2.77</v>
      </c>
      <c r="AO290" t="s">
        <v>585</v>
      </c>
      <c r="AP290" t="s">
        <v>90</v>
      </c>
      <c r="AQ290" s="8">
        <v>27.700000000000003</v>
      </c>
      <c r="AR290" s="3">
        <v>2.77</v>
      </c>
      <c r="AS290" t="s">
        <v>437</v>
      </c>
      <c r="AT290" t="s">
        <v>90</v>
      </c>
      <c r="AU290" t="s">
        <v>90</v>
      </c>
    </row>
    <row r="291" spans="2:47">
      <c r="B291" s="3">
        <v>2.78</v>
      </c>
      <c r="C291" s="3">
        <f t="shared" si="10"/>
        <v>0.74000000000000266</v>
      </c>
      <c r="D291" t="s">
        <v>99</v>
      </c>
      <c r="E291" s="3">
        <v>2.78</v>
      </c>
      <c r="F291" t="s">
        <v>426</v>
      </c>
      <c r="G291" t="s">
        <v>90</v>
      </c>
      <c r="H291" s="3">
        <v>2.7800000000000002</v>
      </c>
      <c r="I291" s="3">
        <f t="shared" si="9"/>
        <v>0.69374999999999565</v>
      </c>
      <c r="J291" t="s">
        <v>65</v>
      </c>
      <c r="K291" s="3">
        <v>2.7800000000000002</v>
      </c>
      <c r="L291" t="s">
        <v>565</v>
      </c>
      <c r="O291" s="3">
        <v>2.7800000000000002</v>
      </c>
      <c r="P291" t="s">
        <v>568</v>
      </c>
      <c r="R291" s="3">
        <v>2.7800000000000002</v>
      </c>
      <c r="S291" t="s">
        <v>572</v>
      </c>
      <c r="T291" t="s">
        <v>90</v>
      </c>
      <c r="AJ291" s="3">
        <v>2.7800000000000002</v>
      </c>
      <c r="AK291" t="s">
        <v>578</v>
      </c>
      <c r="AM291" s="8">
        <v>27.8</v>
      </c>
      <c r="AN291" s="8">
        <v>2.78</v>
      </c>
      <c r="AO291" t="s">
        <v>585</v>
      </c>
      <c r="AP291" t="s">
        <v>90</v>
      </c>
      <c r="AQ291" s="8">
        <v>27.8</v>
      </c>
      <c r="AR291" s="3">
        <v>2.7800000000000002</v>
      </c>
      <c r="AS291" t="s">
        <v>437</v>
      </c>
      <c r="AT291" t="s">
        <v>90</v>
      </c>
      <c r="AU291" t="s">
        <v>90</v>
      </c>
    </row>
    <row r="292" spans="2:47">
      <c r="B292" s="3">
        <v>2.79</v>
      </c>
      <c r="C292" s="3">
        <f t="shared" si="10"/>
        <v>0.73666666666666936</v>
      </c>
      <c r="D292" t="s">
        <v>99</v>
      </c>
      <c r="E292" s="3">
        <v>2.79</v>
      </c>
      <c r="F292" t="s">
        <v>426</v>
      </c>
      <c r="G292" t="s">
        <v>90</v>
      </c>
      <c r="H292" s="3">
        <v>2.79</v>
      </c>
      <c r="I292" s="3">
        <f t="shared" si="9"/>
        <v>0.6906249999999956</v>
      </c>
      <c r="J292" t="s">
        <v>65</v>
      </c>
      <c r="K292" s="3">
        <v>2.79</v>
      </c>
      <c r="L292" t="s">
        <v>565</v>
      </c>
      <c r="O292" s="3">
        <v>2.79</v>
      </c>
      <c r="P292" t="s">
        <v>568</v>
      </c>
      <c r="R292" s="3">
        <v>2.79</v>
      </c>
      <c r="S292" t="s">
        <v>572</v>
      </c>
      <c r="T292" t="s">
        <v>90</v>
      </c>
      <c r="AJ292" s="3">
        <v>2.79</v>
      </c>
      <c r="AK292" t="s">
        <v>578</v>
      </c>
      <c r="AM292" s="8">
        <v>27.900000000000002</v>
      </c>
      <c r="AN292" s="8">
        <v>2.79</v>
      </c>
      <c r="AO292" t="s">
        <v>585</v>
      </c>
      <c r="AP292" t="s">
        <v>90</v>
      </c>
      <c r="AQ292" s="8">
        <v>27.900000000000002</v>
      </c>
      <c r="AR292" s="3">
        <v>2.79</v>
      </c>
      <c r="AS292" t="s">
        <v>437</v>
      </c>
      <c r="AT292" t="s">
        <v>90</v>
      </c>
      <c r="AU292" t="s">
        <v>90</v>
      </c>
    </row>
    <row r="293" spans="2:47">
      <c r="B293" s="3">
        <v>2.8</v>
      </c>
      <c r="C293" s="3">
        <f t="shared" si="10"/>
        <v>0.73333333333333606</v>
      </c>
      <c r="D293" t="s">
        <v>99</v>
      </c>
      <c r="E293" s="3">
        <v>2.8</v>
      </c>
      <c r="F293" t="s">
        <v>426</v>
      </c>
      <c r="G293" t="s">
        <v>90</v>
      </c>
      <c r="H293" s="3">
        <v>2.8000000000000003</v>
      </c>
      <c r="I293" s="3">
        <f t="shared" si="9"/>
        <v>0.68749999999999556</v>
      </c>
      <c r="J293" t="s">
        <v>65</v>
      </c>
      <c r="K293" s="3">
        <v>2.8000000000000003</v>
      </c>
      <c r="L293" t="s">
        <v>565</v>
      </c>
      <c r="O293" s="3">
        <v>2.8000000000000003</v>
      </c>
      <c r="P293" t="s">
        <v>568</v>
      </c>
      <c r="R293" s="3">
        <v>2.8000000000000003</v>
      </c>
      <c r="S293" t="s">
        <v>572</v>
      </c>
      <c r="T293" t="s">
        <v>90</v>
      </c>
      <c r="AJ293" s="3">
        <v>2.8000000000000003</v>
      </c>
      <c r="AK293" t="s">
        <v>578</v>
      </c>
      <c r="AM293" s="8">
        <v>28</v>
      </c>
      <c r="AN293" s="8">
        <v>2.8</v>
      </c>
      <c r="AO293" t="s">
        <v>585</v>
      </c>
      <c r="AP293" t="s">
        <v>90</v>
      </c>
      <c r="AQ293" s="8">
        <v>28</v>
      </c>
      <c r="AR293" s="3">
        <v>2.8000000000000003</v>
      </c>
      <c r="AS293" t="s">
        <v>437</v>
      </c>
      <c r="AT293" t="s">
        <v>90</v>
      </c>
      <c r="AU293" t="s">
        <v>90</v>
      </c>
    </row>
    <row r="294" spans="2:47">
      <c r="B294" s="3">
        <v>2.81</v>
      </c>
      <c r="C294" s="3">
        <f t="shared" si="10"/>
        <v>0.73000000000000276</v>
      </c>
      <c r="D294" t="s">
        <v>99</v>
      </c>
      <c r="E294" s="3">
        <v>2.81</v>
      </c>
      <c r="F294" t="s">
        <v>426</v>
      </c>
      <c r="G294" t="s">
        <v>90</v>
      </c>
      <c r="H294" s="3">
        <v>2.81</v>
      </c>
      <c r="I294" s="3">
        <f t="shared" si="9"/>
        <v>0.68437499999999551</v>
      </c>
      <c r="J294" t="s">
        <v>65</v>
      </c>
      <c r="K294" s="3">
        <v>2.81</v>
      </c>
      <c r="L294" t="s">
        <v>565</v>
      </c>
      <c r="O294" s="3">
        <v>2.81</v>
      </c>
      <c r="P294" t="s">
        <v>568</v>
      </c>
      <c r="R294" s="3">
        <v>2.81</v>
      </c>
      <c r="S294" t="s">
        <v>572</v>
      </c>
      <c r="T294" t="s">
        <v>90</v>
      </c>
      <c r="AJ294" s="3">
        <v>2.81</v>
      </c>
      <c r="AK294" t="s">
        <v>578</v>
      </c>
      <c r="AM294" s="8">
        <v>28.1</v>
      </c>
      <c r="AN294" s="8">
        <v>2.81</v>
      </c>
      <c r="AO294" t="s">
        <v>585</v>
      </c>
      <c r="AP294" t="s">
        <v>90</v>
      </c>
      <c r="AQ294" s="8">
        <v>28.1</v>
      </c>
      <c r="AR294" s="3">
        <v>2.81</v>
      </c>
      <c r="AS294" t="s">
        <v>437</v>
      </c>
      <c r="AT294" t="s">
        <v>90</v>
      </c>
      <c r="AU294" t="s">
        <v>90</v>
      </c>
    </row>
    <row r="295" spans="2:47">
      <c r="B295" s="3">
        <v>2.82</v>
      </c>
      <c r="C295" s="3">
        <f t="shared" si="10"/>
        <v>0.72666666666666946</v>
      </c>
      <c r="D295" t="s">
        <v>99</v>
      </c>
      <c r="E295" s="3">
        <v>2.82</v>
      </c>
      <c r="F295" t="s">
        <v>426</v>
      </c>
      <c r="G295" t="s">
        <v>90</v>
      </c>
      <c r="H295" s="3">
        <v>2.82</v>
      </c>
      <c r="I295" s="3">
        <f t="shared" si="9"/>
        <v>0.68124999999999547</v>
      </c>
      <c r="J295" t="s">
        <v>65</v>
      </c>
      <c r="K295" s="3">
        <v>2.82</v>
      </c>
      <c r="L295" t="s">
        <v>565</v>
      </c>
      <c r="O295" s="3">
        <v>2.82</v>
      </c>
      <c r="P295" t="s">
        <v>568</v>
      </c>
      <c r="R295" s="3">
        <v>2.82</v>
      </c>
      <c r="S295" t="s">
        <v>572</v>
      </c>
      <c r="T295" t="s">
        <v>90</v>
      </c>
      <c r="AJ295" s="3">
        <v>2.82</v>
      </c>
      <c r="AK295" t="s">
        <v>578</v>
      </c>
      <c r="AM295" s="8">
        <v>28.200000000000003</v>
      </c>
      <c r="AN295" s="8">
        <v>2.82</v>
      </c>
      <c r="AO295" t="s">
        <v>585</v>
      </c>
      <c r="AP295" t="s">
        <v>90</v>
      </c>
      <c r="AQ295" s="8">
        <v>28.200000000000003</v>
      </c>
      <c r="AR295" s="3">
        <v>2.82</v>
      </c>
      <c r="AS295" t="s">
        <v>437</v>
      </c>
      <c r="AT295" t="s">
        <v>90</v>
      </c>
      <c r="AU295" t="s">
        <v>90</v>
      </c>
    </row>
    <row r="296" spans="2:47">
      <c r="B296" s="3">
        <v>2.83</v>
      </c>
      <c r="C296" s="3">
        <f t="shared" si="10"/>
        <v>0.72333333333333616</v>
      </c>
      <c r="D296" t="s">
        <v>99</v>
      </c>
      <c r="E296" s="3">
        <v>2.83</v>
      </c>
      <c r="F296" t="s">
        <v>426</v>
      </c>
      <c r="G296" t="s">
        <v>90</v>
      </c>
      <c r="H296" s="3">
        <v>2.83</v>
      </c>
      <c r="I296" s="3">
        <f t="shared" si="9"/>
        <v>0.67812499999999543</v>
      </c>
      <c r="J296" t="s">
        <v>65</v>
      </c>
      <c r="K296" s="3">
        <v>2.83</v>
      </c>
      <c r="L296" t="s">
        <v>565</v>
      </c>
      <c r="O296" s="3">
        <v>2.83</v>
      </c>
      <c r="P296" t="s">
        <v>568</v>
      </c>
      <c r="R296" s="3">
        <v>2.83</v>
      </c>
      <c r="S296" t="s">
        <v>572</v>
      </c>
      <c r="T296" t="s">
        <v>90</v>
      </c>
      <c r="AJ296" s="3">
        <v>2.83</v>
      </c>
      <c r="AK296" t="s">
        <v>578</v>
      </c>
      <c r="AM296" s="8">
        <v>28.3</v>
      </c>
      <c r="AN296" s="8">
        <v>2.83</v>
      </c>
      <c r="AO296" t="s">
        <v>585</v>
      </c>
      <c r="AP296" t="s">
        <v>90</v>
      </c>
      <c r="AQ296" s="8">
        <v>28.3</v>
      </c>
      <c r="AR296" s="3">
        <v>2.83</v>
      </c>
      <c r="AS296" t="s">
        <v>437</v>
      </c>
      <c r="AT296" t="s">
        <v>90</v>
      </c>
      <c r="AU296" t="s">
        <v>90</v>
      </c>
    </row>
    <row r="297" spans="2:47">
      <c r="B297" s="3">
        <v>2.84</v>
      </c>
      <c r="C297" s="3">
        <f t="shared" si="10"/>
        <v>0.72000000000000286</v>
      </c>
      <c r="D297" t="s">
        <v>99</v>
      </c>
      <c r="E297" s="3">
        <v>2.84</v>
      </c>
      <c r="F297" t="s">
        <v>426</v>
      </c>
      <c r="G297" t="s">
        <v>90</v>
      </c>
      <c r="H297" s="3">
        <v>2.84</v>
      </c>
      <c r="I297" s="3">
        <f t="shared" si="9"/>
        <v>0.67499999999999538</v>
      </c>
      <c r="J297" t="s">
        <v>65</v>
      </c>
      <c r="K297" s="3">
        <v>2.84</v>
      </c>
      <c r="L297" t="s">
        <v>565</v>
      </c>
      <c r="O297" s="3">
        <v>2.84</v>
      </c>
      <c r="P297" t="s">
        <v>568</v>
      </c>
      <c r="R297" s="3">
        <v>2.84</v>
      </c>
      <c r="S297" t="s">
        <v>572</v>
      </c>
      <c r="T297" t="s">
        <v>90</v>
      </c>
      <c r="AJ297" s="3">
        <v>2.84</v>
      </c>
      <c r="AK297" t="s">
        <v>578</v>
      </c>
      <c r="AM297" s="8">
        <v>28.400000000000002</v>
      </c>
      <c r="AN297" s="8">
        <v>2.84</v>
      </c>
      <c r="AO297" t="s">
        <v>585</v>
      </c>
      <c r="AP297" t="s">
        <v>90</v>
      </c>
      <c r="AQ297" s="8">
        <v>28.400000000000002</v>
      </c>
      <c r="AR297" s="3">
        <v>2.84</v>
      </c>
      <c r="AS297" t="s">
        <v>437</v>
      </c>
      <c r="AT297" t="s">
        <v>90</v>
      </c>
      <c r="AU297" t="s">
        <v>90</v>
      </c>
    </row>
    <row r="298" spans="2:47">
      <c r="B298" s="3">
        <v>2.85</v>
      </c>
      <c r="C298" s="3">
        <f t="shared" si="10"/>
        <v>0.71666666666666956</v>
      </c>
      <c r="D298" t="s">
        <v>99</v>
      </c>
      <c r="E298" s="3">
        <v>2.85</v>
      </c>
      <c r="F298" t="s">
        <v>426</v>
      </c>
      <c r="G298" t="s">
        <v>90</v>
      </c>
      <c r="H298" s="3">
        <v>2.85</v>
      </c>
      <c r="I298" s="3">
        <f t="shared" si="9"/>
        <v>0.67187499999999534</v>
      </c>
      <c r="J298" t="s">
        <v>65</v>
      </c>
      <c r="K298" s="3">
        <v>2.85</v>
      </c>
      <c r="L298" t="s">
        <v>565</v>
      </c>
      <c r="O298" s="3">
        <v>2.85</v>
      </c>
      <c r="P298" t="s">
        <v>568</v>
      </c>
      <c r="R298" s="3">
        <v>2.85</v>
      </c>
      <c r="S298" t="s">
        <v>572</v>
      </c>
      <c r="T298" t="s">
        <v>90</v>
      </c>
      <c r="AJ298" s="3">
        <v>2.85</v>
      </c>
      <c r="AK298" t="s">
        <v>578</v>
      </c>
      <c r="AM298" s="8">
        <v>28.5</v>
      </c>
      <c r="AN298" s="8">
        <v>2.85</v>
      </c>
      <c r="AO298" t="s">
        <v>585</v>
      </c>
      <c r="AP298" t="s">
        <v>90</v>
      </c>
      <c r="AQ298" s="8">
        <v>28.5</v>
      </c>
      <c r="AR298" s="3">
        <v>2.85</v>
      </c>
      <c r="AS298" t="s">
        <v>437</v>
      </c>
      <c r="AT298" t="s">
        <v>90</v>
      </c>
      <c r="AU298" t="s">
        <v>90</v>
      </c>
    </row>
    <row r="299" spans="2:47">
      <c r="B299" s="3">
        <v>2.86</v>
      </c>
      <c r="C299" s="3">
        <f t="shared" si="10"/>
        <v>0.71333333333333626</v>
      </c>
      <c r="D299" t="s">
        <v>99</v>
      </c>
      <c r="E299" s="3">
        <v>2.86</v>
      </c>
      <c r="F299" t="s">
        <v>426</v>
      </c>
      <c r="G299" t="s">
        <v>90</v>
      </c>
      <c r="H299" s="3">
        <v>2.86</v>
      </c>
      <c r="I299" s="3">
        <f t="shared" si="9"/>
        <v>0.66874999999999529</v>
      </c>
      <c r="J299" t="s">
        <v>65</v>
      </c>
      <c r="K299" s="3">
        <v>2.86</v>
      </c>
      <c r="L299" t="s">
        <v>565</v>
      </c>
      <c r="O299" s="3">
        <v>2.86</v>
      </c>
      <c r="P299" t="s">
        <v>568</v>
      </c>
      <c r="R299" s="3">
        <v>2.86</v>
      </c>
      <c r="S299" t="s">
        <v>572</v>
      </c>
      <c r="T299" t="s">
        <v>90</v>
      </c>
      <c r="AJ299" s="3">
        <v>2.86</v>
      </c>
      <c r="AK299" t="s">
        <v>578</v>
      </c>
      <c r="AM299" s="8">
        <v>28.6</v>
      </c>
      <c r="AN299" s="8">
        <v>2.86</v>
      </c>
      <c r="AO299" t="s">
        <v>585</v>
      </c>
      <c r="AP299" t="s">
        <v>90</v>
      </c>
      <c r="AQ299" s="8">
        <v>28.6</v>
      </c>
      <c r="AR299" s="3">
        <v>2.86</v>
      </c>
      <c r="AS299" t="s">
        <v>437</v>
      </c>
      <c r="AT299" t="s">
        <v>90</v>
      </c>
      <c r="AU299" t="s">
        <v>90</v>
      </c>
    </row>
    <row r="300" spans="2:47">
      <c r="B300" s="3">
        <v>2.87</v>
      </c>
      <c r="C300" s="3">
        <f t="shared" si="10"/>
        <v>0.71000000000000296</v>
      </c>
      <c r="D300" t="s">
        <v>99</v>
      </c>
      <c r="E300" s="3">
        <v>2.87</v>
      </c>
      <c r="F300" t="s">
        <v>426</v>
      </c>
      <c r="G300" t="s">
        <v>90</v>
      </c>
      <c r="H300" s="3">
        <v>2.87</v>
      </c>
      <c r="I300" s="3">
        <f t="shared" si="9"/>
        <v>0.66562499999999525</v>
      </c>
      <c r="J300" t="s">
        <v>65</v>
      </c>
      <c r="K300" s="3">
        <v>2.87</v>
      </c>
      <c r="L300" t="s">
        <v>565</v>
      </c>
      <c r="O300" s="3">
        <v>2.87</v>
      </c>
      <c r="P300" t="s">
        <v>568</v>
      </c>
      <c r="R300" s="3">
        <v>2.87</v>
      </c>
      <c r="S300" t="s">
        <v>572</v>
      </c>
      <c r="T300" t="s">
        <v>90</v>
      </c>
      <c r="AJ300" s="3">
        <v>2.87</v>
      </c>
      <c r="AK300" t="s">
        <v>578</v>
      </c>
      <c r="AM300" s="8">
        <v>28.700000000000003</v>
      </c>
      <c r="AN300" s="8">
        <v>2.87</v>
      </c>
      <c r="AO300" t="s">
        <v>585</v>
      </c>
      <c r="AP300" t="s">
        <v>90</v>
      </c>
      <c r="AQ300" s="8">
        <v>28.700000000000003</v>
      </c>
      <c r="AR300" s="3">
        <v>2.87</v>
      </c>
      <c r="AS300" t="s">
        <v>437</v>
      </c>
      <c r="AT300" t="s">
        <v>90</v>
      </c>
      <c r="AU300" t="s">
        <v>90</v>
      </c>
    </row>
    <row r="301" spans="2:47">
      <c r="B301" s="3">
        <v>2.88</v>
      </c>
      <c r="C301" s="3">
        <f t="shared" si="10"/>
        <v>0.70666666666666966</v>
      </c>
      <c r="D301" t="s">
        <v>99</v>
      </c>
      <c r="E301" s="3">
        <v>2.88</v>
      </c>
      <c r="F301" t="s">
        <v>426</v>
      </c>
      <c r="G301" t="s">
        <v>90</v>
      </c>
      <c r="H301" s="3">
        <v>2.88</v>
      </c>
      <c r="I301" s="3">
        <f t="shared" si="9"/>
        <v>0.6624999999999952</v>
      </c>
      <c r="J301" t="s">
        <v>65</v>
      </c>
      <c r="K301" s="3">
        <v>2.88</v>
      </c>
      <c r="L301" t="s">
        <v>565</v>
      </c>
      <c r="O301" s="3">
        <v>2.88</v>
      </c>
      <c r="P301" t="s">
        <v>568</v>
      </c>
      <c r="R301" s="3">
        <v>2.88</v>
      </c>
      <c r="S301" t="s">
        <v>572</v>
      </c>
      <c r="T301" t="s">
        <v>90</v>
      </c>
      <c r="AJ301" s="3">
        <v>2.88</v>
      </c>
      <c r="AK301" t="s">
        <v>578</v>
      </c>
      <c r="AM301" s="8">
        <v>28.8</v>
      </c>
      <c r="AN301" s="8">
        <v>2.88</v>
      </c>
      <c r="AO301" t="s">
        <v>585</v>
      </c>
      <c r="AP301" t="s">
        <v>90</v>
      </c>
      <c r="AQ301" s="8">
        <v>28.8</v>
      </c>
      <c r="AR301" s="3">
        <v>2.88</v>
      </c>
      <c r="AS301" t="s">
        <v>437</v>
      </c>
      <c r="AT301" t="s">
        <v>90</v>
      </c>
      <c r="AU301" t="s">
        <v>90</v>
      </c>
    </row>
    <row r="302" spans="2:47">
      <c r="B302" s="3">
        <v>2.89</v>
      </c>
      <c r="C302" s="3">
        <f t="shared" si="10"/>
        <v>0.70333333333333636</v>
      </c>
      <c r="D302" t="s">
        <v>99</v>
      </c>
      <c r="E302" s="3">
        <v>2.89</v>
      </c>
      <c r="F302" t="s">
        <v>426</v>
      </c>
      <c r="G302" t="s">
        <v>90</v>
      </c>
      <c r="H302" s="3">
        <v>2.89</v>
      </c>
      <c r="I302" s="3">
        <f t="shared" si="9"/>
        <v>0.65937499999999516</v>
      </c>
      <c r="J302" t="s">
        <v>65</v>
      </c>
      <c r="K302" s="3">
        <v>2.89</v>
      </c>
      <c r="L302" t="s">
        <v>565</v>
      </c>
      <c r="O302" s="3">
        <v>2.89</v>
      </c>
      <c r="P302" t="s">
        <v>568</v>
      </c>
      <c r="R302" s="3">
        <v>2.89</v>
      </c>
      <c r="S302" t="s">
        <v>572</v>
      </c>
      <c r="T302" t="s">
        <v>90</v>
      </c>
      <c r="AJ302" s="3">
        <v>2.89</v>
      </c>
      <c r="AK302" t="s">
        <v>578</v>
      </c>
      <c r="AM302" s="8">
        <v>28.900000000000002</v>
      </c>
      <c r="AN302" s="8">
        <v>2.89</v>
      </c>
      <c r="AO302" t="s">
        <v>585</v>
      </c>
      <c r="AP302" t="s">
        <v>90</v>
      </c>
      <c r="AQ302" s="8">
        <v>28.900000000000002</v>
      </c>
      <c r="AR302" s="3">
        <v>2.89</v>
      </c>
      <c r="AS302" t="s">
        <v>437</v>
      </c>
      <c r="AT302" t="s">
        <v>90</v>
      </c>
      <c r="AU302" t="s">
        <v>90</v>
      </c>
    </row>
    <row r="303" spans="2:47">
      <c r="B303" s="3">
        <v>2.9</v>
      </c>
      <c r="C303" s="3">
        <f t="shared" si="10"/>
        <v>0.70000000000000306</v>
      </c>
      <c r="D303" t="s">
        <v>99</v>
      </c>
      <c r="E303" s="3">
        <v>2.9</v>
      </c>
      <c r="F303" t="s">
        <v>426</v>
      </c>
      <c r="G303" t="s">
        <v>90</v>
      </c>
      <c r="H303" s="3">
        <v>2.9</v>
      </c>
      <c r="I303" s="3">
        <f t="shared" si="9"/>
        <v>0.65624999999999512</v>
      </c>
      <c r="J303" t="s">
        <v>65</v>
      </c>
      <c r="K303" s="3">
        <v>2.9</v>
      </c>
      <c r="L303" t="s">
        <v>565</v>
      </c>
      <c r="O303" s="3">
        <v>2.9</v>
      </c>
      <c r="P303" t="s">
        <v>568</v>
      </c>
      <c r="R303" s="3">
        <v>2.9</v>
      </c>
      <c r="S303" t="s">
        <v>572</v>
      </c>
      <c r="T303" t="s">
        <v>90</v>
      </c>
      <c r="AJ303" s="3">
        <v>2.9</v>
      </c>
      <c r="AK303" t="s">
        <v>578</v>
      </c>
      <c r="AM303" s="8">
        <v>29</v>
      </c>
      <c r="AN303" s="8">
        <v>2.9</v>
      </c>
      <c r="AO303" t="s">
        <v>585</v>
      </c>
      <c r="AP303" t="s">
        <v>90</v>
      </c>
      <c r="AQ303" s="8">
        <v>29</v>
      </c>
      <c r="AR303" s="3">
        <v>2.9</v>
      </c>
      <c r="AS303" t="s">
        <v>437</v>
      </c>
      <c r="AT303" t="s">
        <v>90</v>
      </c>
      <c r="AU303" t="s">
        <v>90</v>
      </c>
    </row>
    <row r="304" spans="2:47">
      <c r="B304" s="3">
        <v>2.91</v>
      </c>
      <c r="C304" s="3">
        <f t="shared" si="10"/>
        <v>0.69666666666666976</v>
      </c>
      <c r="D304" t="s">
        <v>99</v>
      </c>
      <c r="E304" s="3">
        <v>2.91</v>
      </c>
      <c r="F304" t="s">
        <v>426</v>
      </c>
      <c r="G304" t="s">
        <v>90</v>
      </c>
      <c r="H304" s="3">
        <v>2.91</v>
      </c>
      <c r="I304" s="3">
        <f t="shared" si="9"/>
        <v>0.65312499999999507</v>
      </c>
      <c r="J304" t="s">
        <v>65</v>
      </c>
      <c r="K304" s="3">
        <v>2.91</v>
      </c>
      <c r="L304" t="s">
        <v>565</v>
      </c>
      <c r="O304" s="3">
        <v>2.91</v>
      </c>
      <c r="P304" t="s">
        <v>568</v>
      </c>
      <c r="R304" s="3">
        <v>2.91</v>
      </c>
      <c r="S304" t="s">
        <v>572</v>
      </c>
      <c r="T304" t="s">
        <v>90</v>
      </c>
      <c r="AJ304" s="3">
        <v>2.91</v>
      </c>
      <c r="AK304" t="s">
        <v>578</v>
      </c>
      <c r="AM304" s="8">
        <v>29.1</v>
      </c>
      <c r="AN304" s="8">
        <v>2.91</v>
      </c>
      <c r="AO304" t="s">
        <v>585</v>
      </c>
      <c r="AP304" t="s">
        <v>90</v>
      </c>
      <c r="AQ304" s="8">
        <v>29.1</v>
      </c>
      <c r="AR304" s="3">
        <v>2.91</v>
      </c>
      <c r="AS304" t="s">
        <v>437</v>
      </c>
      <c r="AT304" t="s">
        <v>90</v>
      </c>
      <c r="AU304" t="s">
        <v>90</v>
      </c>
    </row>
    <row r="305" spans="2:47">
      <c r="B305" s="3">
        <v>2.92</v>
      </c>
      <c r="C305" s="3">
        <f t="shared" si="10"/>
        <v>0.69333333333333647</v>
      </c>
      <c r="D305" t="s">
        <v>65</v>
      </c>
      <c r="E305" s="3">
        <v>2.92</v>
      </c>
      <c r="F305" t="s">
        <v>426</v>
      </c>
      <c r="G305" t="s">
        <v>90</v>
      </c>
      <c r="H305" s="3">
        <v>2.92</v>
      </c>
      <c r="I305" s="3">
        <f t="shared" si="9"/>
        <v>0.64999999999999503</v>
      </c>
      <c r="J305" t="s">
        <v>65</v>
      </c>
      <c r="K305" s="3">
        <v>2.92</v>
      </c>
      <c r="L305" t="s">
        <v>565</v>
      </c>
      <c r="O305" s="3">
        <v>2.92</v>
      </c>
      <c r="P305" t="s">
        <v>568</v>
      </c>
      <c r="R305" s="3">
        <v>2.92</v>
      </c>
      <c r="S305" t="s">
        <v>572</v>
      </c>
      <c r="T305" t="s">
        <v>90</v>
      </c>
      <c r="AJ305" s="3">
        <v>2.92</v>
      </c>
      <c r="AK305" t="s">
        <v>578</v>
      </c>
      <c r="AM305" s="8">
        <v>29.200000000000003</v>
      </c>
      <c r="AN305" s="8">
        <v>2.92</v>
      </c>
      <c r="AO305" t="s">
        <v>585</v>
      </c>
      <c r="AP305" t="s">
        <v>90</v>
      </c>
      <c r="AQ305" s="8">
        <v>29.200000000000003</v>
      </c>
      <c r="AR305" s="3">
        <v>2.92</v>
      </c>
      <c r="AS305" t="s">
        <v>437</v>
      </c>
      <c r="AT305" t="s">
        <v>90</v>
      </c>
      <c r="AU305" t="s">
        <v>90</v>
      </c>
    </row>
    <row r="306" spans="2:47">
      <c r="B306" s="3">
        <v>2.9300000000000099</v>
      </c>
      <c r="C306" s="3">
        <f t="shared" si="10"/>
        <v>0.69000000000000317</v>
      </c>
      <c r="D306" t="s">
        <v>65</v>
      </c>
      <c r="E306" s="3">
        <v>2.9300000000000099</v>
      </c>
      <c r="F306" t="s">
        <v>426</v>
      </c>
      <c r="G306" t="s">
        <v>90</v>
      </c>
      <c r="H306" s="3">
        <v>2.93</v>
      </c>
      <c r="I306" s="3">
        <f t="shared" si="9"/>
        <v>0.64687499999999498</v>
      </c>
      <c r="J306" t="s">
        <v>65</v>
      </c>
      <c r="K306" s="3">
        <v>2.93</v>
      </c>
      <c r="L306" t="s">
        <v>565</v>
      </c>
      <c r="O306" s="3">
        <v>2.93</v>
      </c>
      <c r="P306" t="s">
        <v>568</v>
      </c>
      <c r="R306" s="3">
        <v>2.93</v>
      </c>
      <c r="S306" t="s">
        <v>572</v>
      </c>
      <c r="T306" t="s">
        <v>90</v>
      </c>
      <c r="AJ306" s="3">
        <v>2.93</v>
      </c>
      <c r="AK306" t="s">
        <v>578</v>
      </c>
      <c r="AM306" s="8">
        <v>29.3</v>
      </c>
      <c r="AN306" s="8">
        <v>2.93</v>
      </c>
      <c r="AO306" t="s">
        <v>585</v>
      </c>
      <c r="AP306" t="s">
        <v>90</v>
      </c>
      <c r="AQ306" s="8">
        <v>29.3</v>
      </c>
      <c r="AR306" s="3">
        <v>2.93</v>
      </c>
      <c r="AS306" t="s">
        <v>437</v>
      </c>
      <c r="AT306" t="s">
        <v>90</v>
      </c>
      <c r="AU306" t="s">
        <v>90</v>
      </c>
    </row>
    <row r="307" spans="2:47">
      <c r="B307" s="3">
        <v>2.94</v>
      </c>
      <c r="C307" s="3">
        <f t="shared" si="10"/>
        <v>0.68666666666666987</v>
      </c>
      <c r="D307" t="s">
        <v>65</v>
      </c>
      <c r="E307" s="3">
        <v>2.94</v>
      </c>
      <c r="F307" t="s">
        <v>426</v>
      </c>
      <c r="G307" t="s">
        <v>90</v>
      </c>
      <c r="H307" s="3">
        <v>2.94</v>
      </c>
      <c r="I307" s="3">
        <f t="shared" si="9"/>
        <v>0.64374999999999494</v>
      </c>
      <c r="J307" t="s">
        <v>65</v>
      </c>
      <c r="K307" s="3">
        <v>2.94</v>
      </c>
      <c r="L307" t="s">
        <v>565</v>
      </c>
      <c r="O307" s="3">
        <v>2.94</v>
      </c>
      <c r="P307" t="s">
        <v>568</v>
      </c>
      <c r="R307" s="3">
        <v>2.94</v>
      </c>
      <c r="S307" t="s">
        <v>572</v>
      </c>
      <c r="T307" t="s">
        <v>90</v>
      </c>
      <c r="AJ307" s="3">
        <v>2.94</v>
      </c>
      <c r="AK307" t="s">
        <v>578</v>
      </c>
      <c r="AM307" s="8">
        <v>29.400000000000002</v>
      </c>
      <c r="AN307" s="8">
        <v>2.94</v>
      </c>
      <c r="AO307" t="s">
        <v>585</v>
      </c>
      <c r="AP307" t="s">
        <v>90</v>
      </c>
      <c r="AQ307" s="8">
        <v>29.400000000000002</v>
      </c>
      <c r="AR307" s="3">
        <v>2.94</v>
      </c>
      <c r="AS307" t="s">
        <v>437</v>
      </c>
      <c r="AT307" t="s">
        <v>90</v>
      </c>
      <c r="AU307" t="s">
        <v>90</v>
      </c>
    </row>
    <row r="308" spans="2:47">
      <c r="B308" s="3">
        <v>2.9500000000000099</v>
      </c>
      <c r="C308" s="3">
        <f t="shared" si="10"/>
        <v>0.68333333333333657</v>
      </c>
      <c r="D308" t="s">
        <v>65</v>
      </c>
      <c r="E308" s="3">
        <v>2.9500000000000099</v>
      </c>
      <c r="F308" t="s">
        <v>426</v>
      </c>
      <c r="G308" t="s">
        <v>90</v>
      </c>
      <c r="H308" s="3">
        <v>2.95</v>
      </c>
      <c r="I308" s="3">
        <f t="shared" si="9"/>
        <v>0.64062499999999489</v>
      </c>
      <c r="J308" t="s">
        <v>65</v>
      </c>
      <c r="K308" s="3">
        <v>2.95</v>
      </c>
      <c r="L308" t="s">
        <v>565</v>
      </c>
      <c r="O308" s="3">
        <v>2.95</v>
      </c>
      <c r="P308" t="s">
        <v>568</v>
      </c>
      <c r="R308" s="3">
        <v>2.95</v>
      </c>
      <c r="S308" t="s">
        <v>572</v>
      </c>
      <c r="T308" t="s">
        <v>90</v>
      </c>
      <c r="AJ308" s="3">
        <v>2.95</v>
      </c>
      <c r="AK308" t="s">
        <v>578</v>
      </c>
      <c r="AM308" s="8">
        <v>29.5</v>
      </c>
      <c r="AN308" s="8">
        <v>2.95</v>
      </c>
      <c r="AO308" t="s">
        <v>585</v>
      </c>
      <c r="AP308" t="s">
        <v>90</v>
      </c>
      <c r="AQ308" s="8">
        <v>29.5</v>
      </c>
      <c r="AR308" s="3">
        <v>2.95</v>
      </c>
      <c r="AS308" t="s">
        <v>437</v>
      </c>
      <c r="AT308" t="s">
        <v>90</v>
      </c>
      <c r="AU308" t="s">
        <v>90</v>
      </c>
    </row>
    <row r="309" spans="2:47">
      <c r="B309" s="3">
        <v>2.96</v>
      </c>
      <c r="C309" s="3">
        <f t="shared" si="10"/>
        <v>0.68000000000000327</v>
      </c>
      <c r="D309" t="s">
        <v>65</v>
      </c>
      <c r="E309" s="3">
        <v>2.96</v>
      </c>
      <c r="F309" t="s">
        <v>426</v>
      </c>
      <c r="G309" t="s">
        <v>90</v>
      </c>
      <c r="H309" s="3">
        <v>2.96</v>
      </c>
      <c r="I309" s="3">
        <f t="shared" si="9"/>
        <v>0.63749999999999485</v>
      </c>
      <c r="J309" t="s">
        <v>65</v>
      </c>
      <c r="K309" s="3">
        <v>2.96</v>
      </c>
      <c r="L309" t="s">
        <v>565</v>
      </c>
      <c r="O309" s="3">
        <v>2.96</v>
      </c>
      <c r="P309" t="s">
        <v>568</v>
      </c>
      <c r="R309" s="3">
        <v>2.96</v>
      </c>
      <c r="S309" t="s">
        <v>572</v>
      </c>
      <c r="T309" t="s">
        <v>90</v>
      </c>
      <c r="AJ309" s="3">
        <v>2.96</v>
      </c>
      <c r="AK309" t="s">
        <v>578</v>
      </c>
      <c r="AM309" s="8">
        <v>29.6</v>
      </c>
      <c r="AN309" s="8">
        <v>2.96</v>
      </c>
      <c r="AO309" t="s">
        <v>585</v>
      </c>
      <c r="AP309" t="s">
        <v>90</v>
      </c>
      <c r="AQ309" s="8">
        <v>29.6</v>
      </c>
      <c r="AR309" s="3">
        <v>2.96</v>
      </c>
      <c r="AS309" t="s">
        <v>437</v>
      </c>
      <c r="AT309" t="s">
        <v>90</v>
      </c>
      <c r="AU309" t="s">
        <v>90</v>
      </c>
    </row>
    <row r="310" spans="2:47">
      <c r="B310" s="3">
        <v>2.97000000000001</v>
      </c>
      <c r="C310" s="3">
        <f t="shared" si="10"/>
        <v>0.67666666666666997</v>
      </c>
      <c r="D310" t="s">
        <v>65</v>
      </c>
      <c r="E310" s="3">
        <v>2.97000000000001</v>
      </c>
      <c r="F310" t="s">
        <v>426</v>
      </c>
      <c r="G310" t="s">
        <v>90</v>
      </c>
      <c r="H310" s="3">
        <v>2.97</v>
      </c>
      <c r="I310" s="3">
        <f t="shared" si="9"/>
        <v>0.6343749999999948</v>
      </c>
      <c r="J310" t="s">
        <v>65</v>
      </c>
      <c r="K310" s="3">
        <v>2.97</v>
      </c>
      <c r="L310" t="s">
        <v>565</v>
      </c>
      <c r="O310" s="3">
        <v>2.97</v>
      </c>
      <c r="P310" t="s">
        <v>568</v>
      </c>
      <c r="R310" s="3">
        <v>2.97</v>
      </c>
      <c r="S310" t="s">
        <v>572</v>
      </c>
      <c r="T310" t="s">
        <v>90</v>
      </c>
      <c r="AJ310" s="3">
        <v>2.97</v>
      </c>
      <c r="AK310" t="s">
        <v>578</v>
      </c>
      <c r="AM310" s="8">
        <v>29.700000000000003</v>
      </c>
      <c r="AN310" s="8">
        <v>2.97</v>
      </c>
      <c r="AO310" t="s">
        <v>585</v>
      </c>
      <c r="AP310" t="s">
        <v>90</v>
      </c>
      <c r="AQ310" s="8">
        <v>29.700000000000003</v>
      </c>
      <c r="AR310" s="3">
        <v>2.97</v>
      </c>
      <c r="AS310" t="s">
        <v>437</v>
      </c>
      <c r="AT310" t="s">
        <v>90</v>
      </c>
      <c r="AU310" t="s">
        <v>90</v>
      </c>
    </row>
    <row r="311" spans="2:47">
      <c r="B311" s="3">
        <v>2.9800000000000102</v>
      </c>
      <c r="C311" s="3">
        <f t="shared" si="10"/>
        <v>0.67333333333333667</v>
      </c>
      <c r="D311" t="s">
        <v>65</v>
      </c>
      <c r="E311" s="3">
        <v>2.9800000000000102</v>
      </c>
      <c r="F311" t="s">
        <v>426</v>
      </c>
      <c r="G311" t="s">
        <v>90</v>
      </c>
      <c r="H311" s="3">
        <v>2.98</v>
      </c>
      <c r="I311" s="3">
        <f t="shared" si="9"/>
        <v>0.63124999999999476</v>
      </c>
      <c r="J311" t="s">
        <v>65</v>
      </c>
      <c r="K311" s="3">
        <v>2.98</v>
      </c>
      <c r="L311" t="s">
        <v>565</v>
      </c>
      <c r="O311" s="3">
        <v>2.98</v>
      </c>
      <c r="P311" t="s">
        <v>568</v>
      </c>
      <c r="R311" s="3">
        <v>2.98</v>
      </c>
      <c r="S311" t="s">
        <v>572</v>
      </c>
      <c r="T311" t="s">
        <v>90</v>
      </c>
      <c r="AJ311" s="3">
        <v>2.98</v>
      </c>
      <c r="AK311" t="s">
        <v>578</v>
      </c>
      <c r="AM311" s="8">
        <v>29.8</v>
      </c>
      <c r="AN311" s="8">
        <v>2.98</v>
      </c>
      <c r="AO311" t="s">
        <v>585</v>
      </c>
      <c r="AP311" t="s">
        <v>90</v>
      </c>
      <c r="AQ311" s="8">
        <v>29.8</v>
      </c>
      <c r="AR311" s="3">
        <v>2.98</v>
      </c>
      <c r="AS311" t="s">
        <v>437</v>
      </c>
      <c r="AT311" t="s">
        <v>90</v>
      </c>
      <c r="AU311" t="s">
        <v>90</v>
      </c>
    </row>
    <row r="312" spans="2:47">
      <c r="B312" s="3">
        <v>2.99000000000001</v>
      </c>
      <c r="C312" s="3">
        <f t="shared" si="10"/>
        <v>0.67000000000000337</v>
      </c>
      <c r="D312" t="s">
        <v>65</v>
      </c>
      <c r="E312" s="3">
        <v>2.99000000000001</v>
      </c>
      <c r="F312" t="s">
        <v>426</v>
      </c>
      <c r="G312" t="s">
        <v>90</v>
      </c>
      <c r="H312" s="3">
        <v>2.99</v>
      </c>
      <c r="I312" s="3">
        <f t="shared" si="9"/>
        <v>0.62812499999999472</v>
      </c>
      <c r="J312" t="s">
        <v>65</v>
      </c>
      <c r="K312" s="3">
        <v>2.99</v>
      </c>
      <c r="L312" t="s">
        <v>565</v>
      </c>
      <c r="O312" s="3">
        <v>2.99</v>
      </c>
      <c r="P312" t="s">
        <v>568</v>
      </c>
      <c r="R312" s="3">
        <v>2.99</v>
      </c>
      <c r="S312" t="s">
        <v>572</v>
      </c>
      <c r="T312" t="s">
        <v>90</v>
      </c>
      <c r="AJ312" s="3">
        <v>2.99</v>
      </c>
      <c r="AK312" t="s">
        <v>578</v>
      </c>
      <c r="AM312" s="8">
        <v>29.900000000000002</v>
      </c>
      <c r="AN312" s="8">
        <v>2.99</v>
      </c>
      <c r="AO312" t="s">
        <v>585</v>
      </c>
      <c r="AP312" t="s">
        <v>90</v>
      </c>
      <c r="AQ312" s="8">
        <v>29.900000000000002</v>
      </c>
      <c r="AR312" s="3">
        <v>2.99</v>
      </c>
      <c r="AS312" t="s">
        <v>437</v>
      </c>
      <c r="AT312" t="s">
        <v>90</v>
      </c>
      <c r="AU312" t="s">
        <v>90</v>
      </c>
    </row>
    <row r="313" spans="2:47">
      <c r="B313" s="3">
        <v>3.0000000000000102</v>
      </c>
      <c r="C313" s="3">
        <f t="shared" si="10"/>
        <v>0.66666666666667007</v>
      </c>
      <c r="D313" t="s">
        <v>65</v>
      </c>
      <c r="E313" s="3">
        <v>3.0000000000000102</v>
      </c>
      <c r="F313" t="s">
        <v>426</v>
      </c>
      <c r="G313" t="s">
        <v>90</v>
      </c>
      <c r="H313" s="3">
        <v>3</v>
      </c>
      <c r="I313" s="3">
        <f t="shared" si="9"/>
        <v>0.62499999999999467</v>
      </c>
      <c r="J313" t="s">
        <v>65</v>
      </c>
      <c r="K313" s="3">
        <v>3</v>
      </c>
      <c r="L313" t="s">
        <v>565</v>
      </c>
      <c r="O313" s="3">
        <v>3</v>
      </c>
      <c r="P313" t="s">
        <v>568</v>
      </c>
      <c r="R313" s="3">
        <v>3</v>
      </c>
      <c r="S313" t="s">
        <v>572</v>
      </c>
      <c r="T313" t="s">
        <v>90</v>
      </c>
      <c r="AJ313" s="3">
        <v>3</v>
      </c>
      <c r="AK313" t="s">
        <v>578</v>
      </c>
      <c r="AM313" s="8">
        <v>30</v>
      </c>
      <c r="AN313" s="8">
        <v>3</v>
      </c>
      <c r="AO313" t="s">
        <v>585</v>
      </c>
      <c r="AP313" t="s">
        <v>90</v>
      </c>
      <c r="AQ313" s="8">
        <v>30</v>
      </c>
      <c r="AR313" s="3">
        <v>3</v>
      </c>
      <c r="AS313" t="s">
        <v>437</v>
      </c>
      <c r="AT313" t="s">
        <v>90</v>
      </c>
      <c r="AU313" t="s">
        <v>90</v>
      </c>
    </row>
    <row r="314" spans="2:47">
      <c r="B314" s="3">
        <v>3.01000000000001</v>
      </c>
      <c r="C314" s="3">
        <f t="shared" si="10"/>
        <v>0.66333333333333677</v>
      </c>
      <c r="D314" t="s">
        <v>65</v>
      </c>
      <c r="E314" s="3">
        <v>3.01000000000001</v>
      </c>
      <c r="F314" t="s">
        <v>426</v>
      </c>
      <c r="G314" t="s">
        <v>90</v>
      </c>
      <c r="H314" s="3">
        <v>3.0100000000000002</v>
      </c>
      <c r="I314" s="3">
        <f t="shared" si="9"/>
        <v>0.62187499999999463</v>
      </c>
      <c r="J314" t="s">
        <v>65</v>
      </c>
      <c r="K314" s="3">
        <v>3.0100000000000002</v>
      </c>
      <c r="L314" t="s">
        <v>565</v>
      </c>
      <c r="O314" s="3">
        <v>3.0100000000000002</v>
      </c>
      <c r="P314" t="s">
        <v>568</v>
      </c>
      <c r="R314" s="3">
        <v>3.0100000000000002</v>
      </c>
      <c r="S314" t="s">
        <v>572</v>
      </c>
      <c r="T314" t="s">
        <v>90</v>
      </c>
      <c r="AJ314" s="3">
        <v>3.0100000000000002</v>
      </c>
      <c r="AK314" t="s">
        <v>578</v>
      </c>
      <c r="AM314" s="8">
        <v>30.1</v>
      </c>
      <c r="AN314" s="8">
        <v>3.01</v>
      </c>
      <c r="AO314" t="s">
        <v>585</v>
      </c>
      <c r="AP314" t="s">
        <v>90</v>
      </c>
      <c r="AQ314" s="8">
        <v>30.1</v>
      </c>
      <c r="AR314" s="3">
        <v>3.0100000000000002</v>
      </c>
      <c r="AS314" t="s">
        <v>437</v>
      </c>
      <c r="AT314" t="s">
        <v>90</v>
      </c>
      <c r="AU314" t="s">
        <v>90</v>
      </c>
    </row>
    <row r="315" spans="2:47">
      <c r="B315" s="3">
        <v>3.0200000000000098</v>
      </c>
      <c r="C315" s="3">
        <f t="shared" si="10"/>
        <v>0.66000000000000347</v>
      </c>
      <c r="D315" t="s">
        <v>65</v>
      </c>
      <c r="E315" s="3">
        <v>3.0200000000000098</v>
      </c>
      <c r="F315" t="s">
        <v>426</v>
      </c>
      <c r="G315" t="s">
        <v>90</v>
      </c>
      <c r="H315" s="3">
        <v>3.02</v>
      </c>
      <c r="I315" s="3">
        <f t="shared" si="9"/>
        <v>0.61874999999999458</v>
      </c>
      <c r="J315" t="s">
        <v>65</v>
      </c>
      <c r="K315" s="3">
        <v>3.02</v>
      </c>
      <c r="L315" t="s">
        <v>565</v>
      </c>
      <c r="O315" s="3">
        <v>3.02</v>
      </c>
      <c r="P315" t="s">
        <v>568</v>
      </c>
      <c r="R315" s="3">
        <v>3.02</v>
      </c>
      <c r="S315" t="s">
        <v>572</v>
      </c>
      <c r="T315" t="s">
        <v>90</v>
      </c>
      <c r="AJ315" s="3">
        <v>3.02</v>
      </c>
      <c r="AK315" t="s">
        <v>578</v>
      </c>
      <c r="AM315" s="8">
        <v>30.200000000000003</v>
      </c>
      <c r="AN315" s="8">
        <v>3.02</v>
      </c>
      <c r="AO315" t="s">
        <v>585</v>
      </c>
      <c r="AP315" t="s">
        <v>90</v>
      </c>
      <c r="AQ315" s="8">
        <v>30.200000000000003</v>
      </c>
      <c r="AR315" s="3">
        <v>3.02</v>
      </c>
      <c r="AS315" t="s">
        <v>437</v>
      </c>
      <c r="AT315" t="s">
        <v>90</v>
      </c>
      <c r="AU315" t="s">
        <v>90</v>
      </c>
    </row>
    <row r="316" spans="2:47">
      <c r="B316" s="3">
        <v>3.03000000000001</v>
      </c>
      <c r="C316" s="3">
        <f t="shared" si="10"/>
        <v>0.65666666666667017</v>
      </c>
      <c r="D316" t="s">
        <v>65</v>
      </c>
      <c r="E316" s="3">
        <v>3.03000000000001</v>
      </c>
      <c r="F316" t="s">
        <v>426</v>
      </c>
      <c r="G316" t="s">
        <v>90</v>
      </c>
      <c r="H316" s="3">
        <v>3.0300000000000002</v>
      </c>
      <c r="I316" s="3">
        <f t="shared" si="9"/>
        <v>0.61562499999999454</v>
      </c>
      <c r="J316" t="s">
        <v>65</v>
      </c>
      <c r="K316" s="3">
        <v>3.0300000000000002</v>
      </c>
      <c r="L316" t="s">
        <v>565</v>
      </c>
      <c r="O316" s="3">
        <v>3.0300000000000002</v>
      </c>
      <c r="P316" t="s">
        <v>568</v>
      </c>
      <c r="R316" s="3">
        <v>3.0300000000000002</v>
      </c>
      <c r="S316" t="s">
        <v>572</v>
      </c>
      <c r="T316" t="s">
        <v>90</v>
      </c>
      <c r="AJ316" s="3">
        <v>3.0300000000000002</v>
      </c>
      <c r="AK316" t="s">
        <v>578</v>
      </c>
      <c r="AM316" s="8">
        <v>30.3</v>
      </c>
      <c r="AN316" s="8">
        <v>3.03</v>
      </c>
      <c r="AO316" t="s">
        <v>585</v>
      </c>
      <c r="AP316" t="s">
        <v>90</v>
      </c>
      <c r="AQ316" s="8">
        <v>30.3</v>
      </c>
      <c r="AR316" s="3">
        <v>3.0300000000000002</v>
      </c>
      <c r="AS316" t="s">
        <v>437</v>
      </c>
      <c r="AT316" t="s">
        <v>90</v>
      </c>
      <c r="AU316" t="s">
        <v>90</v>
      </c>
    </row>
    <row r="317" spans="2:47">
      <c r="B317" s="3">
        <v>3.0400000000000098</v>
      </c>
      <c r="C317" s="3">
        <f t="shared" si="10"/>
        <v>0.65333333333333687</v>
      </c>
      <c r="D317" t="s">
        <v>65</v>
      </c>
      <c r="E317" s="3">
        <v>3.0400000000000098</v>
      </c>
      <c r="F317" t="s">
        <v>426</v>
      </c>
      <c r="G317" t="s">
        <v>90</v>
      </c>
      <c r="H317" s="3">
        <v>3.04</v>
      </c>
      <c r="I317" s="3">
        <f t="shared" si="9"/>
        <v>0.61249999999999449</v>
      </c>
      <c r="J317" t="s">
        <v>65</v>
      </c>
      <c r="K317" s="3">
        <v>3.04</v>
      </c>
      <c r="L317" t="s">
        <v>565</v>
      </c>
      <c r="O317" s="3">
        <v>3.04</v>
      </c>
      <c r="P317" t="s">
        <v>568</v>
      </c>
      <c r="R317" s="3">
        <v>3.04</v>
      </c>
      <c r="S317" t="s">
        <v>572</v>
      </c>
      <c r="T317" t="s">
        <v>90</v>
      </c>
      <c r="AJ317" s="3">
        <v>3.04</v>
      </c>
      <c r="AK317" t="s">
        <v>578</v>
      </c>
      <c r="AM317" s="8">
        <v>30.400000000000002</v>
      </c>
      <c r="AN317" s="8">
        <v>3.04</v>
      </c>
      <c r="AO317" t="s">
        <v>585</v>
      </c>
      <c r="AP317" t="s">
        <v>90</v>
      </c>
      <c r="AQ317" s="8">
        <v>30.400000000000002</v>
      </c>
      <c r="AR317" s="3">
        <v>3.04</v>
      </c>
      <c r="AS317" t="s">
        <v>437</v>
      </c>
      <c r="AT317" t="s">
        <v>90</v>
      </c>
      <c r="AU317" t="s">
        <v>90</v>
      </c>
    </row>
    <row r="318" spans="2:47">
      <c r="B318" s="3">
        <v>3.05000000000001</v>
      </c>
      <c r="C318" s="3">
        <f t="shared" si="10"/>
        <v>0.65000000000000357</v>
      </c>
      <c r="D318" t="s">
        <v>65</v>
      </c>
      <c r="E318" s="3">
        <v>3.05000000000001</v>
      </c>
      <c r="F318" t="s">
        <v>426</v>
      </c>
      <c r="G318" t="s">
        <v>90</v>
      </c>
      <c r="H318" s="3">
        <v>3.0500000000000003</v>
      </c>
      <c r="I318" s="3">
        <f t="shared" si="9"/>
        <v>0.60937499999999445</v>
      </c>
      <c r="J318" t="s">
        <v>65</v>
      </c>
      <c r="K318" s="3">
        <v>3.0500000000000003</v>
      </c>
      <c r="L318" t="s">
        <v>565</v>
      </c>
      <c r="O318" s="3">
        <v>3.0500000000000003</v>
      </c>
      <c r="P318" t="s">
        <v>568</v>
      </c>
      <c r="R318" s="3">
        <v>3.0500000000000003</v>
      </c>
      <c r="S318" t="s">
        <v>572</v>
      </c>
      <c r="T318" t="s">
        <v>90</v>
      </c>
      <c r="AJ318" s="3">
        <v>3.0500000000000003</v>
      </c>
      <c r="AK318" t="s">
        <v>578</v>
      </c>
      <c r="AM318" s="8">
        <v>30.5</v>
      </c>
      <c r="AN318" s="8">
        <v>3.05</v>
      </c>
      <c r="AO318" t="s">
        <v>585</v>
      </c>
      <c r="AP318" t="s">
        <v>90</v>
      </c>
      <c r="AQ318" s="8">
        <v>30.5</v>
      </c>
      <c r="AR318" s="3">
        <v>3.0500000000000003</v>
      </c>
      <c r="AS318" t="s">
        <v>437</v>
      </c>
      <c r="AT318" t="s">
        <v>90</v>
      </c>
      <c r="AU318" t="s">
        <v>90</v>
      </c>
    </row>
    <row r="319" spans="2:47">
      <c r="B319" s="3">
        <v>3.0600000000000098</v>
      </c>
      <c r="C319" s="3">
        <f t="shared" si="10"/>
        <v>0.64666666666667028</v>
      </c>
      <c r="D319" t="s">
        <v>65</v>
      </c>
      <c r="E319" s="3">
        <v>3.0600000000000098</v>
      </c>
      <c r="F319" t="s">
        <v>426</v>
      </c>
      <c r="G319" t="s">
        <v>90</v>
      </c>
      <c r="H319" s="3">
        <v>3.06</v>
      </c>
      <c r="I319" s="3">
        <f t="shared" si="9"/>
        <v>0.6062499999999944</v>
      </c>
      <c r="J319" t="s">
        <v>65</v>
      </c>
      <c r="K319" s="3">
        <v>3.06</v>
      </c>
      <c r="L319" t="s">
        <v>565</v>
      </c>
      <c r="O319" s="3">
        <v>3.06</v>
      </c>
      <c r="P319" t="s">
        <v>568</v>
      </c>
      <c r="R319" s="3">
        <v>3.06</v>
      </c>
      <c r="S319" t="s">
        <v>572</v>
      </c>
      <c r="T319" t="s">
        <v>90</v>
      </c>
      <c r="AJ319" s="3">
        <v>3.06</v>
      </c>
      <c r="AK319" t="s">
        <v>578</v>
      </c>
      <c r="AM319" s="8">
        <v>30.6</v>
      </c>
      <c r="AN319" s="8">
        <v>3.06</v>
      </c>
      <c r="AO319" t="s">
        <v>585</v>
      </c>
      <c r="AP319" t="s">
        <v>90</v>
      </c>
      <c r="AQ319" s="8">
        <v>30.6</v>
      </c>
      <c r="AR319" s="3">
        <v>3.06</v>
      </c>
      <c r="AS319" t="s">
        <v>437</v>
      </c>
      <c r="AT319" t="s">
        <v>90</v>
      </c>
      <c r="AU319" t="s">
        <v>90</v>
      </c>
    </row>
    <row r="320" spans="2:47">
      <c r="B320" s="3">
        <v>3.0700000000000101</v>
      </c>
      <c r="C320" s="3">
        <f t="shared" si="10"/>
        <v>0.64333333333333698</v>
      </c>
      <c r="D320" t="s">
        <v>65</v>
      </c>
      <c r="E320" s="3">
        <v>3.0700000000000101</v>
      </c>
      <c r="F320" t="s">
        <v>426</v>
      </c>
      <c r="G320" t="s">
        <v>90</v>
      </c>
      <c r="H320" s="3">
        <v>3.0700000000000003</v>
      </c>
      <c r="I320" s="3">
        <f t="shared" si="9"/>
        <v>0.60312499999999436</v>
      </c>
      <c r="J320" t="s">
        <v>65</v>
      </c>
      <c r="K320" s="3">
        <v>3.0700000000000003</v>
      </c>
      <c r="L320" t="s">
        <v>565</v>
      </c>
      <c r="O320" s="3">
        <v>3.0700000000000003</v>
      </c>
      <c r="P320" t="s">
        <v>568</v>
      </c>
      <c r="R320" s="3">
        <v>3.0700000000000003</v>
      </c>
      <c r="S320" t="s">
        <v>572</v>
      </c>
      <c r="T320" t="s">
        <v>90</v>
      </c>
      <c r="AJ320" s="3">
        <v>3.0700000000000003</v>
      </c>
      <c r="AK320" t="s">
        <v>578</v>
      </c>
      <c r="AM320" s="8">
        <v>30.700000000000003</v>
      </c>
      <c r="AN320" s="8">
        <v>3.07</v>
      </c>
      <c r="AO320" t="s">
        <v>585</v>
      </c>
      <c r="AP320" t="s">
        <v>90</v>
      </c>
      <c r="AQ320" s="8">
        <v>30.700000000000003</v>
      </c>
      <c r="AR320" s="3">
        <v>3.0700000000000003</v>
      </c>
      <c r="AS320" t="s">
        <v>437</v>
      </c>
      <c r="AT320" t="s">
        <v>90</v>
      </c>
      <c r="AU320" t="s">
        <v>90</v>
      </c>
    </row>
    <row r="321" spans="2:47">
      <c r="B321" s="3">
        <v>3.0800000000000098</v>
      </c>
      <c r="C321" s="3">
        <f t="shared" si="10"/>
        <v>0.64000000000000368</v>
      </c>
      <c r="D321" t="s">
        <v>65</v>
      </c>
      <c r="E321" s="3">
        <v>3.0800000000000098</v>
      </c>
      <c r="F321" t="s">
        <v>426</v>
      </c>
      <c r="G321" t="s">
        <v>90</v>
      </c>
      <c r="H321" s="3">
        <v>3.08</v>
      </c>
      <c r="I321" s="3">
        <f t="shared" si="9"/>
        <v>0.59999999999999432</v>
      </c>
      <c r="J321" t="s">
        <v>65</v>
      </c>
      <c r="K321" s="3">
        <v>3.08</v>
      </c>
      <c r="L321" t="s">
        <v>565</v>
      </c>
      <c r="O321" s="3">
        <v>3.08</v>
      </c>
      <c r="P321" t="s">
        <v>568</v>
      </c>
      <c r="R321" s="3">
        <v>3.08</v>
      </c>
      <c r="S321" t="s">
        <v>572</v>
      </c>
      <c r="T321" t="s">
        <v>90</v>
      </c>
      <c r="AJ321" s="3">
        <v>3.08</v>
      </c>
      <c r="AK321" t="s">
        <v>578</v>
      </c>
      <c r="AM321" s="8">
        <v>30.8</v>
      </c>
      <c r="AN321" s="8">
        <v>3.08</v>
      </c>
      <c r="AO321" t="s">
        <v>585</v>
      </c>
      <c r="AP321" t="s">
        <v>90</v>
      </c>
      <c r="AQ321" s="8">
        <v>30.8</v>
      </c>
      <c r="AR321" s="3">
        <v>3.08</v>
      </c>
      <c r="AS321" t="s">
        <v>437</v>
      </c>
      <c r="AT321" t="s">
        <v>90</v>
      </c>
      <c r="AU321" t="s">
        <v>90</v>
      </c>
    </row>
    <row r="322" spans="2:47">
      <c r="B322" s="3">
        <v>3.0900000000000101</v>
      </c>
      <c r="C322" s="3">
        <f t="shared" si="10"/>
        <v>0.63666666666667038</v>
      </c>
      <c r="D322" t="s">
        <v>65</v>
      </c>
      <c r="E322" s="3">
        <v>3.0900000000000101</v>
      </c>
      <c r="F322" t="s">
        <v>426</v>
      </c>
      <c r="G322" t="s">
        <v>90</v>
      </c>
      <c r="H322" s="3">
        <v>3.09</v>
      </c>
      <c r="I322" s="3">
        <f t="shared" si="9"/>
        <v>0.59687499999999427</v>
      </c>
      <c r="J322" t="s">
        <v>65</v>
      </c>
      <c r="K322" s="3">
        <v>3.09</v>
      </c>
      <c r="L322" t="s">
        <v>565</v>
      </c>
      <c r="O322" s="3">
        <v>3.09</v>
      </c>
      <c r="P322" t="s">
        <v>568</v>
      </c>
      <c r="R322" s="3">
        <v>3.09</v>
      </c>
      <c r="S322" t="s">
        <v>572</v>
      </c>
      <c r="T322" t="s">
        <v>90</v>
      </c>
      <c r="AJ322" s="3">
        <v>3.09</v>
      </c>
      <c r="AK322" t="s">
        <v>578</v>
      </c>
      <c r="AM322" s="8">
        <v>30.900000000000002</v>
      </c>
      <c r="AN322" s="8">
        <v>3.09</v>
      </c>
      <c r="AO322" t="s">
        <v>585</v>
      </c>
      <c r="AP322" t="s">
        <v>90</v>
      </c>
      <c r="AQ322" s="8">
        <v>30.900000000000002</v>
      </c>
      <c r="AR322" s="3">
        <v>3.09</v>
      </c>
      <c r="AS322" t="s">
        <v>437</v>
      </c>
      <c r="AT322" t="s">
        <v>90</v>
      </c>
      <c r="AU322" t="s">
        <v>90</v>
      </c>
    </row>
    <row r="323" spans="2:47">
      <c r="B323" s="3">
        <v>3.1000000000000099</v>
      </c>
      <c r="C323" s="3">
        <f t="shared" si="10"/>
        <v>0.63333333333333708</v>
      </c>
      <c r="D323" t="s">
        <v>65</v>
      </c>
      <c r="E323" s="3">
        <v>3.1000000000000099</v>
      </c>
      <c r="F323" t="s">
        <v>426</v>
      </c>
      <c r="G323" t="s">
        <v>90</v>
      </c>
      <c r="H323" s="3">
        <v>3.1</v>
      </c>
      <c r="I323" s="3">
        <f t="shared" si="9"/>
        <v>0.59374999999999423</v>
      </c>
      <c r="J323" t="s">
        <v>65</v>
      </c>
      <c r="K323" s="3">
        <v>3.1</v>
      </c>
      <c r="L323" t="s">
        <v>565</v>
      </c>
      <c r="O323" s="3">
        <v>3.1</v>
      </c>
      <c r="P323" t="s">
        <v>568</v>
      </c>
      <c r="R323" s="3">
        <v>3.1</v>
      </c>
      <c r="S323" t="s">
        <v>572</v>
      </c>
      <c r="T323" t="s">
        <v>90</v>
      </c>
      <c r="AJ323" s="3">
        <v>3.1</v>
      </c>
      <c r="AK323" t="s">
        <v>578</v>
      </c>
      <c r="AM323" s="8">
        <v>31</v>
      </c>
      <c r="AN323" s="8">
        <v>3.1</v>
      </c>
      <c r="AO323" t="s">
        <v>585</v>
      </c>
      <c r="AP323" t="s">
        <v>90</v>
      </c>
      <c r="AQ323" s="8">
        <v>31</v>
      </c>
      <c r="AR323" s="3">
        <v>3.1</v>
      </c>
      <c r="AS323" t="s">
        <v>437</v>
      </c>
      <c r="AT323" t="s">
        <v>90</v>
      </c>
      <c r="AU323" t="s">
        <v>90</v>
      </c>
    </row>
    <row r="324" spans="2:47">
      <c r="B324" s="3">
        <v>3.1100000000000101</v>
      </c>
      <c r="C324" s="3">
        <f t="shared" si="10"/>
        <v>0.63000000000000378</v>
      </c>
      <c r="D324" t="s">
        <v>65</v>
      </c>
      <c r="E324" s="3">
        <v>3.1100000000000101</v>
      </c>
      <c r="F324" t="s">
        <v>426</v>
      </c>
      <c r="G324" t="s">
        <v>90</v>
      </c>
      <c r="H324" s="3">
        <v>3.11</v>
      </c>
      <c r="I324" s="3">
        <f t="shared" ref="I324:I387" si="11">I323-(1/320)</f>
        <v>0.59062499999999418</v>
      </c>
      <c r="J324" t="s">
        <v>65</v>
      </c>
      <c r="K324" s="3">
        <v>3.11</v>
      </c>
      <c r="L324" t="s">
        <v>565</v>
      </c>
      <c r="O324" s="3">
        <v>3.11</v>
      </c>
      <c r="P324" t="s">
        <v>568</v>
      </c>
      <c r="R324" s="3">
        <v>3.11</v>
      </c>
      <c r="S324" t="s">
        <v>572</v>
      </c>
      <c r="T324" t="s">
        <v>90</v>
      </c>
      <c r="AJ324" s="3">
        <v>3.11</v>
      </c>
      <c r="AK324" t="s">
        <v>578</v>
      </c>
      <c r="AM324" s="8">
        <v>31.1</v>
      </c>
      <c r="AN324" s="8">
        <v>3.11</v>
      </c>
      <c r="AO324" t="s">
        <v>585</v>
      </c>
      <c r="AP324" t="s">
        <v>90</v>
      </c>
      <c r="AQ324" s="8">
        <v>31.1</v>
      </c>
      <c r="AR324" s="3">
        <v>3.11</v>
      </c>
      <c r="AS324" t="s">
        <v>437</v>
      </c>
      <c r="AT324" t="s">
        <v>90</v>
      </c>
      <c r="AU324" t="s">
        <v>90</v>
      </c>
    </row>
    <row r="325" spans="2:47">
      <c r="B325" s="3">
        <v>3.1200000000000099</v>
      </c>
      <c r="C325" s="3">
        <f t="shared" si="10"/>
        <v>0.62666666666667048</v>
      </c>
      <c r="D325" t="s">
        <v>65</v>
      </c>
      <c r="E325" s="3">
        <v>3.1200000000000099</v>
      </c>
      <c r="F325" t="s">
        <v>426</v>
      </c>
      <c r="G325" t="s">
        <v>90</v>
      </c>
      <c r="H325" s="3">
        <v>3.12</v>
      </c>
      <c r="I325" s="3">
        <f t="shared" si="11"/>
        <v>0.58749999999999414</v>
      </c>
      <c r="J325" t="s">
        <v>65</v>
      </c>
      <c r="K325" s="3">
        <v>3.12</v>
      </c>
      <c r="L325" t="s">
        <v>565</v>
      </c>
      <c r="O325" s="3">
        <v>3.12</v>
      </c>
      <c r="P325" t="s">
        <v>568</v>
      </c>
      <c r="R325" s="3">
        <v>3.12</v>
      </c>
      <c r="S325" t="s">
        <v>572</v>
      </c>
      <c r="T325" t="s">
        <v>90</v>
      </c>
      <c r="AJ325" s="3">
        <v>3.12</v>
      </c>
      <c r="AK325" t="s">
        <v>578</v>
      </c>
      <c r="AM325" s="8">
        <v>31.200000000000003</v>
      </c>
      <c r="AN325" s="8">
        <v>3.12</v>
      </c>
      <c r="AO325" t="s">
        <v>585</v>
      </c>
      <c r="AP325" t="s">
        <v>90</v>
      </c>
      <c r="AQ325" s="8">
        <v>31.200000000000003</v>
      </c>
      <c r="AR325" s="3">
        <v>3.12</v>
      </c>
      <c r="AS325" t="s">
        <v>437</v>
      </c>
      <c r="AT325" t="s">
        <v>90</v>
      </c>
      <c r="AU325" t="s">
        <v>90</v>
      </c>
    </row>
    <row r="326" spans="2:47">
      <c r="B326" s="3">
        <v>3.1300000000000101</v>
      </c>
      <c r="C326" s="3">
        <f t="shared" si="10"/>
        <v>0.62333333333333718</v>
      </c>
      <c r="D326" t="s">
        <v>65</v>
      </c>
      <c r="E326" s="3">
        <v>3.1300000000000101</v>
      </c>
      <c r="F326" t="s">
        <v>426</v>
      </c>
      <c r="G326" t="s">
        <v>90</v>
      </c>
      <c r="H326" s="3">
        <v>3.13</v>
      </c>
      <c r="I326" s="3">
        <f t="shared" si="11"/>
        <v>0.58437499999999409</v>
      </c>
      <c r="J326" t="s">
        <v>65</v>
      </c>
      <c r="K326" s="3">
        <v>3.13</v>
      </c>
      <c r="L326" t="s">
        <v>565</v>
      </c>
      <c r="O326" s="3">
        <v>3.13</v>
      </c>
      <c r="P326" t="s">
        <v>568</v>
      </c>
      <c r="R326" s="3">
        <v>3.13</v>
      </c>
      <c r="S326" t="s">
        <v>572</v>
      </c>
      <c r="T326" t="s">
        <v>90</v>
      </c>
      <c r="AJ326" s="3">
        <v>3.13</v>
      </c>
      <c r="AK326" t="s">
        <v>578</v>
      </c>
      <c r="AM326" s="8">
        <v>31.3</v>
      </c>
      <c r="AN326" s="8">
        <v>3.13</v>
      </c>
      <c r="AO326" t="s">
        <v>585</v>
      </c>
      <c r="AP326" t="s">
        <v>90</v>
      </c>
      <c r="AQ326" s="8">
        <v>31.3</v>
      </c>
      <c r="AR326" s="3">
        <v>3.13</v>
      </c>
      <c r="AS326" t="s">
        <v>437</v>
      </c>
      <c r="AT326" t="s">
        <v>90</v>
      </c>
      <c r="AU326" t="s">
        <v>90</v>
      </c>
    </row>
    <row r="327" spans="2:47">
      <c r="B327" s="3">
        <v>3.1400000000000099</v>
      </c>
      <c r="C327" s="3">
        <f t="shared" si="10"/>
        <v>0.62000000000000388</v>
      </c>
      <c r="D327" t="s">
        <v>65</v>
      </c>
      <c r="E327" s="3">
        <v>3.1400000000000099</v>
      </c>
      <c r="F327" t="s">
        <v>426</v>
      </c>
      <c r="G327" t="s">
        <v>90</v>
      </c>
      <c r="H327" s="3">
        <v>3.14</v>
      </c>
      <c r="I327" s="3">
        <f t="shared" si="11"/>
        <v>0.58124999999999405</v>
      </c>
      <c r="J327" t="s">
        <v>65</v>
      </c>
      <c r="K327" s="3">
        <v>3.14</v>
      </c>
      <c r="L327" t="s">
        <v>565</v>
      </c>
      <c r="O327" s="3">
        <v>3.14</v>
      </c>
      <c r="P327" t="s">
        <v>568</v>
      </c>
      <c r="R327" s="3">
        <v>3.14</v>
      </c>
      <c r="S327" t="s">
        <v>572</v>
      </c>
      <c r="T327" t="s">
        <v>90</v>
      </c>
      <c r="AJ327" s="3">
        <v>3.14</v>
      </c>
      <c r="AK327" t="s">
        <v>578</v>
      </c>
      <c r="AM327" s="8">
        <v>31.400000000000002</v>
      </c>
      <c r="AN327" s="8">
        <v>3.14</v>
      </c>
      <c r="AO327" t="s">
        <v>585</v>
      </c>
      <c r="AP327" t="s">
        <v>90</v>
      </c>
      <c r="AQ327" s="8">
        <v>31.400000000000002</v>
      </c>
      <c r="AR327" s="3">
        <v>3.14</v>
      </c>
      <c r="AS327" t="s">
        <v>437</v>
      </c>
      <c r="AT327" t="s">
        <v>90</v>
      </c>
      <c r="AU327" t="s">
        <v>90</v>
      </c>
    </row>
    <row r="328" spans="2:47">
      <c r="B328" s="3">
        <v>3.1500000000000101</v>
      </c>
      <c r="C328" s="3">
        <f t="shared" si="10"/>
        <v>0.61666666666667058</v>
      </c>
      <c r="D328" t="s">
        <v>65</v>
      </c>
      <c r="E328" s="3">
        <v>3.1500000000000101</v>
      </c>
      <c r="F328" t="s">
        <v>426</v>
      </c>
      <c r="G328" t="s">
        <v>90</v>
      </c>
      <c r="H328" s="3">
        <v>3.15</v>
      </c>
      <c r="I328" s="3">
        <f t="shared" si="11"/>
        <v>0.578124999999994</v>
      </c>
      <c r="J328" t="s">
        <v>65</v>
      </c>
      <c r="K328" s="3">
        <v>3.15</v>
      </c>
      <c r="L328" t="s">
        <v>565</v>
      </c>
      <c r="O328" s="3">
        <v>3.15</v>
      </c>
      <c r="P328" t="s">
        <v>568</v>
      </c>
      <c r="R328" s="3">
        <v>3.15</v>
      </c>
      <c r="S328" t="s">
        <v>572</v>
      </c>
      <c r="T328" t="s">
        <v>90</v>
      </c>
      <c r="AJ328" s="3">
        <v>3.15</v>
      </c>
      <c r="AK328" t="s">
        <v>578</v>
      </c>
      <c r="AM328" s="8">
        <v>31.5</v>
      </c>
      <c r="AN328" s="8">
        <v>3.15</v>
      </c>
      <c r="AO328" t="s">
        <v>585</v>
      </c>
      <c r="AP328" t="s">
        <v>90</v>
      </c>
      <c r="AQ328" s="8">
        <v>31.5</v>
      </c>
      <c r="AR328" s="3">
        <v>3.15</v>
      </c>
      <c r="AS328" t="s">
        <v>437</v>
      </c>
      <c r="AT328" t="s">
        <v>90</v>
      </c>
      <c r="AU328" t="s">
        <v>90</v>
      </c>
    </row>
    <row r="329" spans="2:47">
      <c r="B329" s="3">
        <v>3.1600000000000099</v>
      </c>
      <c r="C329" s="3">
        <f t="shared" si="10"/>
        <v>0.61333333333333728</v>
      </c>
      <c r="D329" t="s">
        <v>65</v>
      </c>
      <c r="E329" s="3">
        <v>3.1600000000000099</v>
      </c>
      <c r="F329" t="s">
        <v>426</v>
      </c>
      <c r="G329" t="s">
        <v>90</v>
      </c>
      <c r="H329" s="3">
        <v>3.16</v>
      </c>
      <c r="I329" s="3">
        <f t="shared" si="11"/>
        <v>0.57499999999999396</v>
      </c>
      <c r="J329" t="s">
        <v>65</v>
      </c>
      <c r="K329" s="3">
        <v>3.16</v>
      </c>
      <c r="L329" t="s">
        <v>565</v>
      </c>
      <c r="O329" s="3">
        <v>3.16</v>
      </c>
      <c r="P329" t="s">
        <v>568</v>
      </c>
      <c r="R329" s="3">
        <v>3.16</v>
      </c>
      <c r="S329" t="s">
        <v>572</v>
      </c>
      <c r="T329" t="s">
        <v>90</v>
      </c>
      <c r="AJ329" s="3">
        <v>3.16</v>
      </c>
      <c r="AK329" t="s">
        <v>578</v>
      </c>
      <c r="AM329" s="8">
        <v>31.6</v>
      </c>
      <c r="AN329" s="8">
        <v>3.16</v>
      </c>
      <c r="AO329" t="s">
        <v>585</v>
      </c>
      <c r="AP329" t="s">
        <v>90</v>
      </c>
      <c r="AQ329" s="8">
        <v>31.6</v>
      </c>
      <c r="AR329" s="3">
        <v>3.16</v>
      </c>
      <c r="AS329" t="s">
        <v>437</v>
      </c>
      <c r="AT329" t="s">
        <v>90</v>
      </c>
      <c r="AU329" t="s">
        <v>90</v>
      </c>
    </row>
    <row r="330" spans="2:47">
      <c r="B330" s="3">
        <v>3.1700000000000101</v>
      </c>
      <c r="C330" s="3">
        <f t="shared" si="10"/>
        <v>0.61000000000000398</v>
      </c>
      <c r="D330" t="s">
        <v>65</v>
      </c>
      <c r="E330" s="3">
        <v>3.1700000000000101</v>
      </c>
      <c r="F330" t="s">
        <v>426</v>
      </c>
      <c r="G330" t="s">
        <v>90</v>
      </c>
      <c r="H330" s="3">
        <v>3.17</v>
      </c>
      <c r="I330" s="3">
        <f t="shared" si="11"/>
        <v>0.57187499999999392</v>
      </c>
      <c r="J330" t="s">
        <v>65</v>
      </c>
      <c r="K330" s="3">
        <v>3.17</v>
      </c>
      <c r="L330" t="s">
        <v>565</v>
      </c>
      <c r="O330" s="3">
        <v>3.17</v>
      </c>
      <c r="P330" t="s">
        <v>568</v>
      </c>
      <c r="R330" s="3">
        <v>3.17</v>
      </c>
      <c r="S330" t="s">
        <v>572</v>
      </c>
      <c r="T330" t="s">
        <v>90</v>
      </c>
      <c r="AJ330" s="3">
        <v>3.17</v>
      </c>
      <c r="AK330" t="s">
        <v>578</v>
      </c>
      <c r="AM330" s="8">
        <v>31.700000000000003</v>
      </c>
      <c r="AN330" s="8">
        <v>3.17</v>
      </c>
      <c r="AO330" t="s">
        <v>585</v>
      </c>
      <c r="AP330" t="s">
        <v>90</v>
      </c>
      <c r="AQ330" s="8">
        <v>31.700000000000003</v>
      </c>
      <c r="AR330" s="3">
        <v>3.17</v>
      </c>
      <c r="AS330" t="s">
        <v>437</v>
      </c>
      <c r="AT330" t="s">
        <v>90</v>
      </c>
      <c r="AU330" t="s">
        <v>90</v>
      </c>
    </row>
    <row r="331" spans="2:47">
      <c r="B331" s="3">
        <v>3.1800000000000099</v>
      </c>
      <c r="C331" s="3">
        <f t="shared" si="10"/>
        <v>0.60666666666667068</v>
      </c>
      <c r="D331" t="s">
        <v>65</v>
      </c>
      <c r="E331" s="3">
        <v>3.1800000000000099</v>
      </c>
      <c r="F331" t="s">
        <v>426</v>
      </c>
      <c r="G331" t="s">
        <v>90</v>
      </c>
      <c r="H331" s="3">
        <v>3.18</v>
      </c>
      <c r="I331" s="3">
        <f t="shared" si="11"/>
        <v>0.56874999999999387</v>
      </c>
      <c r="J331" t="s">
        <v>65</v>
      </c>
      <c r="K331" s="3">
        <v>3.18</v>
      </c>
      <c r="L331" t="s">
        <v>565</v>
      </c>
      <c r="O331" s="3">
        <v>3.18</v>
      </c>
      <c r="P331" t="s">
        <v>568</v>
      </c>
      <c r="R331" s="3">
        <v>3.18</v>
      </c>
      <c r="S331" t="s">
        <v>572</v>
      </c>
      <c r="T331" t="s">
        <v>90</v>
      </c>
      <c r="AJ331" s="3">
        <v>3.18</v>
      </c>
      <c r="AK331" t="s">
        <v>578</v>
      </c>
      <c r="AM331" s="8">
        <v>31.8</v>
      </c>
      <c r="AN331" s="8">
        <v>3.18</v>
      </c>
      <c r="AO331" t="s">
        <v>585</v>
      </c>
      <c r="AP331" t="s">
        <v>90</v>
      </c>
      <c r="AQ331" s="8">
        <v>31.8</v>
      </c>
      <c r="AR331" s="3">
        <v>3.18</v>
      </c>
      <c r="AS331" t="s">
        <v>437</v>
      </c>
      <c r="AT331" t="s">
        <v>90</v>
      </c>
      <c r="AU331" t="s">
        <v>90</v>
      </c>
    </row>
    <row r="332" spans="2:47">
      <c r="B332" s="3">
        <v>3.1900000000000102</v>
      </c>
      <c r="C332" s="3">
        <f t="shared" si="10"/>
        <v>0.60333333333333738</v>
      </c>
      <c r="D332" t="s">
        <v>65</v>
      </c>
      <c r="E332" s="3">
        <v>3.1900000000000102</v>
      </c>
      <c r="F332" t="s">
        <v>426</v>
      </c>
      <c r="G332" t="s">
        <v>90</v>
      </c>
      <c r="H332" s="3">
        <v>3.19</v>
      </c>
      <c r="I332" s="3">
        <f t="shared" si="11"/>
        <v>0.56562499999999383</v>
      </c>
      <c r="J332" t="s">
        <v>65</v>
      </c>
      <c r="K332" s="3">
        <v>3.19</v>
      </c>
      <c r="L332" t="s">
        <v>565</v>
      </c>
      <c r="O332" s="3">
        <v>3.19</v>
      </c>
      <c r="P332" t="s">
        <v>568</v>
      </c>
      <c r="R332" s="3">
        <v>3.19</v>
      </c>
      <c r="S332" t="s">
        <v>572</v>
      </c>
      <c r="T332" t="s">
        <v>90</v>
      </c>
      <c r="AJ332" s="3">
        <v>3.19</v>
      </c>
      <c r="AK332" t="s">
        <v>578</v>
      </c>
      <c r="AM332" s="8">
        <v>31.900000000000002</v>
      </c>
      <c r="AN332" s="8">
        <v>3.19</v>
      </c>
      <c r="AO332" t="s">
        <v>585</v>
      </c>
      <c r="AP332" t="s">
        <v>90</v>
      </c>
      <c r="AQ332" s="8">
        <v>31.900000000000002</v>
      </c>
      <c r="AR332" s="3">
        <v>3.19</v>
      </c>
      <c r="AS332" t="s">
        <v>437</v>
      </c>
      <c r="AT332" t="s">
        <v>90</v>
      </c>
      <c r="AU332" t="s">
        <v>90</v>
      </c>
    </row>
    <row r="333" spans="2:47">
      <c r="B333" s="3">
        <v>3.2000000000000099</v>
      </c>
      <c r="C333" s="3">
        <f t="shared" si="10"/>
        <v>0.60000000000000409</v>
      </c>
      <c r="D333" t="s">
        <v>65</v>
      </c>
      <c r="E333" s="3">
        <v>3.2000000000000099</v>
      </c>
      <c r="F333" t="s">
        <v>426</v>
      </c>
      <c r="G333" t="s">
        <v>90</v>
      </c>
      <c r="H333" s="3">
        <v>3.2</v>
      </c>
      <c r="I333" s="3">
        <f t="shared" si="11"/>
        <v>0.56249999999999378</v>
      </c>
      <c r="J333" t="s">
        <v>65</v>
      </c>
      <c r="K333" s="3">
        <v>3.2</v>
      </c>
      <c r="L333" t="s">
        <v>565</v>
      </c>
      <c r="O333" s="3">
        <v>3.2</v>
      </c>
      <c r="P333" t="s">
        <v>568</v>
      </c>
      <c r="R333" s="3">
        <v>3.2</v>
      </c>
      <c r="S333" t="s">
        <v>572</v>
      </c>
      <c r="T333" t="s">
        <v>90</v>
      </c>
      <c r="AJ333" s="3">
        <v>3.2</v>
      </c>
      <c r="AK333" t="s">
        <v>578</v>
      </c>
      <c r="AM333" s="8">
        <v>32</v>
      </c>
      <c r="AN333" s="8">
        <v>3.2</v>
      </c>
      <c r="AO333" t="s">
        <v>585</v>
      </c>
      <c r="AP333" t="s">
        <v>90</v>
      </c>
      <c r="AQ333" s="8">
        <v>32</v>
      </c>
      <c r="AR333" s="3">
        <v>3.2</v>
      </c>
      <c r="AS333" t="s">
        <v>437</v>
      </c>
      <c r="AT333" t="s">
        <v>90</v>
      </c>
      <c r="AU333" t="s">
        <v>90</v>
      </c>
    </row>
    <row r="334" spans="2:47">
      <c r="B334" s="3">
        <v>3.2100000000000102</v>
      </c>
      <c r="C334" s="3">
        <f t="shared" si="10"/>
        <v>0.59666666666667079</v>
      </c>
      <c r="D334" t="s">
        <v>65</v>
      </c>
      <c r="E334" s="3">
        <v>3.2100000000000102</v>
      </c>
      <c r="F334" t="s">
        <v>426</v>
      </c>
      <c r="G334" t="s">
        <v>90</v>
      </c>
      <c r="H334" s="3">
        <v>3.21</v>
      </c>
      <c r="I334" s="3">
        <f t="shared" si="11"/>
        <v>0.55937499999999374</v>
      </c>
      <c r="J334" t="s">
        <v>65</v>
      </c>
      <c r="K334" s="3">
        <v>3.21</v>
      </c>
      <c r="L334" t="s">
        <v>565</v>
      </c>
      <c r="O334" s="3">
        <v>3.21</v>
      </c>
      <c r="P334" t="s">
        <v>568</v>
      </c>
      <c r="R334" s="3">
        <v>3.21</v>
      </c>
      <c r="S334" t="s">
        <v>572</v>
      </c>
      <c r="T334" t="s">
        <v>90</v>
      </c>
      <c r="AJ334" s="3">
        <v>3.21</v>
      </c>
      <c r="AK334" t="s">
        <v>578</v>
      </c>
      <c r="AM334" s="8">
        <v>32.1</v>
      </c>
      <c r="AN334" s="8">
        <v>3.21</v>
      </c>
      <c r="AO334" t="s">
        <v>585</v>
      </c>
      <c r="AP334" t="s">
        <v>90</v>
      </c>
      <c r="AQ334" s="8">
        <v>32.1</v>
      </c>
      <c r="AR334" s="3">
        <v>3.21</v>
      </c>
      <c r="AS334" t="s">
        <v>437</v>
      </c>
      <c r="AT334" t="s">
        <v>90</v>
      </c>
      <c r="AU334" t="s">
        <v>90</v>
      </c>
    </row>
    <row r="335" spans="2:47">
      <c r="B335" s="3">
        <v>3.22000000000001</v>
      </c>
      <c r="C335" s="3">
        <f t="shared" si="10"/>
        <v>0.59333333333333749</v>
      </c>
      <c r="D335" t="s">
        <v>65</v>
      </c>
      <c r="E335" s="3">
        <v>3.22000000000001</v>
      </c>
      <c r="F335" t="s">
        <v>426</v>
      </c>
      <c r="G335" t="s">
        <v>90</v>
      </c>
      <c r="H335" s="3">
        <v>3.22</v>
      </c>
      <c r="I335" s="3">
        <f t="shared" si="11"/>
        <v>0.55624999999999369</v>
      </c>
      <c r="J335" t="s">
        <v>65</v>
      </c>
      <c r="K335" s="3">
        <v>3.22</v>
      </c>
      <c r="L335" t="s">
        <v>565</v>
      </c>
      <c r="O335" s="3">
        <v>3.22</v>
      </c>
      <c r="P335" t="s">
        <v>568</v>
      </c>
      <c r="R335" s="3">
        <v>3.22</v>
      </c>
      <c r="S335" t="s">
        <v>572</v>
      </c>
      <c r="T335" t="s">
        <v>90</v>
      </c>
      <c r="AJ335" s="3">
        <v>3.22</v>
      </c>
      <c r="AK335" t="s">
        <v>578</v>
      </c>
      <c r="AM335" s="8">
        <v>32.200000000000003</v>
      </c>
      <c r="AN335" s="8">
        <v>3.22</v>
      </c>
      <c r="AO335" t="s">
        <v>585</v>
      </c>
      <c r="AP335" t="s">
        <v>90</v>
      </c>
      <c r="AQ335" s="8">
        <v>32.200000000000003</v>
      </c>
      <c r="AR335" s="3">
        <v>3.22</v>
      </c>
      <c r="AS335" t="s">
        <v>437</v>
      </c>
      <c r="AT335" t="s">
        <v>90</v>
      </c>
      <c r="AU335" t="s">
        <v>90</v>
      </c>
    </row>
    <row r="336" spans="2:47">
      <c r="B336" s="3">
        <v>3.23</v>
      </c>
      <c r="C336" s="3">
        <f t="shared" si="10"/>
        <v>0.59000000000000419</v>
      </c>
      <c r="D336" t="s">
        <v>65</v>
      </c>
      <c r="E336" s="3">
        <v>3.23</v>
      </c>
      <c r="F336" t="s">
        <v>426</v>
      </c>
      <c r="G336" t="s">
        <v>90</v>
      </c>
      <c r="H336" s="3">
        <v>3.23</v>
      </c>
      <c r="I336" s="3">
        <f t="shared" si="11"/>
        <v>0.55312499999999365</v>
      </c>
      <c r="J336" t="s">
        <v>65</v>
      </c>
      <c r="K336" s="3">
        <v>3.23</v>
      </c>
      <c r="L336" t="s">
        <v>565</v>
      </c>
      <c r="O336" s="3">
        <v>3.23</v>
      </c>
      <c r="P336" t="s">
        <v>568</v>
      </c>
      <c r="R336" s="3">
        <v>3.23</v>
      </c>
      <c r="S336" t="s">
        <v>572</v>
      </c>
      <c r="T336" t="s">
        <v>90</v>
      </c>
      <c r="AJ336" s="3">
        <v>3.23</v>
      </c>
      <c r="AK336" t="s">
        <v>578</v>
      </c>
      <c r="AM336" s="8">
        <v>32.300000000000004</v>
      </c>
      <c r="AN336" s="8">
        <v>3.23</v>
      </c>
      <c r="AO336" t="s">
        <v>585</v>
      </c>
      <c r="AP336" t="s">
        <v>90</v>
      </c>
      <c r="AQ336" s="8">
        <v>32.300000000000004</v>
      </c>
      <c r="AR336" s="3">
        <v>3.23</v>
      </c>
      <c r="AS336" t="s">
        <v>437</v>
      </c>
      <c r="AT336" t="s">
        <v>90</v>
      </c>
      <c r="AU336" t="s">
        <v>90</v>
      </c>
    </row>
    <row r="337" spans="2:47">
      <c r="B337" s="3">
        <v>3.24000000000001</v>
      </c>
      <c r="C337" s="3">
        <f t="shared" si="10"/>
        <v>0.58666666666667089</v>
      </c>
      <c r="D337" t="s">
        <v>65</v>
      </c>
      <c r="E337" s="3">
        <v>3.24000000000001</v>
      </c>
      <c r="F337" t="s">
        <v>426</v>
      </c>
      <c r="G337" t="s">
        <v>90</v>
      </c>
      <c r="H337" s="3">
        <v>3.24</v>
      </c>
      <c r="I337" s="3">
        <f t="shared" si="11"/>
        <v>0.54999999999999361</v>
      </c>
      <c r="J337" t="s">
        <v>65</v>
      </c>
      <c r="K337" s="3">
        <v>3.24</v>
      </c>
      <c r="L337" t="s">
        <v>565</v>
      </c>
      <c r="O337" s="3">
        <v>3.24</v>
      </c>
      <c r="P337" t="s">
        <v>568</v>
      </c>
      <c r="R337" s="3">
        <v>3.24</v>
      </c>
      <c r="S337" t="s">
        <v>572</v>
      </c>
      <c r="T337" t="s">
        <v>90</v>
      </c>
      <c r="AJ337" s="3">
        <v>3.24</v>
      </c>
      <c r="AK337" t="s">
        <v>578</v>
      </c>
      <c r="AM337" s="8">
        <v>32.4</v>
      </c>
      <c r="AN337" s="8">
        <v>3.24</v>
      </c>
      <c r="AO337" t="s">
        <v>585</v>
      </c>
      <c r="AP337" t="s">
        <v>90</v>
      </c>
      <c r="AQ337" s="8">
        <v>32.4</v>
      </c>
      <c r="AR337" s="3">
        <v>3.24</v>
      </c>
      <c r="AS337" t="s">
        <v>437</v>
      </c>
      <c r="AT337" t="s">
        <v>90</v>
      </c>
      <c r="AU337" t="s">
        <v>90</v>
      </c>
    </row>
    <row r="338" spans="2:47">
      <c r="B338" s="3">
        <v>3.25</v>
      </c>
      <c r="C338" s="3">
        <f t="shared" si="10"/>
        <v>0.58333333333333759</v>
      </c>
      <c r="D338" t="s">
        <v>65</v>
      </c>
      <c r="E338" s="3">
        <v>3.25</v>
      </c>
      <c r="F338" t="s">
        <v>426</v>
      </c>
      <c r="G338" t="s">
        <v>90</v>
      </c>
      <c r="H338" s="3">
        <v>3.25</v>
      </c>
      <c r="I338" s="3">
        <f t="shared" si="11"/>
        <v>0.54687499999999356</v>
      </c>
      <c r="J338" t="s">
        <v>65</v>
      </c>
      <c r="K338" s="3">
        <v>3.25</v>
      </c>
      <c r="L338" t="s">
        <v>565</v>
      </c>
      <c r="O338" s="3">
        <v>3.25</v>
      </c>
      <c r="P338" t="s">
        <v>568</v>
      </c>
      <c r="R338" s="3">
        <v>3.25</v>
      </c>
      <c r="S338" t="s">
        <v>572</v>
      </c>
      <c r="T338" t="s">
        <v>90</v>
      </c>
      <c r="AJ338" s="3">
        <v>3.25</v>
      </c>
      <c r="AK338" t="s">
        <v>578</v>
      </c>
      <c r="AM338" s="8">
        <v>32.5</v>
      </c>
      <c r="AN338" s="8">
        <v>3.25</v>
      </c>
      <c r="AO338" t="s">
        <v>585</v>
      </c>
      <c r="AP338" t="s">
        <v>90</v>
      </c>
      <c r="AQ338" s="8">
        <v>32.5</v>
      </c>
      <c r="AR338" s="3">
        <v>3.25</v>
      </c>
      <c r="AS338" t="s">
        <v>437</v>
      </c>
      <c r="AT338" t="s">
        <v>90</v>
      </c>
      <c r="AU338" t="s">
        <v>90</v>
      </c>
    </row>
    <row r="339" spans="2:47">
      <c r="B339" s="3">
        <v>3.26000000000001</v>
      </c>
      <c r="C339" s="3">
        <f t="shared" si="10"/>
        <v>0.58000000000000429</v>
      </c>
      <c r="D339" t="s">
        <v>65</v>
      </c>
      <c r="E339" s="3">
        <v>3.26000000000001</v>
      </c>
      <c r="F339" t="s">
        <v>426</v>
      </c>
      <c r="G339" t="s">
        <v>90</v>
      </c>
      <c r="H339" s="3">
        <v>3.2600000000000002</v>
      </c>
      <c r="I339" s="3">
        <f t="shared" si="11"/>
        <v>0.54374999999999352</v>
      </c>
      <c r="J339" t="s">
        <v>65</v>
      </c>
      <c r="K339" s="3">
        <v>3.2600000000000002</v>
      </c>
      <c r="L339" t="s">
        <v>565</v>
      </c>
      <c r="O339" s="3">
        <v>3.2600000000000002</v>
      </c>
      <c r="P339" t="s">
        <v>568</v>
      </c>
      <c r="R339" s="3">
        <v>3.2600000000000002</v>
      </c>
      <c r="S339" t="s">
        <v>572</v>
      </c>
      <c r="T339" t="s">
        <v>90</v>
      </c>
      <c r="AJ339" s="3">
        <v>3.2600000000000002</v>
      </c>
      <c r="AK339" t="s">
        <v>578</v>
      </c>
      <c r="AM339" s="8">
        <v>32.6</v>
      </c>
      <c r="AN339" s="8">
        <v>3.26</v>
      </c>
      <c r="AO339" t="s">
        <v>585</v>
      </c>
      <c r="AP339" t="s">
        <v>90</v>
      </c>
      <c r="AQ339" s="8">
        <v>32.6</v>
      </c>
      <c r="AR339" s="3">
        <v>3.2600000000000002</v>
      </c>
      <c r="AS339" t="s">
        <v>437</v>
      </c>
      <c r="AT339" t="s">
        <v>90</v>
      </c>
      <c r="AU339" t="s">
        <v>90</v>
      </c>
    </row>
    <row r="340" spans="2:47">
      <c r="B340" s="3">
        <v>3.27</v>
      </c>
      <c r="C340" s="3">
        <f t="shared" si="10"/>
        <v>0.57666666666667099</v>
      </c>
      <c r="D340" t="s">
        <v>65</v>
      </c>
      <c r="E340" s="3">
        <v>3.27</v>
      </c>
      <c r="F340" t="s">
        <v>426</v>
      </c>
      <c r="G340" t="s">
        <v>90</v>
      </c>
      <c r="H340" s="3">
        <v>3.27</v>
      </c>
      <c r="I340" s="3">
        <f t="shared" si="11"/>
        <v>0.54062499999999347</v>
      </c>
      <c r="J340" t="s">
        <v>65</v>
      </c>
      <c r="K340" s="3">
        <v>3.27</v>
      </c>
      <c r="L340" t="s">
        <v>565</v>
      </c>
      <c r="O340" s="3">
        <v>3.27</v>
      </c>
      <c r="P340" t="s">
        <v>568</v>
      </c>
      <c r="R340" s="3">
        <v>3.27</v>
      </c>
      <c r="S340" t="s">
        <v>572</v>
      </c>
      <c r="T340" t="s">
        <v>90</v>
      </c>
      <c r="AJ340" s="3">
        <v>3.27</v>
      </c>
      <c r="AK340" t="s">
        <v>578</v>
      </c>
      <c r="AM340" s="8">
        <v>32.700000000000003</v>
      </c>
      <c r="AN340" s="8">
        <v>3.27</v>
      </c>
      <c r="AO340" t="s">
        <v>585</v>
      </c>
      <c r="AP340" t="s">
        <v>90</v>
      </c>
      <c r="AQ340" s="8">
        <v>32.700000000000003</v>
      </c>
      <c r="AR340" s="3">
        <v>3.27</v>
      </c>
      <c r="AS340" t="s">
        <v>437</v>
      </c>
      <c r="AT340" t="s">
        <v>90</v>
      </c>
      <c r="AU340" t="s">
        <v>90</v>
      </c>
    </row>
    <row r="341" spans="2:47">
      <c r="B341" s="3">
        <v>3.28</v>
      </c>
      <c r="C341" s="3">
        <f t="shared" si="10"/>
        <v>0.57333333333333769</v>
      </c>
      <c r="D341" t="s">
        <v>65</v>
      </c>
      <c r="E341" s="3">
        <v>3.28</v>
      </c>
      <c r="F341" t="s">
        <v>426</v>
      </c>
      <c r="G341" t="s">
        <v>90</v>
      </c>
      <c r="H341" s="3">
        <v>3.2800000000000002</v>
      </c>
      <c r="I341" s="3">
        <f t="shared" si="11"/>
        <v>0.53749999999999343</v>
      </c>
      <c r="J341" t="s">
        <v>65</v>
      </c>
      <c r="K341" s="3">
        <v>3.2800000000000002</v>
      </c>
      <c r="L341" t="s">
        <v>565</v>
      </c>
      <c r="O341" s="3">
        <v>3.2800000000000002</v>
      </c>
      <c r="P341" t="s">
        <v>568</v>
      </c>
      <c r="R341" s="3">
        <v>3.2800000000000002</v>
      </c>
      <c r="S341" t="s">
        <v>572</v>
      </c>
      <c r="T341" t="s">
        <v>90</v>
      </c>
      <c r="AJ341" s="3">
        <v>3.2800000000000002</v>
      </c>
      <c r="AK341" t="s">
        <v>578</v>
      </c>
      <c r="AM341" s="8">
        <v>32.800000000000004</v>
      </c>
      <c r="AN341" s="8">
        <v>3.28</v>
      </c>
      <c r="AO341" t="s">
        <v>585</v>
      </c>
      <c r="AP341" t="s">
        <v>90</v>
      </c>
      <c r="AQ341" s="8">
        <v>32.800000000000004</v>
      </c>
      <c r="AR341" s="3">
        <v>3.2800000000000002</v>
      </c>
      <c r="AS341" t="s">
        <v>437</v>
      </c>
      <c r="AT341" t="s">
        <v>90</v>
      </c>
      <c r="AU341" t="s">
        <v>90</v>
      </c>
    </row>
    <row r="342" spans="2:47">
      <c r="B342" s="3">
        <v>3.29</v>
      </c>
      <c r="C342" s="3">
        <f t="shared" si="10"/>
        <v>0.57000000000000439</v>
      </c>
      <c r="D342" t="s">
        <v>65</v>
      </c>
      <c r="E342" s="3">
        <v>3.29</v>
      </c>
      <c r="F342" t="s">
        <v>426</v>
      </c>
      <c r="G342" t="s">
        <v>90</v>
      </c>
      <c r="H342" s="3">
        <v>3.29</v>
      </c>
      <c r="I342" s="3">
        <f t="shared" si="11"/>
        <v>0.53437499999999338</v>
      </c>
      <c r="J342" t="s">
        <v>65</v>
      </c>
      <c r="K342" s="3">
        <v>3.29</v>
      </c>
      <c r="L342" t="s">
        <v>565</v>
      </c>
      <c r="O342" s="3">
        <v>3.29</v>
      </c>
      <c r="P342" t="s">
        <v>568</v>
      </c>
      <c r="R342" s="3">
        <v>3.29</v>
      </c>
      <c r="S342" t="s">
        <v>572</v>
      </c>
      <c r="T342" t="s">
        <v>90</v>
      </c>
      <c r="AJ342" s="3">
        <v>3.29</v>
      </c>
      <c r="AK342" t="s">
        <v>578</v>
      </c>
      <c r="AM342" s="8">
        <v>32.9</v>
      </c>
      <c r="AN342" s="8">
        <v>3.29</v>
      </c>
      <c r="AO342" t="s">
        <v>585</v>
      </c>
      <c r="AP342" t="s">
        <v>90</v>
      </c>
      <c r="AQ342" s="8">
        <v>32.9</v>
      </c>
      <c r="AR342" s="3">
        <v>3.29</v>
      </c>
      <c r="AS342" t="s">
        <v>437</v>
      </c>
      <c r="AT342" t="s">
        <v>90</v>
      </c>
      <c r="AU342" t="s">
        <v>90</v>
      </c>
    </row>
    <row r="343" spans="2:47">
      <c r="B343" s="3">
        <v>3.3</v>
      </c>
      <c r="C343" s="3">
        <f t="shared" si="10"/>
        <v>0.56666666666667109</v>
      </c>
      <c r="D343" t="s">
        <v>65</v>
      </c>
      <c r="E343" s="3">
        <v>3.3</v>
      </c>
      <c r="F343" t="s">
        <v>426</v>
      </c>
      <c r="G343" t="s">
        <v>90</v>
      </c>
      <c r="H343" s="3">
        <v>3.3000000000000003</v>
      </c>
      <c r="I343" s="3">
        <f t="shared" si="11"/>
        <v>0.53124999999999334</v>
      </c>
      <c r="J343" t="s">
        <v>65</v>
      </c>
      <c r="K343" s="3">
        <v>3.3000000000000003</v>
      </c>
      <c r="L343" t="s">
        <v>565</v>
      </c>
      <c r="O343" s="3">
        <v>3.3000000000000003</v>
      </c>
      <c r="P343" t="s">
        <v>568</v>
      </c>
      <c r="R343" s="3">
        <v>3.3000000000000003</v>
      </c>
      <c r="S343" t="s">
        <v>572</v>
      </c>
      <c r="T343" t="s">
        <v>90</v>
      </c>
      <c r="AJ343" s="3">
        <v>3.3000000000000003</v>
      </c>
      <c r="AK343" t="s">
        <v>578</v>
      </c>
      <c r="AM343" s="8">
        <v>33</v>
      </c>
      <c r="AN343" s="8">
        <v>3.3</v>
      </c>
      <c r="AO343" t="s">
        <v>585</v>
      </c>
      <c r="AP343" t="s">
        <v>90</v>
      </c>
      <c r="AQ343" s="8">
        <v>33</v>
      </c>
      <c r="AR343" s="3">
        <v>3.3000000000000003</v>
      </c>
      <c r="AS343" t="s">
        <v>437</v>
      </c>
      <c r="AT343" t="s">
        <v>90</v>
      </c>
      <c r="AU343" t="s">
        <v>90</v>
      </c>
    </row>
    <row r="344" spans="2:47">
      <c r="B344" s="3">
        <v>3.31</v>
      </c>
      <c r="C344" s="3">
        <f t="shared" ref="C344:C407" si="12">C343-(1/300)</f>
        <v>0.56333333333333779</v>
      </c>
      <c r="D344" t="s">
        <v>65</v>
      </c>
      <c r="E344" s="3">
        <v>3.31</v>
      </c>
      <c r="F344" t="s">
        <v>426</v>
      </c>
      <c r="G344" t="s">
        <v>90</v>
      </c>
      <c r="H344" s="3">
        <v>3.31</v>
      </c>
      <c r="I344" s="3">
        <f t="shared" si="11"/>
        <v>0.52812499999999329</v>
      </c>
      <c r="J344" t="s">
        <v>65</v>
      </c>
      <c r="K344" s="3">
        <v>3.31</v>
      </c>
      <c r="L344" t="s">
        <v>565</v>
      </c>
      <c r="O344" s="3">
        <v>3.31</v>
      </c>
      <c r="P344" t="s">
        <v>568</v>
      </c>
      <c r="R344" s="3">
        <v>3.31</v>
      </c>
      <c r="S344" t="s">
        <v>572</v>
      </c>
      <c r="T344" t="s">
        <v>90</v>
      </c>
      <c r="AJ344" s="3">
        <v>3.31</v>
      </c>
      <c r="AK344" t="s">
        <v>578</v>
      </c>
      <c r="AM344" s="8">
        <v>33.1</v>
      </c>
      <c r="AN344" s="8">
        <v>3.31</v>
      </c>
      <c r="AO344" t="s">
        <v>585</v>
      </c>
      <c r="AP344" t="s">
        <v>90</v>
      </c>
      <c r="AQ344" s="8">
        <v>33.1</v>
      </c>
      <c r="AR344" s="3">
        <v>3.31</v>
      </c>
      <c r="AS344" t="s">
        <v>437</v>
      </c>
      <c r="AT344" t="s">
        <v>90</v>
      </c>
      <c r="AU344" t="s">
        <v>90</v>
      </c>
    </row>
    <row r="345" spans="2:47">
      <c r="B345" s="3">
        <v>3.32</v>
      </c>
      <c r="C345" s="3">
        <f t="shared" si="12"/>
        <v>0.56000000000000449</v>
      </c>
      <c r="D345" t="s">
        <v>65</v>
      </c>
      <c r="E345" s="3">
        <v>3.32</v>
      </c>
      <c r="F345" t="s">
        <v>426</v>
      </c>
      <c r="G345" t="s">
        <v>90</v>
      </c>
      <c r="H345" s="3">
        <v>3.3200000000000003</v>
      </c>
      <c r="I345" s="3">
        <f t="shared" si="11"/>
        <v>0.52499999999999325</v>
      </c>
      <c r="J345" t="s">
        <v>65</v>
      </c>
      <c r="K345" s="3">
        <v>3.3200000000000003</v>
      </c>
      <c r="L345" t="s">
        <v>565</v>
      </c>
      <c r="O345" s="3">
        <v>3.3200000000000003</v>
      </c>
      <c r="P345" t="s">
        <v>568</v>
      </c>
      <c r="R345" s="3">
        <v>3.3200000000000003</v>
      </c>
      <c r="S345" t="s">
        <v>572</v>
      </c>
      <c r="T345" t="s">
        <v>90</v>
      </c>
      <c r="AJ345" s="3">
        <v>3.3200000000000003</v>
      </c>
      <c r="AK345" t="s">
        <v>578</v>
      </c>
      <c r="AM345" s="8">
        <v>33.200000000000003</v>
      </c>
      <c r="AN345" s="8">
        <v>3.32</v>
      </c>
      <c r="AO345" t="s">
        <v>585</v>
      </c>
      <c r="AP345" t="s">
        <v>90</v>
      </c>
      <c r="AQ345" s="8">
        <v>33.200000000000003</v>
      </c>
      <c r="AR345" s="3">
        <v>3.3200000000000003</v>
      </c>
      <c r="AS345" t="s">
        <v>437</v>
      </c>
      <c r="AT345" t="s">
        <v>90</v>
      </c>
      <c r="AU345" t="s">
        <v>90</v>
      </c>
    </row>
    <row r="346" spans="2:47">
      <c r="B346" s="3">
        <v>3.33</v>
      </c>
      <c r="C346" s="3">
        <f t="shared" si="12"/>
        <v>0.55666666666667119</v>
      </c>
      <c r="D346" t="s">
        <v>65</v>
      </c>
      <c r="E346" s="3">
        <v>3.33</v>
      </c>
      <c r="F346" t="s">
        <v>426</v>
      </c>
      <c r="G346" t="s">
        <v>90</v>
      </c>
      <c r="H346" s="3">
        <v>3.33</v>
      </c>
      <c r="I346" s="3">
        <f t="shared" si="11"/>
        <v>0.52187499999999321</v>
      </c>
      <c r="J346" t="s">
        <v>65</v>
      </c>
      <c r="K346" s="3">
        <v>3.33</v>
      </c>
      <c r="L346" t="s">
        <v>565</v>
      </c>
      <c r="O346" s="3">
        <v>3.33</v>
      </c>
      <c r="P346" t="s">
        <v>568</v>
      </c>
      <c r="R346" s="3">
        <v>3.33</v>
      </c>
      <c r="S346" t="s">
        <v>572</v>
      </c>
      <c r="T346" t="s">
        <v>90</v>
      </c>
      <c r="AJ346" s="3">
        <v>3.33</v>
      </c>
      <c r="AK346" t="s">
        <v>578</v>
      </c>
      <c r="AM346" s="8">
        <v>33.300000000000004</v>
      </c>
      <c r="AN346" s="8">
        <v>3.33</v>
      </c>
      <c r="AO346" t="s">
        <v>585</v>
      </c>
      <c r="AP346" t="s">
        <v>90</v>
      </c>
      <c r="AQ346" s="8">
        <v>33.300000000000004</v>
      </c>
      <c r="AR346" s="3">
        <v>3.33</v>
      </c>
      <c r="AS346" t="s">
        <v>437</v>
      </c>
      <c r="AT346" t="s">
        <v>90</v>
      </c>
      <c r="AU346" t="s">
        <v>90</v>
      </c>
    </row>
    <row r="347" spans="2:47">
      <c r="B347" s="3">
        <v>3.34</v>
      </c>
      <c r="C347" s="3">
        <f t="shared" si="12"/>
        <v>0.5533333333333379</v>
      </c>
      <c r="D347" t="s">
        <v>65</v>
      </c>
      <c r="E347" s="3">
        <v>3.34</v>
      </c>
      <c r="F347" t="s">
        <v>426</v>
      </c>
      <c r="G347" t="s">
        <v>90</v>
      </c>
      <c r="H347" s="3">
        <v>3.34</v>
      </c>
      <c r="I347" s="3">
        <f t="shared" si="11"/>
        <v>0.51874999999999316</v>
      </c>
      <c r="J347" t="s">
        <v>65</v>
      </c>
      <c r="K347" s="3">
        <v>3.34</v>
      </c>
      <c r="L347" t="s">
        <v>565</v>
      </c>
      <c r="O347" s="3">
        <v>3.34</v>
      </c>
      <c r="P347" t="s">
        <v>568</v>
      </c>
      <c r="R347" s="3">
        <v>3.34</v>
      </c>
      <c r="S347" t="s">
        <v>572</v>
      </c>
      <c r="T347" t="s">
        <v>90</v>
      </c>
      <c r="AJ347" s="3">
        <v>3.34</v>
      </c>
      <c r="AK347" t="s">
        <v>578</v>
      </c>
      <c r="AM347" s="8">
        <v>33.4</v>
      </c>
      <c r="AN347" s="8">
        <v>3.34</v>
      </c>
      <c r="AO347" t="s">
        <v>585</v>
      </c>
      <c r="AP347" t="s">
        <v>90</v>
      </c>
      <c r="AQ347" s="8">
        <v>33.4</v>
      </c>
      <c r="AR347" s="3">
        <v>3.34</v>
      </c>
      <c r="AS347" t="s">
        <v>437</v>
      </c>
      <c r="AT347" t="s">
        <v>90</v>
      </c>
      <c r="AU347" t="s">
        <v>90</v>
      </c>
    </row>
    <row r="348" spans="2:47">
      <c r="B348" s="3">
        <v>3.35</v>
      </c>
      <c r="C348" s="3">
        <f t="shared" si="12"/>
        <v>0.5500000000000046</v>
      </c>
      <c r="D348" t="s">
        <v>65</v>
      </c>
      <c r="E348" s="3">
        <v>3.35</v>
      </c>
      <c r="F348" t="s">
        <v>426</v>
      </c>
      <c r="G348" t="s">
        <v>90</v>
      </c>
      <c r="H348" s="3">
        <v>3.35</v>
      </c>
      <c r="I348" s="3">
        <f t="shared" si="11"/>
        <v>0.51562499999999312</v>
      </c>
      <c r="J348" t="s">
        <v>65</v>
      </c>
      <c r="K348" s="3">
        <v>3.35</v>
      </c>
      <c r="L348" t="s">
        <v>565</v>
      </c>
      <c r="O348" s="3">
        <v>3.35</v>
      </c>
      <c r="P348" t="s">
        <v>568</v>
      </c>
      <c r="R348" s="3">
        <v>3.35</v>
      </c>
      <c r="S348" t="s">
        <v>572</v>
      </c>
      <c r="T348" t="s">
        <v>90</v>
      </c>
      <c r="AJ348" s="3">
        <v>3.35</v>
      </c>
      <c r="AK348" t="s">
        <v>578</v>
      </c>
      <c r="AM348" s="8">
        <v>33.5</v>
      </c>
      <c r="AN348" s="8">
        <v>3.35</v>
      </c>
      <c r="AO348" t="s">
        <v>585</v>
      </c>
      <c r="AP348" t="s">
        <v>90</v>
      </c>
      <c r="AQ348" s="8">
        <v>33.5</v>
      </c>
      <c r="AR348" s="3">
        <v>3.35</v>
      </c>
      <c r="AS348" t="s">
        <v>437</v>
      </c>
      <c r="AT348" t="s">
        <v>90</v>
      </c>
      <c r="AU348" t="s">
        <v>90</v>
      </c>
    </row>
    <row r="349" spans="2:47">
      <c r="B349" s="3">
        <v>3.36</v>
      </c>
      <c r="C349" s="3">
        <f t="shared" si="12"/>
        <v>0.5466666666666713</v>
      </c>
      <c r="D349" t="s">
        <v>65</v>
      </c>
      <c r="E349" s="3">
        <v>3.36</v>
      </c>
      <c r="F349" t="s">
        <v>426</v>
      </c>
      <c r="G349" t="s">
        <v>90</v>
      </c>
      <c r="H349" s="3">
        <v>3.36</v>
      </c>
      <c r="I349" s="3">
        <f t="shared" si="11"/>
        <v>0.51249999999999307</v>
      </c>
      <c r="J349" t="s">
        <v>65</v>
      </c>
      <c r="K349" s="3">
        <v>3.36</v>
      </c>
      <c r="L349" t="s">
        <v>565</v>
      </c>
      <c r="O349" s="3">
        <v>3.36</v>
      </c>
      <c r="P349" t="s">
        <v>568</v>
      </c>
      <c r="R349" s="3">
        <v>3.36</v>
      </c>
      <c r="S349" t="s">
        <v>572</v>
      </c>
      <c r="T349" t="s">
        <v>90</v>
      </c>
      <c r="AJ349" s="3">
        <v>3.36</v>
      </c>
      <c r="AK349" t="s">
        <v>578</v>
      </c>
      <c r="AM349" s="8">
        <v>33.6</v>
      </c>
      <c r="AN349" s="8">
        <v>3.36</v>
      </c>
      <c r="AO349" t="s">
        <v>585</v>
      </c>
      <c r="AP349" t="s">
        <v>90</v>
      </c>
      <c r="AQ349" s="8">
        <v>33.6</v>
      </c>
      <c r="AR349" s="3">
        <v>3.36</v>
      </c>
      <c r="AS349" t="s">
        <v>437</v>
      </c>
      <c r="AT349" t="s">
        <v>90</v>
      </c>
      <c r="AU349" t="s">
        <v>90</v>
      </c>
    </row>
    <row r="350" spans="2:47">
      <c r="B350" s="3">
        <v>3.37</v>
      </c>
      <c r="C350" s="3">
        <f t="shared" si="12"/>
        <v>0.543333333333338</v>
      </c>
      <c r="D350" t="s">
        <v>65</v>
      </c>
      <c r="E350" s="3">
        <v>3.37</v>
      </c>
      <c r="F350" t="s">
        <v>426</v>
      </c>
      <c r="G350" t="s">
        <v>90</v>
      </c>
      <c r="H350" s="3">
        <v>3.37</v>
      </c>
      <c r="I350" s="3">
        <f t="shared" si="11"/>
        <v>0.50937499999999303</v>
      </c>
      <c r="J350" t="s">
        <v>65</v>
      </c>
      <c r="K350" s="3">
        <v>3.37</v>
      </c>
      <c r="L350" t="s">
        <v>565</v>
      </c>
      <c r="O350" s="3">
        <v>3.37</v>
      </c>
      <c r="P350" t="s">
        <v>568</v>
      </c>
      <c r="R350" s="3">
        <v>3.37</v>
      </c>
      <c r="S350" t="s">
        <v>572</v>
      </c>
      <c r="T350" t="s">
        <v>90</v>
      </c>
      <c r="AJ350" s="3">
        <v>3.37</v>
      </c>
      <c r="AK350" t="s">
        <v>578</v>
      </c>
      <c r="AM350" s="8">
        <v>33.700000000000003</v>
      </c>
      <c r="AN350" s="8">
        <v>3.37</v>
      </c>
      <c r="AO350" t="s">
        <v>585</v>
      </c>
      <c r="AP350" t="s">
        <v>90</v>
      </c>
      <c r="AQ350" s="8">
        <v>33.700000000000003</v>
      </c>
      <c r="AR350" s="3">
        <v>3.37</v>
      </c>
      <c r="AS350" t="s">
        <v>437</v>
      </c>
      <c r="AT350" t="s">
        <v>90</v>
      </c>
      <c r="AU350" t="s">
        <v>90</v>
      </c>
    </row>
    <row r="351" spans="2:47">
      <c r="B351" s="3">
        <v>3.38</v>
      </c>
      <c r="C351" s="3">
        <f t="shared" si="12"/>
        <v>0.5400000000000047</v>
      </c>
      <c r="D351" t="s">
        <v>65</v>
      </c>
      <c r="E351" s="3">
        <v>3.38</v>
      </c>
      <c r="F351" t="s">
        <v>426</v>
      </c>
      <c r="G351" t="s">
        <v>90</v>
      </c>
      <c r="H351" s="3">
        <v>3.38</v>
      </c>
      <c r="I351" s="3">
        <f t="shared" si="11"/>
        <v>0.50624999999999298</v>
      </c>
      <c r="J351" t="s">
        <v>65</v>
      </c>
      <c r="K351" s="3">
        <v>3.38</v>
      </c>
      <c r="L351" t="s">
        <v>565</v>
      </c>
      <c r="O351" s="3">
        <v>3.38</v>
      </c>
      <c r="P351" t="s">
        <v>568</v>
      </c>
      <c r="R351" s="3">
        <v>3.38</v>
      </c>
      <c r="S351" t="s">
        <v>572</v>
      </c>
      <c r="T351" t="s">
        <v>90</v>
      </c>
      <c r="AJ351" s="3">
        <v>3.38</v>
      </c>
      <c r="AK351" t="s">
        <v>578</v>
      </c>
      <c r="AM351" s="8">
        <v>33.800000000000004</v>
      </c>
      <c r="AN351" s="8">
        <v>3.38</v>
      </c>
      <c r="AO351" t="s">
        <v>585</v>
      </c>
      <c r="AP351" t="s">
        <v>90</v>
      </c>
      <c r="AQ351" s="8">
        <v>33.800000000000004</v>
      </c>
      <c r="AR351" s="3">
        <v>3.38</v>
      </c>
      <c r="AS351" t="s">
        <v>437</v>
      </c>
      <c r="AT351" t="s">
        <v>90</v>
      </c>
      <c r="AU351" t="s">
        <v>90</v>
      </c>
    </row>
    <row r="352" spans="2:47">
      <c r="B352" s="3">
        <v>3.39</v>
      </c>
      <c r="C352" s="3">
        <f t="shared" si="12"/>
        <v>0.5366666666666714</v>
      </c>
      <c r="D352" t="s">
        <v>65</v>
      </c>
      <c r="E352" s="3">
        <v>3.39</v>
      </c>
      <c r="F352" t="s">
        <v>426</v>
      </c>
      <c r="G352" t="s">
        <v>90</v>
      </c>
      <c r="H352" s="3">
        <v>3.39</v>
      </c>
      <c r="I352" s="3">
        <f t="shared" si="11"/>
        <v>0.50312499999999294</v>
      </c>
      <c r="J352" t="s">
        <v>65</v>
      </c>
      <c r="K352" s="3">
        <v>3.39</v>
      </c>
      <c r="L352" t="s">
        <v>565</v>
      </c>
      <c r="O352" s="3">
        <v>3.39</v>
      </c>
      <c r="P352" t="s">
        <v>568</v>
      </c>
      <c r="R352" s="3">
        <v>3.39</v>
      </c>
      <c r="S352" t="s">
        <v>572</v>
      </c>
      <c r="T352" t="s">
        <v>90</v>
      </c>
      <c r="AJ352" s="3">
        <v>3.39</v>
      </c>
      <c r="AK352" t="s">
        <v>578</v>
      </c>
      <c r="AM352" s="8">
        <v>33.9</v>
      </c>
      <c r="AN352" s="8">
        <v>3.39</v>
      </c>
      <c r="AO352" t="s">
        <v>585</v>
      </c>
      <c r="AP352" t="s">
        <v>90</v>
      </c>
      <c r="AQ352" s="8">
        <v>33.9</v>
      </c>
      <c r="AR352" s="3">
        <v>3.39</v>
      </c>
      <c r="AS352" t="s">
        <v>437</v>
      </c>
      <c r="AT352" t="s">
        <v>90</v>
      </c>
      <c r="AU352" t="s">
        <v>90</v>
      </c>
    </row>
    <row r="353" spans="2:47">
      <c r="B353" s="3">
        <v>3.4</v>
      </c>
      <c r="C353" s="3">
        <f t="shared" si="12"/>
        <v>0.5333333333333381</v>
      </c>
      <c r="D353" t="s">
        <v>65</v>
      </c>
      <c r="E353" s="3">
        <v>3.4</v>
      </c>
      <c r="F353" t="s">
        <v>426</v>
      </c>
      <c r="G353" t="s">
        <v>90</v>
      </c>
      <c r="H353" s="3">
        <v>3.4</v>
      </c>
      <c r="I353" s="3">
        <f t="shared" si="11"/>
        <v>0.49999999999999295</v>
      </c>
      <c r="J353" t="s">
        <v>65</v>
      </c>
      <c r="K353" s="3">
        <v>3.4</v>
      </c>
      <c r="L353" t="s">
        <v>565</v>
      </c>
      <c r="O353" s="3">
        <v>3.4</v>
      </c>
      <c r="P353" t="s">
        <v>568</v>
      </c>
      <c r="R353" s="3">
        <v>3.4</v>
      </c>
      <c r="S353" t="s">
        <v>572</v>
      </c>
      <c r="T353" t="s">
        <v>90</v>
      </c>
      <c r="AJ353" s="3">
        <v>3.4</v>
      </c>
      <c r="AK353" t="s">
        <v>578</v>
      </c>
      <c r="AM353" s="8">
        <v>34</v>
      </c>
      <c r="AN353" s="8">
        <v>3.4</v>
      </c>
      <c r="AO353" t="s">
        <v>585</v>
      </c>
      <c r="AP353" t="s">
        <v>90</v>
      </c>
      <c r="AQ353" s="8">
        <v>34</v>
      </c>
      <c r="AR353" s="3">
        <v>3.4</v>
      </c>
      <c r="AS353" t="s">
        <v>437</v>
      </c>
      <c r="AT353" t="s">
        <v>90</v>
      </c>
      <c r="AU353" t="s">
        <v>90</v>
      </c>
    </row>
    <row r="354" spans="2:47">
      <c r="B354" s="3">
        <v>3.41</v>
      </c>
      <c r="C354" s="3">
        <f t="shared" si="12"/>
        <v>0.5300000000000048</v>
      </c>
      <c r="D354" t="s">
        <v>65</v>
      </c>
      <c r="E354" s="3">
        <v>3.41</v>
      </c>
      <c r="F354" t="s">
        <v>426</v>
      </c>
      <c r="G354" t="s">
        <v>90</v>
      </c>
      <c r="H354" s="3">
        <v>3.41</v>
      </c>
      <c r="I354" s="3">
        <f t="shared" si="11"/>
        <v>0.49687499999999296</v>
      </c>
      <c r="J354" t="s">
        <v>65</v>
      </c>
      <c r="K354" s="3">
        <v>3.41</v>
      </c>
      <c r="L354" t="s">
        <v>565</v>
      </c>
      <c r="O354" s="3">
        <v>3.41</v>
      </c>
      <c r="P354" t="s">
        <v>568</v>
      </c>
      <c r="R354" s="3">
        <v>3.41</v>
      </c>
      <c r="S354" t="s">
        <v>572</v>
      </c>
      <c r="T354" t="s">
        <v>90</v>
      </c>
      <c r="AJ354" s="3">
        <v>3.41</v>
      </c>
      <c r="AK354" t="s">
        <v>578</v>
      </c>
      <c r="AM354" s="8">
        <v>34.1</v>
      </c>
      <c r="AN354" s="8">
        <v>3.41</v>
      </c>
      <c r="AO354" t="s">
        <v>585</v>
      </c>
      <c r="AP354" t="s">
        <v>90</v>
      </c>
      <c r="AQ354" s="8">
        <v>34.1</v>
      </c>
      <c r="AR354" s="3">
        <v>3.41</v>
      </c>
      <c r="AS354" t="s">
        <v>437</v>
      </c>
      <c r="AT354" t="s">
        <v>90</v>
      </c>
      <c r="AU354" t="s">
        <v>90</v>
      </c>
    </row>
    <row r="355" spans="2:47">
      <c r="B355" s="3">
        <v>3.42</v>
      </c>
      <c r="C355" s="3">
        <f t="shared" si="12"/>
        <v>0.5266666666666715</v>
      </c>
      <c r="D355" t="s">
        <v>65</v>
      </c>
      <c r="E355" s="3">
        <v>3.42</v>
      </c>
      <c r="F355" t="s">
        <v>426</v>
      </c>
      <c r="G355" t="s">
        <v>90</v>
      </c>
      <c r="H355" s="3">
        <v>3.42</v>
      </c>
      <c r="I355" s="3">
        <f t="shared" si="11"/>
        <v>0.49374999999999297</v>
      </c>
      <c r="J355" t="s">
        <v>65</v>
      </c>
      <c r="K355" s="3">
        <v>3.42</v>
      </c>
      <c r="L355" t="s">
        <v>565</v>
      </c>
      <c r="O355" s="3">
        <v>3.42</v>
      </c>
      <c r="P355" t="s">
        <v>568</v>
      </c>
      <c r="R355" s="3">
        <v>3.42</v>
      </c>
      <c r="S355" t="s">
        <v>572</v>
      </c>
      <c r="T355" t="s">
        <v>90</v>
      </c>
      <c r="AJ355" s="3">
        <v>3.42</v>
      </c>
      <c r="AK355" t="s">
        <v>578</v>
      </c>
      <c r="AM355" s="8">
        <v>34.200000000000003</v>
      </c>
      <c r="AN355" s="8">
        <v>3.42</v>
      </c>
      <c r="AO355" t="s">
        <v>585</v>
      </c>
      <c r="AP355" t="s">
        <v>90</v>
      </c>
      <c r="AQ355" s="8">
        <v>34.200000000000003</v>
      </c>
      <c r="AR355" s="3">
        <v>3.42</v>
      </c>
      <c r="AS355" t="s">
        <v>437</v>
      </c>
      <c r="AT355" t="s">
        <v>90</v>
      </c>
      <c r="AU355" t="s">
        <v>90</v>
      </c>
    </row>
    <row r="356" spans="2:47">
      <c r="B356" s="3">
        <v>3.43</v>
      </c>
      <c r="C356" s="3">
        <f t="shared" si="12"/>
        <v>0.5233333333333382</v>
      </c>
      <c r="D356" t="s">
        <v>65</v>
      </c>
      <c r="E356" s="3">
        <v>3.43</v>
      </c>
      <c r="F356" t="s">
        <v>426</v>
      </c>
      <c r="G356" t="s">
        <v>90</v>
      </c>
      <c r="H356" s="3">
        <v>3.43</v>
      </c>
      <c r="I356" s="3">
        <f t="shared" si="11"/>
        <v>0.49062499999999298</v>
      </c>
      <c r="J356" t="s">
        <v>65</v>
      </c>
      <c r="K356" s="3">
        <v>3.43</v>
      </c>
      <c r="L356" t="s">
        <v>565</v>
      </c>
      <c r="O356" s="3">
        <v>3.43</v>
      </c>
      <c r="P356" t="s">
        <v>568</v>
      </c>
      <c r="R356" s="3">
        <v>3.43</v>
      </c>
      <c r="S356" t="s">
        <v>572</v>
      </c>
      <c r="T356" t="s">
        <v>90</v>
      </c>
      <c r="AJ356" s="3">
        <v>3.43</v>
      </c>
      <c r="AK356" t="s">
        <v>578</v>
      </c>
      <c r="AM356" s="8">
        <v>34.300000000000004</v>
      </c>
      <c r="AN356" s="8">
        <v>3.43</v>
      </c>
      <c r="AO356" t="s">
        <v>585</v>
      </c>
      <c r="AP356" t="s">
        <v>90</v>
      </c>
      <c r="AQ356" s="8">
        <v>34.300000000000004</v>
      </c>
      <c r="AR356" s="3">
        <v>3.43</v>
      </c>
      <c r="AS356" t="s">
        <v>437</v>
      </c>
      <c r="AT356" t="s">
        <v>90</v>
      </c>
      <c r="AU356" t="s">
        <v>90</v>
      </c>
    </row>
    <row r="357" spans="2:47">
      <c r="B357" s="3">
        <v>3.44</v>
      </c>
      <c r="C357" s="3">
        <f t="shared" si="12"/>
        <v>0.5200000000000049</v>
      </c>
      <c r="D357" t="s">
        <v>65</v>
      </c>
      <c r="E357" s="3">
        <v>3.44</v>
      </c>
      <c r="F357" t="s">
        <v>426</v>
      </c>
      <c r="G357" t="s">
        <v>90</v>
      </c>
      <c r="H357" s="3">
        <v>3.44</v>
      </c>
      <c r="I357" s="3">
        <f t="shared" si="11"/>
        <v>0.48749999999999299</v>
      </c>
      <c r="J357" t="s">
        <v>65</v>
      </c>
      <c r="K357" s="3">
        <v>3.44</v>
      </c>
      <c r="L357" t="s">
        <v>565</v>
      </c>
      <c r="O357" s="3">
        <v>3.44</v>
      </c>
      <c r="P357" t="s">
        <v>568</v>
      </c>
      <c r="R357" s="3">
        <v>3.44</v>
      </c>
      <c r="S357" t="s">
        <v>572</v>
      </c>
      <c r="T357" t="s">
        <v>90</v>
      </c>
      <c r="AJ357" s="3">
        <v>3.44</v>
      </c>
      <c r="AK357" t="s">
        <v>578</v>
      </c>
      <c r="AM357" s="8">
        <v>34.4</v>
      </c>
      <c r="AN357" s="8">
        <v>3.44</v>
      </c>
      <c r="AO357" t="s">
        <v>585</v>
      </c>
      <c r="AP357" t="s">
        <v>90</v>
      </c>
      <c r="AQ357" s="8">
        <v>34.4</v>
      </c>
      <c r="AR357" s="3">
        <v>3.44</v>
      </c>
      <c r="AS357" t="s">
        <v>437</v>
      </c>
      <c r="AT357" t="s">
        <v>90</v>
      </c>
      <c r="AU357" t="s">
        <v>90</v>
      </c>
    </row>
    <row r="358" spans="2:47">
      <c r="B358" s="3">
        <v>3.45</v>
      </c>
      <c r="C358" s="3">
        <f t="shared" si="12"/>
        <v>0.5166666666666716</v>
      </c>
      <c r="D358" t="s">
        <v>65</v>
      </c>
      <c r="E358" s="3">
        <v>3.45</v>
      </c>
      <c r="F358" t="s">
        <v>426</v>
      </c>
      <c r="G358" t="s">
        <v>90</v>
      </c>
      <c r="H358" s="3">
        <v>3.45</v>
      </c>
      <c r="I358" s="3">
        <f t="shared" si="11"/>
        <v>0.48437499999999301</v>
      </c>
      <c r="J358" t="s">
        <v>65</v>
      </c>
      <c r="K358" s="3">
        <v>3.45</v>
      </c>
      <c r="L358" t="s">
        <v>565</v>
      </c>
      <c r="O358" s="3">
        <v>3.45</v>
      </c>
      <c r="P358" t="s">
        <v>568</v>
      </c>
      <c r="R358" s="3">
        <v>3.45</v>
      </c>
      <c r="S358" t="s">
        <v>572</v>
      </c>
      <c r="T358" t="s">
        <v>90</v>
      </c>
      <c r="AJ358" s="3">
        <v>3.45</v>
      </c>
      <c r="AK358" t="s">
        <v>578</v>
      </c>
      <c r="AM358" s="8">
        <v>34.5</v>
      </c>
      <c r="AN358" s="8">
        <v>3.45</v>
      </c>
      <c r="AO358" t="s">
        <v>585</v>
      </c>
      <c r="AP358" t="s">
        <v>90</v>
      </c>
      <c r="AQ358" s="8">
        <v>34.5</v>
      </c>
      <c r="AR358" s="3">
        <v>3.45</v>
      </c>
      <c r="AS358" t="s">
        <v>437</v>
      </c>
      <c r="AT358" t="s">
        <v>90</v>
      </c>
      <c r="AU358" t="s">
        <v>90</v>
      </c>
    </row>
    <row r="359" spans="2:47">
      <c r="B359" s="3">
        <v>3.46</v>
      </c>
      <c r="C359" s="3">
        <f t="shared" si="12"/>
        <v>0.5133333333333383</v>
      </c>
      <c r="D359" t="s">
        <v>65</v>
      </c>
      <c r="E359" s="3">
        <v>3.46</v>
      </c>
      <c r="F359" t="s">
        <v>426</v>
      </c>
      <c r="G359" t="s">
        <v>90</v>
      </c>
      <c r="H359" s="3">
        <v>3.46</v>
      </c>
      <c r="I359" s="3">
        <f t="shared" si="11"/>
        <v>0.48124999999999302</v>
      </c>
      <c r="J359" t="s">
        <v>65</v>
      </c>
      <c r="K359" s="3">
        <v>3.46</v>
      </c>
      <c r="L359" t="s">
        <v>565</v>
      </c>
      <c r="O359" s="3">
        <v>3.46</v>
      </c>
      <c r="P359" t="s">
        <v>568</v>
      </c>
      <c r="R359" s="3">
        <v>3.46</v>
      </c>
      <c r="S359" t="s">
        <v>572</v>
      </c>
      <c r="T359" t="s">
        <v>90</v>
      </c>
      <c r="AJ359" s="3">
        <v>3.46</v>
      </c>
      <c r="AK359" t="s">
        <v>578</v>
      </c>
      <c r="AM359" s="8">
        <v>34.6</v>
      </c>
      <c r="AN359" s="8">
        <v>3.46</v>
      </c>
      <c r="AO359" t="s">
        <v>585</v>
      </c>
      <c r="AP359" t="s">
        <v>90</v>
      </c>
      <c r="AQ359" s="8">
        <v>34.6</v>
      </c>
      <c r="AR359" s="3">
        <v>3.46</v>
      </c>
      <c r="AS359" t="s">
        <v>437</v>
      </c>
      <c r="AT359" t="s">
        <v>90</v>
      </c>
      <c r="AU359" t="s">
        <v>90</v>
      </c>
    </row>
    <row r="360" spans="2:47">
      <c r="B360" s="3">
        <v>3.47</v>
      </c>
      <c r="C360" s="3">
        <f t="shared" si="12"/>
        <v>0.510000000000005</v>
      </c>
      <c r="D360" t="s">
        <v>65</v>
      </c>
      <c r="E360" s="3">
        <v>3.47</v>
      </c>
      <c r="F360" t="s">
        <v>426</v>
      </c>
      <c r="G360" t="s">
        <v>90</v>
      </c>
      <c r="H360" s="3">
        <v>3.47</v>
      </c>
      <c r="I360" s="3">
        <f t="shared" si="11"/>
        <v>0.47812499999999303</v>
      </c>
      <c r="J360" t="s">
        <v>65</v>
      </c>
      <c r="K360" s="3">
        <v>3.47</v>
      </c>
      <c r="L360" t="s">
        <v>565</v>
      </c>
      <c r="O360" s="3">
        <v>3.47</v>
      </c>
      <c r="P360" t="s">
        <v>568</v>
      </c>
      <c r="R360" s="3">
        <v>3.47</v>
      </c>
      <c r="S360" t="s">
        <v>572</v>
      </c>
      <c r="T360" t="s">
        <v>90</v>
      </c>
      <c r="AJ360" s="3">
        <v>3.47</v>
      </c>
      <c r="AK360" t="s">
        <v>578</v>
      </c>
      <c r="AM360" s="8">
        <v>34.700000000000003</v>
      </c>
      <c r="AN360" s="8">
        <v>3.47</v>
      </c>
      <c r="AO360" t="s">
        <v>585</v>
      </c>
      <c r="AP360" t="s">
        <v>90</v>
      </c>
      <c r="AQ360" s="8">
        <v>34.700000000000003</v>
      </c>
      <c r="AR360" s="3">
        <v>3.47</v>
      </c>
      <c r="AS360" t="s">
        <v>437</v>
      </c>
      <c r="AT360" t="s">
        <v>90</v>
      </c>
      <c r="AU360" t="s">
        <v>90</v>
      </c>
    </row>
    <row r="361" spans="2:47">
      <c r="B361" s="3">
        <v>3.48</v>
      </c>
      <c r="C361" s="3">
        <f t="shared" si="12"/>
        <v>0.50666666666667171</v>
      </c>
      <c r="D361" t="s">
        <v>65</v>
      </c>
      <c r="E361" s="3">
        <v>3.48</v>
      </c>
      <c r="F361" t="s">
        <v>426</v>
      </c>
      <c r="G361" t="s">
        <v>90</v>
      </c>
      <c r="H361" s="3">
        <v>3.48</v>
      </c>
      <c r="I361" s="3">
        <f t="shared" si="11"/>
        <v>0.47499999999999304</v>
      </c>
      <c r="J361" t="s">
        <v>65</v>
      </c>
      <c r="K361" s="3">
        <v>3.48</v>
      </c>
      <c r="L361" t="s">
        <v>565</v>
      </c>
      <c r="O361" s="3">
        <v>3.48</v>
      </c>
      <c r="P361" t="s">
        <v>568</v>
      </c>
      <c r="R361" s="3">
        <v>3.48</v>
      </c>
      <c r="S361" t="s">
        <v>572</v>
      </c>
      <c r="T361" t="s">
        <v>90</v>
      </c>
      <c r="AJ361" s="3">
        <v>3.48</v>
      </c>
      <c r="AK361" t="s">
        <v>578</v>
      </c>
      <c r="AM361" s="8">
        <v>34.800000000000004</v>
      </c>
      <c r="AN361" s="8">
        <v>3.48</v>
      </c>
      <c r="AO361" t="s">
        <v>585</v>
      </c>
      <c r="AP361" t="s">
        <v>90</v>
      </c>
      <c r="AQ361" s="8">
        <v>34.800000000000004</v>
      </c>
      <c r="AR361" s="3">
        <v>3.48</v>
      </c>
      <c r="AS361" t="s">
        <v>437</v>
      </c>
      <c r="AT361" t="s">
        <v>90</v>
      </c>
      <c r="AU361" t="s">
        <v>90</v>
      </c>
    </row>
    <row r="362" spans="2:47">
      <c r="B362" s="3">
        <v>3.49</v>
      </c>
      <c r="C362" s="3">
        <f t="shared" si="12"/>
        <v>0.50333333333333841</v>
      </c>
      <c r="D362" t="s">
        <v>65</v>
      </c>
      <c r="E362" s="3">
        <v>3.49</v>
      </c>
      <c r="F362" t="s">
        <v>426</v>
      </c>
      <c r="G362" t="s">
        <v>90</v>
      </c>
      <c r="H362" s="3">
        <v>3.49</v>
      </c>
      <c r="I362" s="3">
        <f t="shared" si="11"/>
        <v>0.47187499999999305</v>
      </c>
      <c r="J362" t="s">
        <v>65</v>
      </c>
      <c r="K362" s="3">
        <v>3.49</v>
      </c>
      <c r="L362" t="s">
        <v>565</v>
      </c>
      <c r="O362" s="3">
        <v>3.49</v>
      </c>
      <c r="P362" t="s">
        <v>568</v>
      </c>
      <c r="R362" s="3">
        <v>3.49</v>
      </c>
      <c r="S362" t="s">
        <v>572</v>
      </c>
      <c r="T362" t="s">
        <v>90</v>
      </c>
      <c r="AJ362" s="3">
        <v>3.49</v>
      </c>
      <c r="AK362" t="s">
        <v>578</v>
      </c>
      <c r="AM362" s="8">
        <v>34.9</v>
      </c>
      <c r="AN362" s="8">
        <v>3.49</v>
      </c>
      <c r="AO362" t="s">
        <v>585</v>
      </c>
      <c r="AP362" t="s">
        <v>90</v>
      </c>
      <c r="AQ362" s="8">
        <v>34.9</v>
      </c>
      <c r="AR362" s="3">
        <v>3.49</v>
      </c>
      <c r="AS362" t="s">
        <v>437</v>
      </c>
      <c r="AT362" t="s">
        <v>90</v>
      </c>
      <c r="AU362" t="s">
        <v>90</v>
      </c>
    </row>
    <row r="363" spans="2:47">
      <c r="B363" s="3">
        <v>3.5</v>
      </c>
      <c r="C363" s="3">
        <f t="shared" si="12"/>
        <v>0.50000000000000511</v>
      </c>
      <c r="D363" t="s">
        <v>65</v>
      </c>
      <c r="E363" s="3">
        <v>3.5</v>
      </c>
      <c r="F363" t="s">
        <v>426</v>
      </c>
      <c r="G363" t="s">
        <v>90</v>
      </c>
      <c r="H363" s="3">
        <v>3.5</v>
      </c>
      <c r="I363" s="3">
        <f t="shared" si="11"/>
        <v>0.46874999999999306</v>
      </c>
      <c r="J363" t="s">
        <v>65</v>
      </c>
      <c r="K363" s="3">
        <v>3.5</v>
      </c>
      <c r="L363" t="s">
        <v>565</v>
      </c>
      <c r="O363" s="3">
        <v>3.5</v>
      </c>
      <c r="P363" t="s">
        <v>568</v>
      </c>
      <c r="R363" s="3">
        <v>3.5</v>
      </c>
      <c r="S363" t="s">
        <v>572</v>
      </c>
      <c r="T363" t="s">
        <v>90</v>
      </c>
      <c r="AJ363" s="3">
        <v>3.5</v>
      </c>
      <c r="AK363" t="s">
        <v>578</v>
      </c>
      <c r="AM363" s="8">
        <v>35</v>
      </c>
      <c r="AN363" s="8">
        <v>3.5</v>
      </c>
      <c r="AO363" t="s">
        <v>585</v>
      </c>
      <c r="AP363" t="s">
        <v>90</v>
      </c>
      <c r="AQ363" s="8">
        <v>35</v>
      </c>
      <c r="AR363" s="3">
        <v>3.5</v>
      </c>
      <c r="AS363" t="s">
        <v>437</v>
      </c>
      <c r="AT363" t="s">
        <v>90</v>
      </c>
      <c r="AU363" t="s">
        <v>90</v>
      </c>
    </row>
    <row r="364" spans="2:47">
      <c r="B364" s="3">
        <v>3.51</v>
      </c>
      <c r="C364" s="3">
        <f t="shared" si="12"/>
        <v>0.49666666666667175</v>
      </c>
      <c r="D364" t="s">
        <v>65</v>
      </c>
      <c r="E364" s="3">
        <v>3.51</v>
      </c>
      <c r="F364" t="s">
        <v>426</v>
      </c>
      <c r="G364" t="s">
        <v>90</v>
      </c>
      <c r="H364" s="3">
        <v>3.5100000000000002</v>
      </c>
      <c r="I364" s="3">
        <f t="shared" si="11"/>
        <v>0.46562499999999307</v>
      </c>
      <c r="J364" t="s">
        <v>65</v>
      </c>
      <c r="K364" s="3">
        <v>3.5100000000000002</v>
      </c>
      <c r="L364" t="s">
        <v>565</v>
      </c>
      <c r="O364" s="3">
        <v>3.5100000000000002</v>
      </c>
      <c r="P364" t="s">
        <v>568</v>
      </c>
      <c r="R364" s="3">
        <v>3.5100000000000002</v>
      </c>
      <c r="S364" t="s">
        <v>572</v>
      </c>
      <c r="T364" t="s">
        <v>90</v>
      </c>
      <c r="AJ364" s="3">
        <v>3.5100000000000002</v>
      </c>
      <c r="AK364" t="s">
        <v>578</v>
      </c>
      <c r="AM364" s="8">
        <v>35.1</v>
      </c>
      <c r="AN364" s="8">
        <v>3.51</v>
      </c>
      <c r="AO364" t="s">
        <v>585</v>
      </c>
      <c r="AP364" t="s">
        <v>90</v>
      </c>
      <c r="AQ364" s="8">
        <v>35.1</v>
      </c>
      <c r="AR364" s="3">
        <v>3.5100000000000002</v>
      </c>
      <c r="AS364" t="s">
        <v>437</v>
      </c>
      <c r="AT364" t="s">
        <v>90</v>
      </c>
      <c r="AU364" t="s">
        <v>90</v>
      </c>
    </row>
    <row r="365" spans="2:47">
      <c r="B365" s="3">
        <v>3.52</v>
      </c>
      <c r="C365" s="3">
        <f t="shared" si="12"/>
        <v>0.4933333333333384</v>
      </c>
      <c r="D365" t="s">
        <v>65</v>
      </c>
      <c r="E365" s="3">
        <v>3.52</v>
      </c>
      <c r="F365" t="s">
        <v>426</v>
      </c>
      <c r="G365" t="s">
        <v>90</v>
      </c>
      <c r="H365" s="3">
        <v>3.52</v>
      </c>
      <c r="I365" s="3">
        <f t="shared" si="11"/>
        <v>0.46249999999999308</v>
      </c>
      <c r="J365" t="s">
        <v>65</v>
      </c>
      <c r="K365" s="3">
        <v>3.52</v>
      </c>
      <c r="L365" t="s">
        <v>565</v>
      </c>
      <c r="O365" s="3">
        <v>3.52</v>
      </c>
      <c r="P365" t="s">
        <v>568</v>
      </c>
      <c r="R365" s="3">
        <v>3.52</v>
      </c>
      <c r="S365" t="s">
        <v>572</v>
      </c>
      <c r="T365" t="s">
        <v>90</v>
      </c>
      <c r="AJ365" s="3">
        <v>3.52</v>
      </c>
      <c r="AK365" t="s">
        <v>578</v>
      </c>
      <c r="AM365" s="8">
        <v>35.200000000000003</v>
      </c>
      <c r="AN365" s="8">
        <v>3.52</v>
      </c>
      <c r="AO365" t="s">
        <v>585</v>
      </c>
      <c r="AP365" t="s">
        <v>90</v>
      </c>
      <c r="AQ365" s="8">
        <v>35.200000000000003</v>
      </c>
      <c r="AR365" s="3">
        <v>3.52</v>
      </c>
      <c r="AS365" t="s">
        <v>437</v>
      </c>
      <c r="AT365" t="s">
        <v>90</v>
      </c>
      <c r="AU365" t="s">
        <v>90</v>
      </c>
    </row>
    <row r="366" spans="2:47">
      <c r="B366" s="3">
        <v>3.53</v>
      </c>
      <c r="C366" s="3">
        <f t="shared" si="12"/>
        <v>0.49000000000000504</v>
      </c>
      <c r="D366" t="s">
        <v>65</v>
      </c>
      <c r="E366" s="3">
        <v>3.53</v>
      </c>
      <c r="F366" t="s">
        <v>426</v>
      </c>
      <c r="G366" t="s">
        <v>90</v>
      </c>
      <c r="H366" s="3">
        <v>3.5300000000000002</v>
      </c>
      <c r="I366" s="3">
        <f t="shared" si="11"/>
        <v>0.45937499999999309</v>
      </c>
      <c r="J366" t="s">
        <v>65</v>
      </c>
      <c r="K366" s="3">
        <v>3.5300000000000002</v>
      </c>
      <c r="L366" t="s">
        <v>565</v>
      </c>
      <c r="O366" s="3">
        <v>3.5300000000000002</v>
      </c>
      <c r="P366" t="s">
        <v>568</v>
      </c>
      <c r="R366" s="3">
        <v>3.5300000000000002</v>
      </c>
      <c r="S366" t="s">
        <v>572</v>
      </c>
      <c r="T366" t="s">
        <v>90</v>
      </c>
      <c r="AJ366" s="3">
        <v>3.5300000000000002</v>
      </c>
      <c r="AK366" t="s">
        <v>578</v>
      </c>
      <c r="AM366" s="8">
        <v>35.300000000000004</v>
      </c>
      <c r="AN366" s="8">
        <v>3.53</v>
      </c>
      <c r="AO366" t="s">
        <v>585</v>
      </c>
      <c r="AP366" t="s">
        <v>90</v>
      </c>
      <c r="AQ366" s="8">
        <v>35.300000000000004</v>
      </c>
      <c r="AR366" s="3">
        <v>3.5300000000000002</v>
      </c>
      <c r="AS366" t="s">
        <v>437</v>
      </c>
      <c r="AT366" t="s">
        <v>90</v>
      </c>
      <c r="AU366" t="s">
        <v>90</v>
      </c>
    </row>
    <row r="367" spans="2:47">
      <c r="B367" s="3">
        <v>3.54</v>
      </c>
      <c r="C367" s="3">
        <f t="shared" si="12"/>
        <v>0.48666666666667169</v>
      </c>
      <c r="D367" t="s">
        <v>65</v>
      </c>
      <c r="E367" s="3">
        <v>3.54</v>
      </c>
      <c r="F367" t="s">
        <v>426</v>
      </c>
      <c r="G367" t="s">
        <v>90</v>
      </c>
      <c r="H367" s="3">
        <v>3.54</v>
      </c>
      <c r="I367" s="3">
        <f t="shared" si="11"/>
        <v>0.45624999999999311</v>
      </c>
      <c r="J367" t="s">
        <v>65</v>
      </c>
      <c r="K367" s="3">
        <v>3.54</v>
      </c>
      <c r="L367" t="s">
        <v>565</v>
      </c>
      <c r="O367" s="3">
        <v>3.54</v>
      </c>
      <c r="P367" t="s">
        <v>568</v>
      </c>
      <c r="R367" s="3">
        <v>3.54</v>
      </c>
      <c r="S367" t="s">
        <v>572</v>
      </c>
      <c r="T367" t="s">
        <v>90</v>
      </c>
      <c r="AJ367" s="3">
        <v>3.54</v>
      </c>
      <c r="AK367" t="s">
        <v>578</v>
      </c>
      <c r="AM367" s="8">
        <v>35.4</v>
      </c>
      <c r="AN367" s="8">
        <v>3.54</v>
      </c>
      <c r="AO367" t="s">
        <v>585</v>
      </c>
      <c r="AP367" t="s">
        <v>90</v>
      </c>
      <c r="AQ367" s="8">
        <v>35.4</v>
      </c>
      <c r="AR367" s="3">
        <v>3.54</v>
      </c>
      <c r="AS367" t="s">
        <v>437</v>
      </c>
      <c r="AT367" t="s">
        <v>90</v>
      </c>
      <c r="AU367" t="s">
        <v>90</v>
      </c>
    </row>
    <row r="368" spans="2:47">
      <c r="B368" s="3">
        <v>3.55</v>
      </c>
      <c r="C368" s="3">
        <f t="shared" si="12"/>
        <v>0.48333333333333833</v>
      </c>
      <c r="D368" t="s">
        <v>65</v>
      </c>
      <c r="E368" s="3">
        <v>3.55</v>
      </c>
      <c r="F368" t="s">
        <v>426</v>
      </c>
      <c r="G368" t="s">
        <v>90</v>
      </c>
      <c r="H368" s="3">
        <v>3.5500000000000003</v>
      </c>
      <c r="I368" s="3">
        <f t="shared" si="11"/>
        <v>0.45312499999999312</v>
      </c>
      <c r="J368" t="s">
        <v>65</v>
      </c>
      <c r="K368" s="3">
        <v>3.5500000000000003</v>
      </c>
      <c r="L368" t="s">
        <v>565</v>
      </c>
      <c r="O368" s="3">
        <v>3.5500000000000003</v>
      </c>
      <c r="P368" t="s">
        <v>568</v>
      </c>
      <c r="R368" s="3">
        <v>3.5500000000000003</v>
      </c>
      <c r="S368" t="s">
        <v>572</v>
      </c>
      <c r="T368" t="s">
        <v>90</v>
      </c>
      <c r="AJ368" s="3">
        <v>3.5500000000000003</v>
      </c>
      <c r="AK368" t="s">
        <v>578</v>
      </c>
      <c r="AM368" s="8">
        <v>35.5</v>
      </c>
      <c r="AN368" s="8">
        <v>3.55</v>
      </c>
      <c r="AO368" t="s">
        <v>585</v>
      </c>
      <c r="AP368" t="s">
        <v>90</v>
      </c>
      <c r="AQ368" s="8">
        <v>35.5</v>
      </c>
      <c r="AR368" s="3">
        <v>3.5500000000000003</v>
      </c>
      <c r="AS368" t="s">
        <v>437</v>
      </c>
      <c r="AT368" t="s">
        <v>90</v>
      </c>
      <c r="AU368" t="s">
        <v>90</v>
      </c>
    </row>
    <row r="369" spans="2:47">
      <c r="B369" s="3">
        <v>3.56</v>
      </c>
      <c r="C369" s="3">
        <f t="shared" si="12"/>
        <v>0.48000000000000498</v>
      </c>
      <c r="D369" t="s">
        <v>65</v>
      </c>
      <c r="E369" s="3">
        <v>3.56</v>
      </c>
      <c r="F369" t="s">
        <v>426</v>
      </c>
      <c r="G369" t="s">
        <v>90</v>
      </c>
      <c r="H369" s="3">
        <v>3.56</v>
      </c>
      <c r="I369" s="3">
        <f t="shared" si="11"/>
        <v>0.44999999999999313</v>
      </c>
      <c r="J369" t="s">
        <v>65</v>
      </c>
      <c r="K369" s="3">
        <v>3.56</v>
      </c>
      <c r="L369" t="s">
        <v>565</v>
      </c>
      <c r="O369" s="3">
        <v>3.56</v>
      </c>
      <c r="P369" t="s">
        <v>568</v>
      </c>
      <c r="R369" s="3">
        <v>3.56</v>
      </c>
      <c r="S369" t="s">
        <v>572</v>
      </c>
      <c r="T369" t="s">
        <v>90</v>
      </c>
      <c r="AJ369" s="3">
        <v>3.56</v>
      </c>
      <c r="AK369" t="s">
        <v>578</v>
      </c>
      <c r="AM369" s="8">
        <v>35.6</v>
      </c>
      <c r="AN369" s="8">
        <v>3.56</v>
      </c>
      <c r="AO369" t="s">
        <v>585</v>
      </c>
      <c r="AP369" t="s">
        <v>90</v>
      </c>
      <c r="AQ369" s="8">
        <v>35.6</v>
      </c>
      <c r="AR369" s="3">
        <v>3.56</v>
      </c>
      <c r="AS369" t="s">
        <v>437</v>
      </c>
      <c r="AT369" t="s">
        <v>90</v>
      </c>
      <c r="AU369" t="s">
        <v>90</v>
      </c>
    </row>
    <row r="370" spans="2:47">
      <c r="B370" s="3">
        <v>3.57</v>
      </c>
      <c r="C370" s="3">
        <f t="shared" si="12"/>
        <v>0.47666666666667162</v>
      </c>
      <c r="D370" t="s">
        <v>65</v>
      </c>
      <c r="E370" s="3">
        <v>3.57</v>
      </c>
      <c r="F370" t="s">
        <v>426</v>
      </c>
      <c r="G370" t="s">
        <v>90</v>
      </c>
      <c r="H370" s="3">
        <v>3.5700000000000003</v>
      </c>
      <c r="I370" s="3">
        <f t="shared" si="11"/>
        <v>0.44687499999999314</v>
      </c>
      <c r="J370" t="s">
        <v>65</v>
      </c>
      <c r="K370" s="3">
        <v>3.5700000000000003</v>
      </c>
      <c r="L370" t="s">
        <v>565</v>
      </c>
      <c r="O370" s="3">
        <v>3.5700000000000003</v>
      </c>
      <c r="P370" t="s">
        <v>568</v>
      </c>
      <c r="R370" s="3">
        <v>3.5700000000000003</v>
      </c>
      <c r="S370" t="s">
        <v>572</v>
      </c>
      <c r="T370" t="s">
        <v>90</v>
      </c>
      <c r="AJ370" s="3">
        <v>3.5700000000000003</v>
      </c>
      <c r="AK370" t="s">
        <v>578</v>
      </c>
      <c r="AM370" s="8">
        <v>35.700000000000003</v>
      </c>
      <c r="AN370" s="8">
        <v>3.57</v>
      </c>
      <c r="AO370" t="s">
        <v>585</v>
      </c>
      <c r="AP370" t="s">
        <v>90</v>
      </c>
      <c r="AQ370" s="8">
        <v>35.700000000000003</v>
      </c>
      <c r="AR370" s="3">
        <v>3.5700000000000003</v>
      </c>
      <c r="AS370" t="s">
        <v>437</v>
      </c>
      <c r="AT370" t="s">
        <v>90</v>
      </c>
      <c r="AU370" t="s">
        <v>90</v>
      </c>
    </row>
    <row r="371" spans="2:47">
      <c r="B371" s="3">
        <v>3.58</v>
      </c>
      <c r="C371" s="3">
        <f t="shared" si="12"/>
        <v>0.47333333333333827</v>
      </c>
      <c r="D371" t="s">
        <v>65</v>
      </c>
      <c r="E371" s="3">
        <v>3.58</v>
      </c>
      <c r="F371" t="s">
        <v>426</v>
      </c>
      <c r="G371" t="s">
        <v>90</v>
      </c>
      <c r="H371" s="3">
        <v>3.58</v>
      </c>
      <c r="I371" s="3">
        <f t="shared" si="11"/>
        <v>0.44374999999999315</v>
      </c>
      <c r="J371" t="s">
        <v>65</v>
      </c>
      <c r="K371" s="3">
        <v>3.58</v>
      </c>
      <c r="L371" t="s">
        <v>565</v>
      </c>
      <c r="O371" s="3">
        <v>3.58</v>
      </c>
      <c r="P371" t="s">
        <v>568</v>
      </c>
      <c r="R371" s="3">
        <v>3.58</v>
      </c>
      <c r="S371" t="s">
        <v>572</v>
      </c>
      <c r="T371" t="s">
        <v>90</v>
      </c>
      <c r="AJ371" s="3">
        <v>3.58</v>
      </c>
      <c r="AK371" t="s">
        <v>578</v>
      </c>
      <c r="AM371" s="8">
        <v>35.800000000000004</v>
      </c>
      <c r="AN371" s="8">
        <v>3.58</v>
      </c>
      <c r="AO371" t="s">
        <v>585</v>
      </c>
      <c r="AP371" t="s">
        <v>90</v>
      </c>
      <c r="AQ371" s="8">
        <v>35.800000000000004</v>
      </c>
      <c r="AR371" s="3">
        <v>3.58</v>
      </c>
      <c r="AS371" t="s">
        <v>437</v>
      </c>
      <c r="AT371" t="s">
        <v>90</v>
      </c>
      <c r="AU371" t="s">
        <v>90</v>
      </c>
    </row>
    <row r="372" spans="2:47">
      <c r="B372" s="3">
        <v>3.59</v>
      </c>
      <c r="C372" s="3">
        <f t="shared" si="12"/>
        <v>0.47000000000000491</v>
      </c>
      <c r="D372" t="s">
        <v>65</v>
      </c>
      <c r="E372" s="3">
        <v>3.59</v>
      </c>
      <c r="F372" t="s">
        <v>426</v>
      </c>
      <c r="G372" t="s">
        <v>90</v>
      </c>
      <c r="H372" s="3">
        <v>3.59</v>
      </c>
      <c r="I372" s="3">
        <f t="shared" si="11"/>
        <v>0.44062499999999316</v>
      </c>
      <c r="J372" t="s">
        <v>65</v>
      </c>
      <c r="K372" s="3">
        <v>3.59</v>
      </c>
      <c r="L372" t="s">
        <v>565</v>
      </c>
      <c r="O372" s="3">
        <v>3.59</v>
      </c>
      <c r="P372" t="s">
        <v>568</v>
      </c>
      <c r="R372" s="3">
        <v>3.59</v>
      </c>
      <c r="S372" t="s">
        <v>572</v>
      </c>
      <c r="T372" t="s">
        <v>90</v>
      </c>
      <c r="AJ372" s="3">
        <v>3.59</v>
      </c>
      <c r="AK372" t="s">
        <v>578</v>
      </c>
      <c r="AM372" s="8">
        <v>35.9</v>
      </c>
      <c r="AN372" s="8">
        <v>3.59</v>
      </c>
      <c r="AO372" t="s">
        <v>585</v>
      </c>
      <c r="AP372" t="s">
        <v>90</v>
      </c>
      <c r="AQ372" s="8">
        <v>35.9</v>
      </c>
      <c r="AR372" s="3">
        <v>3.59</v>
      </c>
      <c r="AS372" t="s">
        <v>437</v>
      </c>
      <c r="AT372" t="s">
        <v>90</v>
      </c>
      <c r="AU372" t="s">
        <v>90</v>
      </c>
    </row>
    <row r="373" spans="2:47">
      <c r="B373" s="3">
        <v>3.6</v>
      </c>
      <c r="C373" s="3">
        <f t="shared" si="12"/>
        <v>0.46666666666667156</v>
      </c>
      <c r="D373" t="s">
        <v>65</v>
      </c>
      <c r="E373" s="3">
        <v>3.6</v>
      </c>
      <c r="F373" t="s">
        <v>426</v>
      </c>
      <c r="G373" t="s">
        <v>90</v>
      </c>
      <c r="H373" s="3">
        <v>3.6</v>
      </c>
      <c r="I373" s="3">
        <f t="shared" si="11"/>
        <v>0.43749999999999317</v>
      </c>
      <c r="J373" t="s">
        <v>65</v>
      </c>
      <c r="K373" s="3">
        <v>3.6</v>
      </c>
      <c r="L373" t="s">
        <v>565</v>
      </c>
      <c r="O373" s="3">
        <v>3.6</v>
      </c>
      <c r="P373" t="s">
        <v>568</v>
      </c>
      <c r="R373" s="3">
        <v>3.6</v>
      </c>
      <c r="S373" t="s">
        <v>572</v>
      </c>
      <c r="T373" t="s">
        <v>90</v>
      </c>
      <c r="AJ373" s="3">
        <v>3.6</v>
      </c>
      <c r="AK373" t="s">
        <v>578</v>
      </c>
      <c r="AM373" s="8">
        <v>36</v>
      </c>
      <c r="AN373" s="8">
        <v>3.6</v>
      </c>
      <c r="AO373" t="s">
        <v>585</v>
      </c>
      <c r="AP373" t="s">
        <v>90</v>
      </c>
      <c r="AQ373" s="8">
        <v>36</v>
      </c>
      <c r="AR373" s="3">
        <v>3.6</v>
      </c>
      <c r="AS373" t="s">
        <v>437</v>
      </c>
      <c r="AT373" t="s">
        <v>90</v>
      </c>
      <c r="AU373" t="s">
        <v>90</v>
      </c>
    </row>
    <row r="374" spans="2:47">
      <c r="B374" s="3">
        <v>3.61</v>
      </c>
      <c r="C374" s="3">
        <f t="shared" si="12"/>
        <v>0.4633333333333382</v>
      </c>
      <c r="D374" t="s">
        <v>65</v>
      </c>
      <c r="E374" s="3">
        <v>3.61</v>
      </c>
      <c r="F374" t="s">
        <v>426</v>
      </c>
      <c r="G374" t="s">
        <v>90</v>
      </c>
      <c r="H374" s="3">
        <v>3.61</v>
      </c>
      <c r="I374" s="3">
        <f t="shared" si="11"/>
        <v>0.43437499999999318</v>
      </c>
      <c r="J374" t="s">
        <v>65</v>
      </c>
      <c r="K374" s="3">
        <v>3.61</v>
      </c>
      <c r="L374" t="s">
        <v>565</v>
      </c>
      <c r="O374" s="3">
        <v>3.61</v>
      </c>
      <c r="P374" t="s">
        <v>568</v>
      </c>
      <c r="R374" s="3">
        <v>3.61</v>
      </c>
      <c r="S374" t="s">
        <v>572</v>
      </c>
      <c r="T374" t="s">
        <v>90</v>
      </c>
      <c r="AJ374" s="3">
        <v>3.61</v>
      </c>
      <c r="AK374" t="s">
        <v>578</v>
      </c>
      <c r="AM374" s="8">
        <v>36.1</v>
      </c>
      <c r="AN374" s="8">
        <v>3.61</v>
      </c>
      <c r="AO374" t="s">
        <v>585</v>
      </c>
      <c r="AP374" t="s">
        <v>90</v>
      </c>
      <c r="AQ374" s="8">
        <v>36.1</v>
      </c>
      <c r="AR374" s="3">
        <v>3.61</v>
      </c>
      <c r="AS374" t="s">
        <v>437</v>
      </c>
      <c r="AT374" t="s">
        <v>90</v>
      </c>
      <c r="AU374" t="s">
        <v>90</v>
      </c>
    </row>
    <row r="375" spans="2:47">
      <c r="B375" s="3">
        <v>3.62</v>
      </c>
      <c r="C375" s="3">
        <f t="shared" si="12"/>
        <v>0.46000000000000485</v>
      </c>
      <c r="D375" t="s">
        <v>65</v>
      </c>
      <c r="E375" s="3">
        <v>3.62</v>
      </c>
      <c r="F375" t="s">
        <v>426</v>
      </c>
      <c r="G375" t="s">
        <v>90</v>
      </c>
      <c r="H375" s="3">
        <v>3.62</v>
      </c>
      <c r="I375" s="3">
        <f t="shared" si="11"/>
        <v>0.43124999999999319</v>
      </c>
      <c r="J375" t="s">
        <v>65</v>
      </c>
      <c r="K375" s="3">
        <v>3.62</v>
      </c>
      <c r="L375" t="s">
        <v>565</v>
      </c>
      <c r="O375" s="3">
        <v>3.62</v>
      </c>
      <c r="P375" t="s">
        <v>568</v>
      </c>
      <c r="R375" s="3">
        <v>3.62</v>
      </c>
      <c r="S375" t="s">
        <v>572</v>
      </c>
      <c r="T375" t="s">
        <v>90</v>
      </c>
      <c r="AJ375" s="3">
        <v>3.62</v>
      </c>
      <c r="AK375" t="s">
        <v>578</v>
      </c>
      <c r="AM375" s="8">
        <v>36.200000000000003</v>
      </c>
      <c r="AN375" s="8">
        <v>3.62</v>
      </c>
      <c r="AO375" t="s">
        <v>585</v>
      </c>
      <c r="AP375" t="s">
        <v>90</v>
      </c>
      <c r="AQ375" s="8">
        <v>36.200000000000003</v>
      </c>
      <c r="AR375" s="3">
        <v>3.62</v>
      </c>
      <c r="AS375" t="s">
        <v>437</v>
      </c>
      <c r="AT375" t="s">
        <v>90</v>
      </c>
      <c r="AU375" t="s">
        <v>90</v>
      </c>
    </row>
    <row r="376" spans="2:47">
      <c r="B376" s="3">
        <v>3.63</v>
      </c>
      <c r="C376" s="3">
        <f t="shared" si="12"/>
        <v>0.45666666666667149</v>
      </c>
      <c r="D376" t="s">
        <v>65</v>
      </c>
      <c r="E376" s="3">
        <v>3.63</v>
      </c>
      <c r="F376" t="s">
        <v>426</v>
      </c>
      <c r="G376" t="s">
        <v>90</v>
      </c>
      <c r="H376" s="3">
        <v>3.63</v>
      </c>
      <c r="I376" s="3">
        <f t="shared" si="11"/>
        <v>0.42812499999999321</v>
      </c>
      <c r="J376" t="s">
        <v>65</v>
      </c>
      <c r="K376" s="3">
        <v>3.63</v>
      </c>
      <c r="L376" t="s">
        <v>565</v>
      </c>
      <c r="O376" s="3">
        <v>3.63</v>
      </c>
      <c r="P376" t="s">
        <v>568</v>
      </c>
      <c r="R376" s="3">
        <v>3.63</v>
      </c>
      <c r="S376" t="s">
        <v>572</v>
      </c>
      <c r="T376" t="s">
        <v>90</v>
      </c>
      <c r="AJ376" s="3">
        <v>3.63</v>
      </c>
      <c r="AK376" t="s">
        <v>578</v>
      </c>
      <c r="AM376" s="8">
        <v>36.300000000000004</v>
      </c>
      <c r="AN376" s="8">
        <v>3.63</v>
      </c>
      <c r="AO376" t="s">
        <v>585</v>
      </c>
      <c r="AP376" t="s">
        <v>90</v>
      </c>
      <c r="AQ376" s="8">
        <v>36.300000000000004</v>
      </c>
      <c r="AR376" s="3">
        <v>3.63</v>
      </c>
      <c r="AS376" t="s">
        <v>437</v>
      </c>
      <c r="AT376" t="s">
        <v>90</v>
      </c>
      <c r="AU376" t="s">
        <v>90</v>
      </c>
    </row>
    <row r="377" spans="2:47">
      <c r="B377" s="3">
        <v>3.64</v>
      </c>
      <c r="C377" s="3">
        <f t="shared" si="12"/>
        <v>0.45333333333333814</v>
      </c>
      <c r="D377" t="s">
        <v>65</v>
      </c>
      <c r="E377" s="3">
        <v>3.64</v>
      </c>
      <c r="F377" t="s">
        <v>426</v>
      </c>
      <c r="G377" t="s">
        <v>90</v>
      </c>
      <c r="H377" s="3">
        <v>3.64</v>
      </c>
      <c r="I377" s="3">
        <f t="shared" si="11"/>
        <v>0.42499999999999322</v>
      </c>
      <c r="J377" t="s">
        <v>65</v>
      </c>
      <c r="K377" s="3">
        <v>3.64</v>
      </c>
      <c r="L377" t="s">
        <v>565</v>
      </c>
      <c r="O377" s="3">
        <v>3.64</v>
      </c>
      <c r="P377" t="s">
        <v>568</v>
      </c>
      <c r="R377" s="3">
        <v>3.64</v>
      </c>
      <c r="S377" t="s">
        <v>572</v>
      </c>
      <c r="T377" t="s">
        <v>90</v>
      </c>
      <c r="AJ377" s="3">
        <v>3.64</v>
      </c>
      <c r="AK377" t="s">
        <v>578</v>
      </c>
      <c r="AM377" s="8">
        <v>36.4</v>
      </c>
      <c r="AN377" s="8">
        <v>3.64</v>
      </c>
      <c r="AO377" t="s">
        <v>585</v>
      </c>
      <c r="AP377" t="s">
        <v>90</v>
      </c>
      <c r="AQ377" s="8">
        <v>36.4</v>
      </c>
      <c r="AR377" s="3">
        <v>3.64</v>
      </c>
      <c r="AS377" t="s">
        <v>437</v>
      </c>
      <c r="AT377" t="s">
        <v>90</v>
      </c>
      <c r="AU377" t="s">
        <v>90</v>
      </c>
    </row>
    <row r="378" spans="2:47">
      <c r="B378" s="3">
        <v>3.65</v>
      </c>
      <c r="C378" s="3">
        <f t="shared" si="12"/>
        <v>0.45000000000000479</v>
      </c>
      <c r="D378" t="s">
        <v>65</v>
      </c>
      <c r="E378" s="3">
        <v>3.65</v>
      </c>
      <c r="F378" t="s">
        <v>426</v>
      </c>
      <c r="G378" t="s">
        <v>90</v>
      </c>
      <c r="H378" s="3">
        <v>3.65</v>
      </c>
      <c r="I378" s="3">
        <f t="shared" si="11"/>
        <v>0.42187499999999323</v>
      </c>
      <c r="J378" t="s">
        <v>65</v>
      </c>
      <c r="K378" s="3">
        <v>3.65</v>
      </c>
      <c r="L378" t="s">
        <v>565</v>
      </c>
      <c r="O378" s="3">
        <v>3.65</v>
      </c>
      <c r="P378" t="s">
        <v>568</v>
      </c>
      <c r="R378" s="3">
        <v>3.65</v>
      </c>
      <c r="S378" t="s">
        <v>572</v>
      </c>
      <c r="T378" t="s">
        <v>90</v>
      </c>
      <c r="AJ378" s="3">
        <v>3.65</v>
      </c>
      <c r="AK378" t="s">
        <v>578</v>
      </c>
      <c r="AM378" s="8">
        <v>36.5</v>
      </c>
      <c r="AN378" s="8">
        <v>3.65</v>
      </c>
      <c r="AO378" t="s">
        <v>585</v>
      </c>
      <c r="AP378" t="s">
        <v>90</v>
      </c>
      <c r="AQ378" s="8">
        <v>36.5</v>
      </c>
      <c r="AR378" s="3">
        <v>3.65</v>
      </c>
      <c r="AS378" t="s">
        <v>437</v>
      </c>
      <c r="AT378" t="s">
        <v>90</v>
      </c>
      <c r="AU378" t="s">
        <v>90</v>
      </c>
    </row>
    <row r="379" spans="2:47">
      <c r="B379" s="3">
        <v>3.66</v>
      </c>
      <c r="C379" s="3">
        <f t="shared" si="12"/>
        <v>0.44666666666667143</v>
      </c>
      <c r="D379" t="s">
        <v>65</v>
      </c>
      <c r="E379" s="3">
        <v>3.66</v>
      </c>
      <c r="F379" t="s">
        <v>426</v>
      </c>
      <c r="G379" t="s">
        <v>90</v>
      </c>
      <c r="H379" s="3">
        <v>3.66</v>
      </c>
      <c r="I379" s="3">
        <f t="shared" si="11"/>
        <v>0.41874999999999324</v>
      </c>
      <c r="J379" t="s">
        <v>65</v>
      </c>
      <c r="K379" s="3">
        <v>3.66</v>
      </c>
      <c r="L379" t="s">
        <v>565</v>
      </c>
      <c r="O379" s="3">
        <v>3.66</v>
      </c>
      <c r="P379" t="s">
        <v>568</v>
      </c>
      <c r="R379" s="3">
        <v>3.66</v>
      </c>
      <c r="S379" t="s">
        <v>572</v>
      </c>
      <c r="T379" t="s">
        <v>90</v>
      </c>
      <c r="AJ379" s="3">
        <v>3.66</v>
      </c>
      <c r="AK379" t="s">
        <v>578</v>
      </c>
      <c r="AM379" s="8">
        <v>36.6</v>
      </c>
      <c r="AN379" s="8">
        <v>3.66</v>
      </c>
      <c r="AO379" t="s">
        <v>585</v>
      </c>
      <c r="AP379" t="s">
        <v>90</v>
      </c>
      <c r="AQ379" s="8">
        <v>36.6</v>
      </c>
      <c r="AR379" s="3">
        <v>3.66</v>
      </c>
      <c r="AS379" t="s">
        <v>437</v>
      </c>
      <c r="AT379" t="s">
        <v>90</v>
      </c>
      <c r="AU379" t="s">
        <v>90</v>
      </c>
    </row>
    <row r="380" spans="2:47">
      <c r="B380" s="3">
        <v>3.67</v>
      </c>
      <c r="C380" s="3">
        <f t="shared" si="12"/>
        <v>0.44333333333333808</v>
      </c>
      <c r="D380" t="s">
        <v>65</v>
      </c>
      <c r="E380" s="3">
        <v>3.67</v>
      </c>
      <c r="F380" t="s">
        <v>426</v>
      </c>
      <c r="G380" t="s">
        <v>90</v>
      </c>
      <c r="H380" s="3">
        <v>3.67</v>
      </c>
      <c r="I380" s="3">
        <f t="shared" si="11"/>
        <v>0.41562499999999325</v>
      </c>
      <c r="J380" t="s">
        <v>65</v>
      </c>
      <c r="K380" s="3">
        <v>3.67</v>
      </c>
      <c r="L380" t="s">
        <v>565</v>
      </c>
      <c r="O380" s="3">
        <v>3.67</v>
      </c>
      <c r="P380" t="s">
        <v>568</v>
      </c>
      <c r="R380" s="3">
        <v>3.67</v>
      </c>
      <c r="S380" t="s">
        <v>572</v>
      </c>
      <c r="T380" t="s">
        <v>90</v>
      </c>
      <c r="AJ380" s="3">
        <v>3.67</v>
      </c>
      <c r="AK380" t="s">
        <v>578</v>
      </c>
      <c r="AM380" s="8">
        <v>36.700000000000003</v>
      </c>
      <c r="AN380" s="8">
        <v>3.67</v>
      </c>
      <c r="AO380" t="s">
        <v>585</v>
      </c>
      <c r="AP380" t="s">
        <v>90</v>
      </c>
      <c r="AQ380" s="8">
        <v>36.700000000000003</v>
      </c>
      <c r="AR380" s="3">
        <v>3.67</v>
      </c>
      <c r="AS380" t="s">
        <v>437</v>
      </c>
      <c r="AT380" t="s">
        <v>90</v>
      </c>
      <c r="AU380" t="s">
        <v>90</v>
      </c>
    </row>
    <row r="381" spans="2:47">
      <c r="B381" s="3">
        <v>3.68</v>
      </c>
      <c r="C381" s="3">
        <f t="shared" si="12"/>
        <v>0.44000000000000472</v>
      </c>
      <c r="D381" t="s">
        <v>65</v>
      </c>
      <c r="E381" s="3">
        <v>3.68</v>
      </c>
      <c r="F381" t="s">
        <v>426</v>
      </c>
      <c r="G381" t="s">
        <v>90</v>
      </c>
      <c r="H381" s="3">
        <v>3.68</v>
      </c>
      <c r="I381" s="3">
        <f t="shared" si="11"/>
        <v>0.41249999999999326</v>
      </c>
      <c r="J381" t="s">
        <v>65</v>
      </c>
      <c r="K381" s="3">
        <v>3.68</v>
      </c>
      <c r="L381" t="s">
        <v>565</v>
      </c>
      <c r="O381" s="3">
        <v>3.68</v>
      </c>
      <c r="P381" t="s">
        <v>568</v>
      </c>
      <c r="R381" s="3">
        <v>3.68</v>
      </c>
      <c r="S381" t="s">
        <v>572</v>
      </c>
      <c r="T381" t="s">
        <v>90</v>
      </c>
      <c r="AJ381" s="3">
        <v>3.68</v>
      </c>
      <c r="AK381" t="s">
        <v>578</v>
      </c>
      <c r="AM381" s="8">
        <v>36.800000000000004</v>
      </c>
      <c r="AN381" s="8">
        <v>3.68</v>
      </c>
      <c r="AO381" t="s">
        <v>585</v>
      </c>
      <c r="AP381" t="s">
        <v>90</v>
      </c>
      <c r="AQ381" s="8">
        <v>36.800000000000004</v>
      </c>
      <c r="AR381" s="3">
        <v>3.68</v>
      </c>
      <c r="AS381" t="s">
        <v>437</v>
      </c>
      <c r="AT381" t="s">
        <v>90</v>
      </c>
      <c r="AU381" t="s">
        <v>90</v>
      </c>
    </row>
    <row r="382" spans="2:47">
      <c r="B382" s="3">
        <v>3.69</v>
      </c>
      <c r="C382" s="3">
        <f t="shared" si="12"/>
        <v>0.43666666666667137</v>
      </c>
      <c r="D382" t="s">
        <v>65</v>
      </c>
      <c r="E382" s="3">
        <v>3.69</v>
      </c>
      <c r="F382" t="s">
        <v>426</v>
      </c>
      <c r="G382" t="s">
        <v>90</v>
      </c>
      <c r="H382" s="3">
        <v>3.69</v>
      </c>
      <c r="I382" s="3">
        <f t="shared" si="11"/>
        <v>0.40937499999999327</v>
      </c>
      <c r="J382" t="s">
        <v>65</v>
      </c>
      <c r="K382" s="3">
        <v>3.69</v>
      </c>
      <c r="L382" t="s">
        <v>565</v>
      </c>
      <c r="O382" s="3">
        <v>3.69</v>
      </c>
      <c r="P382" t="s">
        <v>568</v>
      </c>
      <c r="R382" s="3">
        <v>3.69</v>
      </c>
      <c r="S382" t="s">
        <v>572</v>
      </c>
      <c r="T382" t="s">
        <v>90</v>
      </c>
      <c r="AJ382" s="3">
        <v>3.69</v>
      </c>
      <c r="AK382" t="s">
        <v>578</v>
      </c>
      <c r="AM382" s="8">
        <v>36.9</v>
      </c>
      <c r="AN382" s="8">
        <v>3.69</v>
      </c>
      <c r="AO382" t="s">
        <v>585</v>
      </c>
      <c r="AP382" t="s">
        <v>90</v>
      </c>
      <c r="AQ382" s="8">
        <v>36.9</v>
      </c>
      <c r="AR382" s="3">
        <v>3.69</v>
      </c>
      <c r="AS382" t="s">
        <v>437</v>
      </c>
      <c r="AT382" t="s">
        <v>90</v>
      </c>
      <c r="AU382" t="s">
        <v>90</v>
      </c>
    </row>
    <row r="383" spans="2:47">
      <c r="B383" s="3">
        <v>3.69999999999999</v>
      </c>
      <c r="C383" s="3">
        <f t="shared" si="12"/>
        <v>0.43333333333333801</v>
      </c>
      <c r="D383" t="s">
        <v>65</v>
      </c>
      <c r="E383" s="3">
        <v>3.69999999999999</v>
      </c>
      <c r="F383" t="s">
        <v>426</v>
      </c>
      <c r="G383" t="s">
        <v>90</v>
      </c>
      <c r="H383" s="3">
        <v>3.7</v>
      </c>
      <c r="I383" s="3">
        <f t="shared" si="11"/>
        <v>0.40624999999999328</v>
      </c>
      <c r="J383" t="s">
        <v>65</v>
      </c>
      <c r="K383" s="3">
        <v>3.7</v>
      </c>
      <c r="L383" t="s">
        <v>565</v>
      </c>
      <c r="O383" s="3">
        <v>3.7</v>
      </c>
      <c r="P383" t="s">
        <v>568</v>
      </c>
      <c r="R383" s="3">
        <v>3.7</v>
      </c>
      <c r="S383" t="s">
        <v>572</v>
      </c>
      <c r="T383" t="s">
        <v>90</v>
      </c>
      <c r="AJ383" s="3">
        <v>3.7</v>
      </c>
      <c r="AK383" t="s">
        <v>578</v>
      </c>
      <c r="AM383" s="8">
        <v>37</v>
      </c>
      <c r="AN383" s="8">
        <v>3.7</v>
      </c>
      <c r="AO383" t="s">
        <v>585</v>
      </c>
      <c r="AP383" t="s">
        <v>90</v>
      </c>
      <c r="AQ383" s="8">
        <v>37</v>
      </c>
      <c r="AR383" s="3">
        <v>3.7</v>
      </c>
      <c r="AS383" t="s">
        <v>437</v>
      </c>
      <c r="AT383" t="s">
        <v>90</v>
      </c>
      <c r="AU383" t="s">
        <v>90</v>
      </c>
    </row>
    <row r="384" spans="2:47">
      <c r="B384" s="3">
        <v>3.71</v>
      </c>
      <c r="C384" s="3">
        <f t="shared" si="12"/>
        <v>0.43000000000000466</v>
      </c>
      <c r="D384" t="s">
        <v>65</v>
      </c>
      <c r="E384" s="3">
        <v>3.71</v>
      </c>
      <c r="F384" t="s">
        <v>426</v>
      </c>
      <c r="G384" t="s">
        <v>90</v>
      </c>
      <c r="H384" s="3">
        <v>3.71</v>
      </c>
      <c r="I384" s="3">
        <f t="shared" si="11"/>
        <v>0.40312499999999329</v>
      </c>
      <c r="J384" t="s">
        <v>65</v>
      </c>
      <c r="K384" s="3">
        <v>3.71</v>
      </c>
      <c r="L384" t="s">
        <v>565</v>
      </c>
      <c r="O384" s="3">
        <v>3.71</v>
      </c>
      <c r="P384" t="s">
        <v>568</v>
      </c>
      <c r="R384" s="3">
        <v>3.71</v>
      </c>
      <c r="S384" t="s">
        <v>572</v>
      </c>
      <c r="T384" t="s">
        <v>90</v>
      </c>
      <c r="AJ384" s="3">
        <v>3.71</v>
      </c>
      <c r="AK384" t="s">
        <v>578</v>
      </c>
      <c r="AM384" s="8">
        <v>37.1</v>
      </c>
      <c r="AN384" s="8">
        <v>3.71</v>
      </c>
      <c r="AO384" t="s">
        <v>585</v>
      </c>
      <c r="AP384" t="s">
        <v>90</v>
      </c>
      <c r="AQ384" s="8">
        <v>37.1</v>
      </c>
      <c r="AR384" s="3">
        <v>3.71</v>
      </c>
      <c r="AS384" t="s">
        <v>437</v>
      </c>
      <c r="AT384" t="s">
        <v>90</v>
      </c>
      <c r="AU384" t="s">
        <v>90</v>
      </c>
    </row>
    <row r="385" spans="2:47">
      <c r="B385" s="3">
        <v>3.71999999999999</v>
      </c>
      <c r="C385" s="3">
        <f t="shared" si="12"/>
        <v>0.4266666666666713</v>
      </c>
      <c r="D385" t="s">
        <v>65</v>
      </c>
      <c r="E385" s="3">
        <v>3.71999999999999</v>
      </c>
      <c r="F385" t="s">
        <v>426</v>
      </c>
      <c r="G385" t="s">
        <v>90</v>
      </c>
      <c r="H385" s="3">
        <v>3.72</v>
      </c>
      <c r="I385" s="3">
        <f t="shared" si="11"/>
        <v>0.39999999999999331</v>
      </c>
      <c r="J385" t="s">
        <v>65</v>
      </c>
      <c r="K385" s="3">
        <v>3.72</v>
      </c>
      <c r="L385" t="s">
        <v>565</v>
      </c>
      <c r="O385" s="3">
        <v>3.72</v>
      </c>
      <c r="P385" t="s">
        <v>568</v>
      </c>
      <c r="R385" s="3">
        <v>3.72</v>
      </c>
      <c r="S385" t="s">
        <v>572</v>
      </c>
      <c r="T385" t="s">
        <v>90</v>
      </c>
      <c r="AJ385" s="3">
        <v>3.72</v>
      </c>
      <c r="AK385" t="s">
        <v>578</v>
      </c>
      <c r="AM385" s="8">
        <v>37.200000000000003</v>
      </c>
      <c r="AN385" s="8">
        <v>3.72</v>
      </c>
      <c r="AO385" t="s">
        <v>585</v>
      </c>
      <c r="AP385" t="s">
        <v>90</v>
      </c>
      <c r="AQ385" s="8">
        <v>37.200000000000003</v>
      </c>
      <c r="AR385" s="3">
        <v>3.72</v>
      </c>
      <c r="AS385" t="s">
        <v>437</v>
      </c>
      <c r="AT385" t="s">
        <v>90</v>
      </c>
      <c r="AU385" t="s">
        <v>90</v>
      </c>
    </row>
    <row r="386" spans="2:47">
      <c r="B386" s="3">
        <v>3.73</v>
      </c>
      <c r="C386" s="3">
        <f t="shared" si="12"/>
        <v>0.42333333333333795</v>
      </c>
      <c r="D386" t="s">
        <v>65</v>
      </c>
      <c r="E386" s="3">
        <v>3.73</v>
      </c>
      <c r="F386" t="s">
        <v>426</v>
      </c>
      <c r="G386" t="s">
        <v>90</v>
      </c>
      <c r="H386" s="3">
        <v>3.73</v>
      </c>
      <c r="I386" s="3">
        <f t="shared" si="11"/>
        <v>0.39687499999999332</v>
      </c>
      <c r="J386" t="s">
        <v>65</v>
      </c>
      <c r="K386" s="3">
        <v>3.73</v>
      </c>
      <c r="L386" t="s">
        <v>565</v>
      </c>
      <c r="O386" s="3">
        <v>3.73</v>
      </c>
      <c r="P386" t="s">
        <v>568</v>
      </c>
      <c r="R386" s="3">
        <v>3.73</v>
      </c>
      <c r="S386" t="s">
        <v>572</v>
      </c>
      <c r="T386" t="s">
        <v>90</v>
      </c>
      <c r="AJ386" s="3">
        <v>3.73</v>
      </c>
      <c r="AK386" t="s">
        <v>578</v>
      </c>
      <c r="AM386" s="8">
        <v>37.300000000000004</v>
      </c>
      <c r="AN386" s="8">
        <v>3.73</v>
      </c>
      <c r="AO386" t="s">
        <v>585</v>
      </c>
      <c r="AP386" t="s">
        <v>90</v>
      </c>
      <c r="AQ386" s="8">
        <v>37.300000000000004</v>
      </c>
      <c r="AR386" s="3">
        <v>3.73</v>
      </c>
      <c r="AS386" t="s">
        <v>437</v>
      </c>
      <c r="AT386" t="s">
        <v>90</v>
      </c>
      <c r="AU386" t="s">
        <v>90</v>
      </c>
    </row>
    <row r="387" spans="2:47">
      <c r="B387" s="3">
        <v>3.73999999999999</v>
      </c>
      <c r="C387" s="3">
        <f t="shared" si="12"/>
        <v>0.42000000000000459</v>
      </c>
      <c r="D387" t="s">
        <v>65</v>
      </c>
      <c r="E387" s="3">
        <v>3.73999999999999</v>
      </c>
      <c r="F387" t="s">
        <v>426</v>
      </c>
      <c r="G387" t="s">
        <v>90</v>
      </c>
      <c r="H387" s="3">
        <v>3.74</v>
      </c>
      <c r="I387" s="3">
        <f t="shared" si="11"/>
        <v>0.39374999999999333</v>
      </c>
      <c r="J387" t="s">
        <v>65</v>
      </c>
      <c r="K387" s="3">
        <v>3.74</v>
      </c>
      <c r="L387" t="s">
        <v>565</v>
      </c>
      <c r="O387" s="3">
        <v>3.74</v>
      </c>
      <c r="P387" t="s">
        <v>568</v>
      </c>
      <c r="R387" s="3">
        <v>3.74</v>
      </c>
      <c r="S387" t="s">
        <v>572</v>
      </c>
      <c r="T387" t="s">
        <v>90</v>
      </c>
      <c r="AJ387" s="3">
        <v>3.74</v>
      </c>
      <c r="AK387" t="s">
        <v>578</v>
      </c>
      <c r="AM387" s="8">
        <v>37.4</v>
      </c>
      <c r="AN387" s="8">
        <v>3.74</v>
      </c>
      <c r="AO387" t="s">
        <v>585</v>
      </c>
      <c r="AP387" t="s">
        <v>90</v>
      </c>
      <c r="AQ387" s="8">
        <v>37.4</v>
      </c>
      <c r="AR387" s="3">
        <v>3.74</v>
      </c>
      <c r="AS387" t="s">
        <v>437</v>
      </c>
      <c r="AT387" t="s">
        <v>90</v>
      </c>
      <c r="AU387" t="s">
        <v>90</v>
      </c>
    </row>
    <row r="388" spans="2:47">
      <c r="B388" s="3">
        <v>3.7499999999999898</v>
      </c>
      <c r="C388" s="3">
        <f t="shared" si="12"/>
        <v>0.41666666666667124</v>
      </c>
      <c r="D388" t="s">
        <v>65</v>
      </c>
      <c r="E388" s="3">
        <v>3.7499999999999898</v>
      </c>
      <c r="F388" t="s">
        <v>426</v>
      </c>
      <c r="G388" t="s">
        <v>90</v>
      </c>
      <c r="H388" s="3">
        <v>3.75</v>
      </c>
      <c r="I388" s="3">
        <f t="shared" ref="I388:I451" si="13">I387-(1/320)</f>
        <v>0.39062499999999334</v>
      </c>
      <c r="J388" t="s">
        <v>65</v>
      </c>
      <c r="K388" s="3">
        <v>3.75</v>
      </c>
      <c r="L388" t="s">
        <v>565</v>
      </c>
      <c r="O388" s="3">
        <v>3.75</v>
      </c>
      <c r="P388" t="s">
        <v>568</v>
      </c>
      <c r="R388" s="3">
        <v>3.75</v>
      </c>
      <c r="S388" t="s">
        <v>572</v>
      </c>
      <c r="T388" t="s">
        <v>90</v>
      </c>
      <c r="AJ388" s="3">
        <v>3.75</v>
      </c>
      <c r="AK388" t="s">
        <v>578</v>
      </c>
      <c r="AM388" s="8">
        <v>37.5</v>
      </c>
      <c r="AN388" s="8">
        <v>3.75</v>
      </c>
      <c r="AO388" t="s">
        <v>585</v>
      </c>
      <c r="AP388" t="s">
        <v>90</v>
      </c>
      <c r="AQ388" s="8">
        <v>37.5</v>
      </c>
      <c r="AR388" s="3">
        <v>3.75</v>
      </c>
      <c r="AS388" t="s">
        <v>437</v>
      </c>
      <c r="AT388" t="s">
        <v>90</v>
      </c>
      <c r="AU388" t="s">
        <v>90</v>
      </c>
    </row>
    <row r="389" spans="2:47">
      <c r="B389" s="3">
        <v>3.75999999999999</v>
      </c>
      <c r="C389" s="3">
        <f t="shared" si="12"/>
        <v>0.41333333333333788</v>
      </c>
      <c r="D389" t="s">
        <v>65</v>
      </c>
      <c r="E389" s="3">
        <v>3.75999999999999</v>
      </c>
      <c r="F389" t="s">
        <v>426</v>
      </c>
      <c r="G389" t="s">
        <v>90</v>
      </c>
      <c r="H389" s="3">
        <v>3.7600000000000002</v>
      </c>
      <c r="I389" s="3">
        <f t="shared" si="13"/>
        <v>0.38749999999999335</v>
      </c>
      <c r="J389" t="s">
        <v>65</v>
      </c>
      <c r="K389" s="3">
        <v>3.7600000000000002</v>
      </c>
      <c r="L389" t="s">
        <v>565</v>
      </c>
      <c r="O389" s="3">
        <v>3.7600000000000002</v>
      </c>
      <c r="P389" t="s">
        <v>568</v>
      </c>
      <c r="R389" s="3">
        <v>3.7600000000000002</v>
      </c>
      <c r="S389" t="s">
        <v>572</v>
      </c>
      <c r="T389" t="s">
        <v>90</v>
      </c>
      <c r="AJ389" s="3">
        <v>3.7600000000000002</v>
      </c>
      <c r="AK389" t="s">
        <v>578</v>
      </c>
      <c r="AM389" s="8">
        <v>37.6</v>
      </c>
      <c r="AN389" s="8">
        <v>3.76</v>
      </c>
      <c r="AO389" t="s">
        <v>585</v>
      </c>
      <c r="AP389" t="s">
        <v>90</v>
      </c>
      <c r="AQ389" s="8">
        <v>37.6</v>
      </c>
      <c r="AR389" s="3">
        <v>3.7600000000000002</v>
      </c>
      <c r="AS389" t="s">
        <v>437</v>
      </c>
      <c r="AT389" t="s">
        <v>90</v>
      </c>
      <c r="AU389" t="s">
        <v>90</v>
      </c>
    </row>
    <row r="390" spans="2:47">
      <c r="B390" s="3">
        <v>3.7699999999999898</v>
      </c>
      <c r="C390" s="3">
        <f t="shared" si="12"/>
        <v>0.41000000000000453</v>
      </c>
      <c r="D390" t="s">
        <v>65</v>
      </c>
      <c r="E390" s="3">
        <v>3.7699999999999898</v>
      </c>
      <c r="F390" t="s">
        <v>426</v>
      </c>
      <c r="G390" t="s">
        <v>90</v>
      </c>
      <c r="H390" s="3">
        <v>3.77</v>
      </c>
      <c r="I390" s="3">
        <f t="shared" si="13"/>
        <v>0.38437499999999336</v>
      </c>
      <c r="J390" t="s">
        <v>65</v>
      </c>
      <c r="K390" s="3">
        <v>3.77</v>
      </c>
      <c r="L390" t="s">
        <v>565</v>
      </c>
      <c r="O390" s="3">
        <v>3.77</v>
      </c>
      <c r="P390" t="s">
        <v>568</v>
      </c>
      <c r="R390" s="3">
        <v>3.77</v>
      </c>
      <c r="S390" t="s">
        <v>572</v>
      </c>
      <c r="T390" t="s">
        <v>90</v>
      </c>
      <c r="AJ390" s="3">
        <v>3.77</v>
      </c>
      <c r="AK390" t="s">
        <v>578</v>
      </c>
      <c r="AM390" s="8">
        <v>37.700000000000003</v>
      </c>
      <c r="AN390" s="8">
        <v>3.77</v>
      </c>
      <c r="AO390" t="s">
        <v>585</v>
      </c>
      <c r="AP390" t="s">
        <v>90</v>
      </c>
      <c r="AQ390" s="8">
        <v>37.700000000000003</v>
      </c>
      <c r="AR390" s="3">
        <v>3.77</v>
      </c>
      <c r="AS390" t="s">
        <v>437</v>
      </c>
      <c r="AT390" t="s">
        <v>90</v>
      </c>
      <c r="AU390" t="s">
        <v>90</v>
      </c>
    </row>
    <row r="391" spans="2:47">
      <c r="B391" s="3">
        <v>3.77999999999999</v>
      </c>
      <c r="C391" s="3">
        <f t="shared" si="12"/>
        <v>0.40666666666667117</v>
      </c>
      <c r="D391" t="s">
        <v>65</v>
      </c>
      <c r="E391" s="3">
        <v>3.77999999999999</v>
      </c>
      <c r="F391" t="s">
        <v>426</v>
      </c>
      <c r="G391" t="s">
        <v>90</v>
      </c>
      <c r="H391" s="3">
        <v>3.7800000000000002</v>
      </c>
      <c r="I391" s="3">
        <f t="shared" si="13"/>
        <v>0.38124999999999337</v>
      </c>
      <c r="J391" t="s">
        <v>65</v>
      </c>
      <c r="K391" s="3">
        <v>3.7800000000000002</v>
      </c>
      <c r="L391" t="s">
        <v>565</v>
      </c>
      <c r="O391" s="3">
        <v>3.7800000000000002</v>
      </c>
      <c r="P391" t="s">
        <v>568</v>
      </c>
      <c r="R391" s="3">
        <v>3.7800000000000002</v>
      </c>
      <c r="S391" t="s">
        <v>572</v>
      </c>
      <c r="T391" t="s">
        <v>90</v>
      </c>
      <c r="AJ391" s="3">
        <v>3.7800000000000002</v>
      </c>
      <c r="AK391" t="s">
        <v>578</v>
      </c>
      <c r="AM391" s="8">
        <v>37.800000000000004</v>
      </c>
      <c r="AN391" s="8">
        <v>3.78</v>
      </c>
      <c r="AO391" t="s">
        <v>585</v>
      </c>
      <c r="AP391" t="s">
        <v>90</v>
      </c>
      <c r="AQ391" s="8">
        <v>37.800000000000004</v>
      </c>
      <c r="AR391" s="3">
        <v>3.7800000000000002</v>
      </c>
      <c r="AS391" t="s">
        <v>437</v>
      </c>
      <c r="AT391" t="s">
        <v>90</v>
      </c>
      <c r="AU391" t="s">
        <v>90</v>
      </c>
    </row>
    <row r="392" spans="2:47">
      <c r="B392" s="3">
        <v>3.7899999999999898</v>
      </c>
      <c r="C392" s="3">
        <f t="shared" si="12"/>
        <v>0.40333333333333782</v>
      </c>
      <c r="D392" t="s">
        <v>65</v>
      </c>
      <c r="E392" s="3">
        <v>3.7899999999999898</v>
      </c>
      <c r="F392" t="s">
        <v>426</v>
      </c>
      <c r="G392" t="s">
        <v>90</v>
      </c>
      <c r="H392" s="3">
        <v>3.79</v>
      </c>
      <c r="I392" s="3">
        <f t="shared" si="13"/>
        <v>0.37812499999999338</v>
      </c>
      <c r="J392" t="s">
        <v>65</v>
      </c>
      <c r="K392" s="3">
        <v>3.79</v>
      </c>
      <c r="L392" t="s">
        <v>565</v>
      </c>
      <c r="O392" s="3">
        <v>3.79</v>
      </c>
      <c r="P392" t="s">
        <v>568</v>
      </c>
      <c r="R392" s="3">
        <v>3.79</v>
      </c>
      <c r="S392" t="s">
        <v>572</v>
      </c>
      <c r="T392" t="s">
        <v>90</v>
      </c>
      <c r="AJ392" s="3">
        <v>3.79</v>
      </c>
      <c r="AK392" t="s">
        <v>578</v>
      </c>
      <c r="AM392" s="8">
        <v>37.9</v>
      </c>
      <c r="AN392" s="8">
        <v>3.79</v>
      </c>
      <c r="AO392" t="s">
        <v>585</v>
      </c>
      <c r="AP392" t="s">
        <v>90</v>
      </c>
      <c r="AQ392" s="8">
        <v>37.9</v>
      </c>
      <c r="AR392" s="3">
        <v>3.79</v>
      </c>
      <c r="AS392" t="s">
        <v>437</v>
      </c>
      <c r="AT392" t="s">
        <v>90</v>
      </c>
      <c r="AU392" t="s">
        <v>90</v>
      </c>
    </row>
    <row r="393" spans="2:47">
      <c r="B393" s="3">
        <v>3.7999999999999901</v>
      </c>
      <c r="C393" s="3">
        <f t="shared" si="12"/>
        <v>0.40000000000000446</v>
      </c>
      <c r="D393" t="s">
        <v>65</v>
      </c>
      <c r="E393" s="3">
        <v>3.7999999999999901</v>
      </c>
      <c r="F393" t="s">
        <v>426</v>
      </c>
      <c r="G393" t="s">
        <v>90</v>
      </c>
      <c r="H393" s="3">
        <v>3.8000000000000003</v>
      </c>
      <c r="I393" s="3">
        <f t="shared" si="13"/>
        <v>0.37499999999999339</v>
      </c>
      <c r="J393" t="s">
        <v>65</v>
      </c>
      <c r="K393" s="3">
        <v>3.8000000000000003</v>
      </c>
      <c r="L393" t="s">
        <v>565</v>
      </c>
      <c r="O393" s="3">
        <v>3.8000000000000003</v>
      </c>
      <c r="P393" t="s">
        <v>568</v>
      </c>
      <c r="R393" s="3">
        <v>3.8000000000000003</v>
      </c>
      <c r="S393" t="s">
        <v>572</v>
      </c>
      <c r="T393" t="s">
        <v>90</v>
      </c>
      <c r="AJ393" s="3">
        <v>3.8000000000000003</v>
      </c>
      <c r="AK393" t="s">
        <v>578</v>
      </c>
      <c r="AM393" s="8">
        <v>38</v>
      </c>
      <c r="AN393" s="8">
        <v>3.8</v>
      </c>
      <c r="AO393" t="s">
        <v>585</v>
      </c>
      <c r="AP393" t="s">
        <v>90</v>
      </c>
      <c r="AQ393" s="8">
        <v>38</v>
      </c>
      <c r="AR393" s="3">
        <v>3.8000000000000003</v>
      </c>
      <c r="AS393" t="s">
        <v>437</v>
      </c>
      <c r="AT393" t="s">
        <v>90</v>
      </c>
      <c r="AU393" t="s">
        <v>90</v>
      </c>
    </row>
    <row r="394" spans="2:47">
      <c r="B394" s="3">
        <v>3.8099999999999898</v>
      </c>
      <c r="C394" s="3">
        <f t="shared" si="12"/>
        <v>0.39666666666667111</v>
      </c>
      <c r="D394" t="s">
        <v>65</v>
      </c>
      <c r="E394" s="3">
        <v>3.8099999999999898</v>
      </c>
      <c r="F394" t="s">
        <v>426</v>
      </c>
      <c r="G394" t="s">
        <v>90</v>
      </c>
      <c r="H394" s="3">
        <v>3.81</v>
      </c>
      <c r="I394" s="3">
        <f t="shared" si="13"/>
        <v>0.37187499999999341</v>
      </c>
      <c r="J394" t="s">
        <v>65</v>
      </c>
      <c r="K394" s="3">
        <v>3.81</v>
      </c>
      <c r="L394" t="s">
        <v>565</v>
      </c>
      <c r="O394" s="3">
        <v>3.81</v>
      </c>
      <c r="P394" t="s">
        <v>568</v>
      </c>
      <c r="R394" s="3">
        <v>3.81</v>
      </c>
      <c r="S394" t="s">
        <v>572</v>
      </c>
      <c r="T394" t="s">
        <v>90</v>
      </c>
      <c r="AJ394" s="3">
        <v>3.81</v>
      </c>
      <c r="AK394" t="s">
        <v>578</v>
      </c>
      <c r="AM394" s="8">
        <v>38.1</v>
      </c>
      <c r="AN394" s="8">
        <v>3.81</v>
      </c>
      <c r="AO394" t="s">
        <v>585</v>
      </c>
      <c r="AP394" t="s">
        <v>90</v>
      </c>
      <c r="AQ394" s="8">
        <v>38.1</v>
      </c>
      <c r="AR394" s="3">
        <v>3.81</v>
      </c>
      <c r="AS394" t="s">
        <v>437</v>
      </c>
      <c r="AT394" t="s">
        <v>90</v>
      </c>
      <c r="AU394" t="s">
        <v>90</v>
      </c>
    </row>
    <row r="395" spans="2:47">
      <c r="B395" s="3">
        <v>3.8199999999999901</v>
      </c>
      <c r="C395" s="3">
        <f t="shared" si="12"/>
        <v>0.39333333333333775</v>
      </c>
      <c r="D395" t="s">
        <v>65</v>
      </c>
      <c r="E395" s="3">
        <v>3.8199999999999901</v>
      </c>
      <c r="F395" t="s">
        <v>426</v>
      </c>
      <c r="G395" t="s">
        <v>90</v>
      </c>
      <c r="H395" s="3">
        <v>3.8200000000000003</v>
      </c>
      <c r="I395" s="3">
        <f t="shared" si="13"/>
        <v>0.36874999999999342</v>
      </c>
      <c r="J395" t="s">
        <v>65</v>
      </c>
      <c r="K395" s="3">
        <v>3.8200000000000003</v>
      </c>
      <c r="L395" t="s">
        <v>565</v>
      </c>
      <c r="O395" s="3">
        <v>3.8200000000000003</v>
      </c>
      <c r="P395" t="s">
        <v>568</v>
      </c>
      <c r="R395" s="3">
        <v>3.8200000000000003</v>
      </c>
      <c r="S395" t="s">
        <v>572</v>
      </c>
      <c r="T395" t="s">
        <v>90</v>
      </c>
      <c r="AJ395" s="3">
        <v>3.8200000000000003</v>
      </c>
      <c r="AK395" t="s">
        <v>578</v>
      </c>
      <c r="AM395" s="8">
        <v>38.200000000000003</v>
      </c>
      <c r="AN395" s="8">
        <v>3.82</v>
      </c>
      <c r="AO395" t="s">
        <v>585</v>
      </c>
      <c r="AP395" t="s">
        <v>90</v>
      </c>
      <c r="AQ395" s="8">
        <v>38.200000000000003</v>
      </c>
      <c r="AR395" s="3">
        <v>3.8200000000000003</v>
      </c>
      <c r="AS395" t="s">
        <v>437</v>
      </c>
      <c r="AT395" t="s">
        <v>90</v>
      </c>
      <c r="AU395" t="s">
        <v>90</v>
      </c>
    </row>
    <row r="396" spans="2:47">
      <c r="B396" s="3">
        <v>3.8299999999999899</v>
      </c>
      <c r="C396" s="3">
        <f t="shared" si="12"/>
        <v>0.3900000000000044</v>
      </c>
      <c r="D396" t="s">
        <v>65</v>
      </c>
      <c r="E396" s="3">
        <v>3.8299999999999899</v>
      </c>
      <c r="F396" t="s">
        <v>426</v>
      </c>
      <c r="G396" t="s">
        <v>90</v>
      </c>
      <c r="H396" s="3">
        <v>3.83</v>
      </c>
      <c r="I396" s="3">
        <f t="shared" si="13"/>
        <v>0.36562499999999343</v>
      </c>
      <c r="J396" t="s">
        <v>65</v>
      </c>
      <c r="K396" s="3">
        <v>3.83</v>
      </c>
      <c r="L396" t="s">
        <v>565</v>
      </c>
      <c r="O396" s="3">
        <v>3.83</v>
      </c>
      <c r="P396" t="s">
        <v>568</v>
      </c>
      <c r="R396" s="3">
        <v>3.83</v>
      </c>
      <c r="S396" t="s">
        <v>572</v>
      </c>
      <c r="T396" t="s">
        <v>90</v>
      </c>
      <c r="AJ396" s="3">
        <v>3.83</v>
      </c>
      <c r="AK396" t="s">
        <v>578</v>
      </c>
      <c r="AM396" s="8">
        <v>38.300000000000004</v>
      </c>
      <c r="AN396" s="8">
        <v>3.83</v>
      </c>
      <c r="AO396" t="s">
        <v>585</v>
      </c>
      <c r="AP396" t="s">
        <v>90</v>
      </c>
      <c r="AQ396" s="8">
        <v>38.300000000000004</v>
      </c>
      <c r="AR396" s="3">
        <v>3.83</v>
      </c>
      <c r="AS396" t="s">
        <v>437</v>
      </c>
      <c r="AT396" t="s">
        <v>90</v>
      </c>
      <c r="AU396" t="s">
        <v>90</v>
      </c>
    </row>
    <row r="397" spans="2:47">
      <c r="B397" s="3">
        <v>3.8399999999999901</v>
      </c>
      <c r="C397" s="3">
        <f t="shared" si="12"/>
        <v>0.38666666666667104</v>
      </c>
      <c r="D397" t="s">
        <v>65</v>
      </c>
      <c r="E397" s="3">
        <v>3.8399999999999901</v>
      </c>
      <c r="F397" t="s">
        <v>426</v>
      </c>
      <c r="G397" t="s">
        <v>90</v>
      </c>
      <c r="H397" s="3">
        <v>3.84</v>
      </c>
      <c r="I397" s="3">
        <f t="shared" si="13"/>
        <v>0.36249999999999344</v>
      </c>
      <c r="J397" t="s">
        <v>65</v>
      </c>
      <c r="K397" s="3">
        <v>3.84</v>
      </c>
      <c r="L397" t="s">
        <v>565</v>
      </c>
      <c r="O397" s="3">
        <v>3.84</v>
      </c>
      <c r="P397" t="s">
        <v>568</v>
      </c>
      <c r="R397" s="3">
        <v>3.84</v>
      </c>
      <c r="S397" t="s">
        <v>572</v>
      </c>
      <c r="T397" t="s">
        <v>90</v>
      </c>
      <c r="AJ397" s="3">
        <v>3.84</v>
      </c>
      <c r="AK397" t="s">
        <v>578</v>
      </c>
      <c r="AM397" s="8">
        <v>38.400000000000006</v>
      </c>
      <c r="AN397" s="8">
        <v>3.84</v>
      </c>
      <c r="AO397" t="s">
        <v>585</v>
      </c>
      <c r="AP397" t="s">
        <v>90</v>
      </c>
      <c r="AQ397" s="8">
        <v>38.400000000000006</v>
      </c>
      <c r="AR397" s="3">
        <v>3.84</v>
      </c>
      <c r="AS397" t="s">
        <v>437</v>
      </c>
      <c r="AT397" t="s">
        <v>90</v>
      </c>
      <c r="AU397" t="s">
        <v>90</v>
      </c>
    </row>
    <row r="398" spans="2:47">
      <c r="B398" s="3">
        <v>3.8499999999999899</v>
      </c>
      <c r="C398" s="3">
        <f t="shared" si="12"/>
        <v>0.38333333333333769</v>
      </c>
      <c r="D398" t="s">
        <v>65</v>
      </c>
      <c r="E398" s="3">
        <v>3.8499999999999899</v>
      </c>
      <c r="F398" t="s">
        <v>426</v>
      </c>
      <c r="G398" t="s">
        <v>90</v>
      </c>
      <c r="H398" s="3">
        <v>3.85</v>
      </c>
      <c r="I398" s="3">
        <f t="shared" si="13"/>
        <v>0.35937499999999345</v>
      </c>
      <c r="J398" t="s">
        <v>65</v>
      </c>
      <c r="K398" s="3">
        <v>3.85</v>
      </c>
      <c r="L398" t="s">
        <v>565</v>
      </c>
      <c r="O398" s="3">
        <v>3.85</v>
      </c>
      <c r="P398" t="s">
        <v>568</v>
      </c>
      <c r="R398" s="3">
        <v>3.85</v>
      </c>
      <c r="S398" t="s">
        <v>572</v>
      </c>
      <c r="T398" t="s">
        <v>90</v>
      </c>
      <c r="AJ398" s="3">
        <v>3.85</v>
      </c>
      <c r="AK398" t="s">
        <v>578</v>
      </c>
      <c r="AM398" s="8">
        <v>38.5</v>
      </c>
      <c r="AN398" s="8">
        <v>3.85</v>
      </c>
      <c r="AO398" t="s">
        <v>585</v>
      </c>
      <c r="AP398" t="s">
        <v>90</v>
      </c>
      <c r="AQ398" s="8">
        <v>38.5</v>
      </c>
      <c r="AR398" s="3">
        <v>3.85</v>
      </c>
      <c r="AS398" t="s">
        <v>437</v>
      </c>
      <c r="AT398" t="s">
        <v>90</v>
      </c>
      <c r="AU398" t="s">
        <v>90</v>
      </c>
    </row>
    <row r="399" spans="2:47">
      <c r="B399" s="3">
        <v>3.8599999999999901</v>
      </c>
      <c r="C399" s="3">
        <f t="shared" si="12"/>
        <v>0.38000000000000433</v>
      </c>
      <c r="D399" t="s">
        <v>65</v>
      </c>
      <c r="E399" s="3">
        <v>3.8599999999999901</v>
      </c>
      <c r="F399" t="s">
        <v>426</v>
      </c>
      <c r="G399" t="s">
        <v>90</v>
      </c>
      <c r="H399" s="3">
        <v>3.86</v>
      </c>
      <c r="I399" s="3">
        <f t="shared" si="13"/>
        <v>0.35624999999999346</v>
      </c>
      <c r="J399" t="s">
        <v>65</v>
      </c>
      <c r="K399" s="3">
        <v>3.86</v>
      </c>
      <c r="L399" t="s">
        <v>565</v>
      </c>
      <c r="O399" s="3">
        <v>3.86</v>
      </c>
      <c r="P399" t="s">
        <v>568</v>
      </c>
      <c r="R399" s="3">
        <v>3.86</v>
      </c>
      <c r="S399" t="s">
        <v>572</v>
      </c>
      <c r="T399" t="s">
        <v>90</v>
      </c>
      <c r="AJ399" s="3">
        <v>3.86</v>
      </c>
      <c r="AK399" t="s">
        <v>578</v>
      </c>
      <c r="AM399" s="8">
        <v>38.6</v>
      </c>
      <c r="AN399" s="8">
        <v>3.86</v>
      </c>
      <c r="AO399" t="s">
        <v>585</v>
      </c>
      <c r="AP399" t="s">
        <v>90</v>
      </c>
      <c r="AQ399" s="8">
        <v>38.6</v>
      </c>
      <c r="AR399" s="3">
        <v>3.86</v>
      </c>
      <c r="AS399" t="s">
        <v>437</v>
      </c>
      <c r="AT399" t="s">
        <v>90</v>
      </c>
      <c r="AU399" t="s">
        <v>90</v>
      </c>
    </row>
    <row r="400" spans="2:47">
      <c r="B400" s="3">
        <v>3.8699999999999899</v>
      </c>
      <c r="C400" s="3">
        <f t="shared" si="12"/>
        <v>0.37666666666667098</v>
      </c>
      <c r="D400" t="s">
        <v>65</v>
      </c>
      <c r="E400" s="3">
        <v>3.8699999999999899</v>
      </c>
      <c r="F400" t="s">
        <v>426</v>
      </c>
      <c r="G400" t="s">
        <v>90</v>
      </c>
      <c r="H400" s="3">
        <v>3.87</v>
      </c>
      <c r="I400" s="3">
        <f t="shared" si="13"/>
        <v>0.35312499999999347</v>
      </c>
      <c r="J400" t="s">
        <v>65</v>
      </c>
      <c r="K400" s="3">
        <v>3.87</v>
      </c>
      <c r="L400" t="s">
        <v>565</v>
      </c>
      <c r="O400" s="3">
        <v>3.87</v>
      </c>
      <c r="P400" t="s">
        <v>568</v>
      </c>
      <c r="R400" s="3">
        <v>3.87</v>
      </c>
      <c r="S400" t="s">
        <v>572</v>
      </c>
      <c r="T400" t="s">
        <v>90</v>
      </c>
      <c r="AJ400" s="3">
        <v>3.87</v>
      </c>
      <c r="AK400" t="s">
        <v>578</v>
      </c>
      <c r="AM400" s="8">
        <v>38.700000000000003</v>
      </c>
      <c r="AN400" s="8">
        <v>3.87</v>
      </c>
      <c r="AO400" t="s">
        <v>585</v>
      </c>
      <c r="AP400" t="s">
        <v>90</v>
      </c>
      <c r="AQ400" s="8">
        <v>38.700000000000003</v>
      </c>
      <c r="AR400" s="3">
        <v>3.87</v>
      </c>
      <c r="AS400" t="s">
        <v>437</v>
      </c>
      <c r="AT400" t="s">
        <v>90</v>
      </c>
      <c r="AU400" t="s">
        <v>90</v>
      </c>
    </row>
    <row r="401" spans="2:47">
      <c r="B401" s="3">
        <v>3.8799999999999901</v>
      </c>
      <c r="C401" s="3">
        <f t="shared" si="12"/>
        <v>0.37333333333333762</v>
      </c>
      <c r="D401" t="s">
        <v>65</v>
      </c>
      <c r="E401" s="3">
        <v>3.8799999999999901</v>
      </c>
      <c r="F401" t="s">
        <v>426</v>
      </c>
      <c r="G401" t="s">
        <v>90</v>
      </c>
      <c r="H401" s="3">
        <v>3.88</v>
      </c>
      <c r="I401" s="3">
        <f t="shared" si="13"/>
        <v>0.34999999999999348</v>
      </c>
      <c r="J401" t="s">
        <v>65</v>
      </c>
      <c r="K401" s="3">
        <v>3.88</v>
      </c>
      <c r="L401" t="s">
        <v>565</v>
      </c>
      <c r="O401" s="3">
        <v>3.88</v>
      </c>
      <c r="P401" t="s">
        <v>568</v>
      </c>
      <c r="R401" s="3">
        <v>3.88</v>
      </c>
      <c r="S401" t="s">
        <v>572</v>
      </c>
      <c r="T401" t="s">
        <v>90</v>
      </c>
      <c r="AJ401" s="3">
        <v>3.88</v>
      </c>
      <c r="AK401" t="s">
        <v>578</v>
      </c>
      <c r="AM401" s="8">
        <v>38.800000000000004</v>
      </c>
      <c r="AN401" s="8">
        <v>3.88</v>
      </c>
      <c r="AO401" t="s">
        <v>585</v>
      </c>
      <c r="AP401" t="s">
        <v>90</v>
      </c>
      <c r="AQ401" s="8">
        <v>38.800000000000004</v>
      </c>
      <c r="AR401" s="3">
        <v>3.88</v>
      </c>
      <c r="AS401" t="s">
        <v>437</v>
      </c>
      <c r="AT401" t="s">
        <v>90</v>
      </c>
      <c r="AU401" t="s">
        <v>90</v>
      </c>
    </row>
    <row r="402" spans="2:47">
      <c r="B402" s="3">
        <v>3.8899999999999899</v>
      </c>
      <c r="C402" s="3">
        <f t="shared" si="12"/>
        <v>0.37000000000000427</v>
      </c>
      <c r="D402" t="s">
        <v>65</v>
      </c>
      <c r="E402" s="3">
        <v>3.8899999999999899</v>
      </c>
      <c r="F402" t="s">
        <v>426</v>
      </c>
      <c r="G402" t="s">
        <v>90</v>
      </c>
      <c r="H402" s="3">
        <v>3.89</v>
      </c>
      <c r="I402" s="3">
        <f t="shared" si="13"/>
        <v>0.34687499999999349</v>
      </c>
      <c r="J402" t="s">
        <v>65</v>
      </c>
      <c r="K402" s="3">
        <v>3.89</v>
      </c>
      <c r="L402" t="s">
        <v>565</v>
      </c>
      <c r="O402" s="3">
        <v>3.89</v>
      </c>
      <c r="P402" t="s">
        <v>568</v>
      </c>
      <c r="R402" s="3">
        <v>3.89</v>
      </c>
      <c r="S402" t="s">
        <v>572</v>
      </c>
      <c r="T402" t="s">
        <v>90</v>
      </c>
      <c r="AJ402" s="3">
        <v>3.89</v>
      </c>
      <c r="AK402" t="s">
        <v>578</v>
      </c>
      <c r="AM402" s="8">
        <v>38.900000000000006</v>
      </c>
      <c r="AN402" s="8">
        <v>3.89</v>
      </c>
      <c r="AO402" t="s">
        <v>585</v>
      </c>
      <c r="AP402" t="s">
        <v>90</v>
      </c>
      <c r="AQ402" s="8">
        <v>38.900000000000006</v>
      </c>
      <c r="AR402" s="3">
        <v>3.89</v>
      </c>
      <c r="AS402" t="s">
        <v>437</v>
      </c>
      <c r="AT402" t="s">
        <v>90</v>
      </c>
      <c r="AU402" t="s">
        <v>90</v>
      </c>
    </row>
    <row r="403" spans="2:47">
      <c r="B403" s="3">
        <v>3.8999999999999901</v>
      </c>
      <c r="C403" s="3">
        <f t="shared" si="12"/>
        <v>0.36666666666667092</v>
      </c>
      <c r="D403" t="s">
        <v>65</v>
      </c>
      <c r="E403" s="3">
        <v>3.8999999999999901</v>
      </c>
      <c r="F403" t="s">
        <v>426</v>
      </c>
      <c r="G403" t="s">
        <v>90</v>
      </c>
      <c r="H403" s="3">
        <v>3.9</v>
      </c>
      <c r="I403" s="3">
        <f t="shared" si="13"/>
        <v>0.34374999999999351</v>
      </c>
      <c r="J403" t="s">
        <v>65</v>
      </c>
      <c r="K403" s="3">
        <v>3.9</v>
      </c>
      <c r="L403" t="s">
        <v>565</v>
      </c>
      <c r="O403" s="3">
        <v>3.9</v>
      </c>
      <c r="P403" t="s">
        <v>568</v>
      </c>
      <c r="R403" s="3">
        <v>3.9</v>
      </c>
      <c r="S403" t="s">
        <v>572</v>
      </c>
      <c r="T403" t="s">
        <v>90</v>
      </c>
      <c r="AJ403" s="3">
        <v>3.9</v>
      </c>
      <c r="AK403" t="s">
        <v>578</v>
      </c>
      <c r="AM403" s="8">
        <v>39</v>
      </c>
      <c r="AN403" s="8">
        <v>3.9</v>
      </c>
      <c r="AO403" t="s">
        <v>585</v>
      </c>
      <c r="AP403" t="s">
        <v>90</v>
      </c>
      <c r="AQ403" s="8">
        <v>39</v>
      </c>
      <c r="AR403" s="3">
        <v>3.9</v>
      </c>
      <c r="AS403" t="s">
        <v>437</v>
      </c>
      <c r="AT403" t="s">
        <v>90</v>
      </c>
      <c r="AU403" t="s">
        <v>90</v>
      </c>
    </row>
    <row r="404" spans="2:47">
      <c r="B404" s="3">
        <v>3.9099999999999899</v>
      </c>
      <c r="C404" s="3">
        <f t="shared" si="12"/>
        <v>0.36333333333333756</v>
      </c>
      <c r="D404" t="s">
        <v>65</v>
      </c>
      <c r="E404" s="3">
        <v>3.9099999999999899</v>
      </c>
      <c r="F404" t="s">
        <v>426</v>
      </c>
      <c r="G404" t="s">
        <v>90</v>
      </c>
      <c r="H404" s="3">
        <v>3.91</v>
      </c>
      <c r="I404" s="3">
        <f t="shared" si="13"/>
        <v>0.34062499999999352</v>
      </c>
      <c r="J404" t="s">
        <v>65</v>
      </c>
      <c r="K404" s="3">
        <v>3.91</v>
      </c>
      <c r="L404" t="s">
        <v>565</v>
      </c>
      <c r="O404" s="3">
        <v>3.91</v>
      </c>
      <c r="P404" t="s">
        <v>568</v>
      </c>
      <c r="R404" s="3">
        <v>3.91</v>
      </c>
      <c r="S404" t="s">
        <v>572</v>
      </c>
      <c r="T404" t="s">
        <v>90</v>
      </c>
      <c r="AJ404" s="3">
        <v>3.91</v>
      </c>
      <c r="AK404" t="s">
        <v>578</v>
      </c>
      <c r="AM404" s="8">
        <v>39.1</v>
      </c>
      <c r="AN404" s="8">
        <v>3.91</v>
      </c>
      <c r="AO404" t="s">
        <v>585</v>
      </c>
      <c r="AP404" t="s">
        <v>90</v>
      </c>
      <c r="AQ404" s="8">
        <v>39.1</v>
      </c>
      <c r="AR404" s="3">
        <v>3.91</v>
      </c>
      <c r="AS404" t="s">
        <v>437</v>
      </c>
      <c r="AT404" t="s">
        <v>90</v>
      </c>
      <c r="AU404" t="s">
        <v>90</v>
      </c>
    </row>
    <row r="405" spans="2:47">
      <c r="B405" s="3">
        <v>3.9199999999999902</v>
      </c>
      <c r="C405" s="3">
        <f t="shared" si="12"/>
        <v>0.36000000000000421</v>
      </c>
      <c r="D405" t="s">
        <v>65</v>
      </c>
      <c r="E405" s="3">
        <v>3.9199999999999902</v>
      </c>
      <c r="F405" t="s">
        <v>426</v>
      </c>
      <c r="G405" t="s">
        <v>90</v>
      </c>
      <c r="H405" s="3">
        <v>3.92</v>
      </c>
      <c r="I405" s="3">
        <f t="shared" si="13"/>
        <v>0.33749999999999353</v>
      </c>
      <c r="J405" t="s">
        <v>65</v>
      </c>
      <c r="K405" s="3">
        <v>3.92</v>
      </c>
      <c r="L405" t="s">
        <v>565</v>
      </c>
      <c r="O405" s="3">
        <v>3.92</v>
      </c>
      <c r="P405" t="s">
        <v>568</v>
      </c>
      <c r="R405" s="3">
        <v>3.92</v>
      </c>
      <c r="S405" t="s">
        <v>572</v>
      </c>
      <c r="T405" t="s">
        <v>90</v>
      </c>
      <c r="AJ405" s="3">
        <v>3.92</v>
      </c>
      <c r="AK405" t="s">
        <v>578</v>
      </c>
      <c r="AM405" s="8">
        <v>39.200000000000003</v>
      </c>
      <c r="AN405" s="8">
        <v>3.92</v>
      </c>
      <c r="AO405" t="s">
        <v>585</v>
      </c>
      <c r="AP405" t="s">
        <v>90</v>
      </c>
      <c r="AQ405" s="8">
        <v>39.200000000000003</v>
      </c>
      <c r="AR405" s="3">
        <v>3.92</v>
      </c>
      <c r="AS405" t="s">
        <v>437</v>
      </c>
      <c r="AT405" t="s">
        <v>90</v>
      </c>
      <c r="AU405" t="s">
        <v>90</v>
      </c>
    </row>
    <row r="406" spans="2:47">
      <c r="B406" s="3">
        <v>3.9299999999999899</v>
      </c>
      <c r="C406" s="3">
        <f t="shared" si="12"/>
        <v>0.35666666666667085</v>
      </c>
      <c r="D406" t="s">
        <v>65</v>
      </c>
      <c r="E406" s="3">
        <v>3.9299999999999899</v>
      </c>
      <c r="F406" t="s">
        <v>426</v>
      </c>
      <c r="G406" t="s">
        <v>90</v>
      </c>
      <c r="H406" s="3">
        <v>3.93</v>
      </c>
      <c r="I406" s="3">
        <f t="shared" si="13"/>
        <v>0.33437499999999354</v>
      </c>
      <c r="J406" t="s">
        <v>65</v>
      </c>
      <c r="K406" s="3">
        <v>3.93</v>
      </c>
      <c r="L406" t="s">
        <v>565</v>
      </c>
      <c r="O406" s="3">
        <v>3.93</v>
      </c>
      <c r="P406" t="s">
        <v>568</v>
      </c>
      <c r="R406" s="3">
        <v>3.93</v>
      </c>
      <c r="S406" t="s">
        <v>572</v>
      </c>
      <c r="T406" t="s">
        <v>90</v>
      </c>
      <c r="AJ406" s="3">
        <v>3.93</v>
      </c>
      <c r="AK406" t="s">
        <v>578</v>
      </c>
      <c r="AM406" s="8">
        <v>39.300000000000004</v>
      </c>
      <c r="AN406" s="8">
        <v>3.93</v>
      </c>
      <c r="AO406" t="s">
        <v>585</v>
      </c>
      <c r="AP406" t="s">
        <v>90</v>
      </c>
      <c r="AQ406" s="8">
        <v>39.300000000000004</v>
      </c>
      <c r="AR406" s="3">
        <v>3.93</v>
      </c>
      <c r="AS406" t="s">
        <v>437</v>
      </c>
      <c r="AT406" t="s">
        <v>90</v>
      </c>
      <c r="AU406" t="s">
        <v>90</v>
      </c>
    </row>
    <row r="407" spans="2:47">
      <c r="B407" s="3">
        <v>3.9399999999999902</v>
      </c>
      <c r="C407" s="3">
        <f t="shared" si="12"/>
        <v>0.3533333333333375</v>
      </c>
      <c r="D407" t="s">
        <v>65</v>
      </c>
      <c r="E407" s="3">
        <v>3.9399999999999902</v>
      </c>
      <c r="F407" t="s">
        <v>426</v>
      </c>
      <c r="G407" t="s">
        <v>90</v>
      </c>
      <c r="H407" s="3">
        <v>3.94</v>
      </c>
      <c r="I407" s="3">
        <f t="shared" si="13"/>
        <v>0.33124999999999355</v>
      </c>
      <c r="J407" t="s">
        <v>65</v>
      </c>
      <c r="K407" s="3">
        <v>3.94</v>
      </c>
      <c r="L407" t="s">
        <v>565</v>
      </c>
      <c r="O407" s="3">
        <v>3.94</v>
      </c>
      <c r="P407" t="s">
        <v>568</v>
      </c>
      <c r="R407" s="3">
        <v>3.94</v>
      </c>
      <c r="S407" t="s">
        <v>572</v>
      </c>
      <c r="T407" t="s">
        <v>90</v>
      </c>
      <c r="AJ407" s="3">
        <v>3.94</v>
      </c>
      <c r="AK407" t="s">
        <v>578</v>
      </c>
      <c r="AM407" s="8">
        <v>39.400000000000006</v>
      </c>
      <c r="AN407" s="8">
        <v>3.94</v>
      </c>
      <c r="AO407" t="s">
        <v>585</v>
      </c>
      <c r="AP407" t="s">
        <v>90</v>
      </c>
      <c r="AQ407" s="8">
        <v>39.400000000000006</v>
      </c>
      <c r="AR407" s="3">
        <v>3.94</v>
      </c>
      <c r="AS407" t="s">
        <v>437</v>
      </c>
      <c r="AT407" t="s">
        <v>90</v>
      </c>
      <c r="AU407" t="s">
        <v>90</v>
      </c>
    </row>
    <row r="408" spans="2:47">
      <c r="B408" s="3">
        <v>3.94999999999999</v>
      </c>
      <c r="C408" s="3">
        <f t="shared" ref="C408:C471" si="14">C407-(1/300)</f>
        <v>0.35000000000000414</v>
      </c>
      <c r="D408" t="s">
        <v>65</v>
      </c>
      <c r="E408" s="3">
        <v>3.94999999999999</v>
      </c>
      <c r="F408" t="s">
        <v>426</v>
      </c>
      <c r="G408" t="s">
        <v>90</v>
      </c>
      <c r="H408" s="3">
        <v>3.95</v>
      </c>
      <c r="I408" s="3">
        <f t="shared" si="13"/>
        <v>0.32812499999999356</v>
      </c>
      <c r="J408" t="s">
        <v>65</v>
      </c>
      <c r="K408" s="3">
        <v>3.95</v>
      </c>
      <c r="L408" t="s">
        <v>565</v>
      </c>
      <c r="O408" s="3">
        <v>3.95</v>
      </c>
      <c r="P408" t="s">
        <v>568</v>
      </c>
      <c r="R408" s="3">
        <v>3.95</v>
      </c>
      <c r="S408" t="s">
        <v>572</v>
      </c>
      <c r="T408" t="s">
        <v>90</v>
      </c>
      <c r="AJ408" s="3">
        <v>3.95</v>
      </c>
      <c r="AK408" t="s">
        <v>578</v>
      </c>
      <c r="AM408" s="8">
        <v>39.5</v>
      </c>
      <c r="AN408" s="8">
        <v>3.95</v>
      </c>
      <c r="AO408" t="s">
        <v>585</v>
      </c>
      <c r="AP408" t="s">
        <v>90</v>
      </c>
      <c r="AQ408" s="8">
        <v>39.5</v>
      </c>
      <c r="AR408" s="3">
        <v>3.95</v>
      </c>
      <c r="AS408" t="s">
        <v>437</v>
      </c>
      <c r="AT408" t="s">
        <v>90</v>
      </c>
      <c r="AU408" t="s">
        <v>90</v>
      </c>
    </row>
    <row r="409" spans="2:47">
      <c r="B409" s="3">
        <v>3.9599999999999902</v>
      </c>
      <c r="C409" s="3">
        <f t="shared" si="14"/>
        <v>0.34666666666667079</v>
      </c>
      <c r="D409" t="s">
        <v>65</v>
      </c>
      <c r="E409" s="3">
        <v>3.9599999999999902</v>
      </c>
      <c r="F409" t="s">
        <v>426</v>
      </c>
      <c r="G409" t="s">
        <v>90</v>
      </c>
      <c r="H409" s="3">
        <v>3.96</v>
      </c>
      <c r="I409" s="3">
        <f t="shared" si="13"/>
        <v>0.32499999999999357</v>
      </c>
      <c r="J409" t="s">
        <v>65</v>
      </c>
      <c r="K409" s="3">
        <v>3.96</v>
      </c>
      <c r="L409" t="s">
        <v>565</v>
      </c>
      <c r="O409" s="3">
        <v>3.96</v>
      </c>
      <c r="P409" t="s">
        <v>568</v>
      </c>
      <c r="R409" s="3">
        <v>3.96</v>
      </c>
      <c r="S409" t="s">
        <v>572</v>
      </c>
      <c r="T409" t="s">
        <v>90</v>
      </c>
      <c r="AJ409" s="3">
        <v>3.96</v>
      </c>
      <c r="AK409" t="s">
        <v>578</v>
      </c>
      <c r="AM409" s="8">
        <v>39.6</v>
      </c>
      <c r="AN409" s="8">
        <v>3.96</v>
      </c>
      <c r="AO409" t="s">
        <v>585</v>
      </c>
      <c r="AP409" t="s">
        <v>90</v>
      </c>
      <c r="AQ409" s="8">
        <v>39.6</v>
      </c>
      <c r="AR409" s="3">
        <v>3.96</v>
      </c>
      <c r="AS409" t="s">
        <v>437</v>
      </c>
      <c r="AT409" t="s">
        <v>90</v>
      </c>
      <c r="AU409" t="s">
        <v>90</v>
      </c>
    </row>
    <row r="410" spans="2:47">
      <c r="B410" s="3">
        <v>3.96999999999999</v>
      </c>
      <c r="C410" s="3">
        <f t="shared" si="14"/>
        <v>0.34333333333333743</v>
      </c>
      <c r="D410" t="s">
        <v>65</v>
      </c>
      <c r="E410" s="3">
        <v>3.96999999999999</v>
      </c>
      <c r="F410" t="s">
        <v>426</v>
      </c>
      <c r="G410" t="s">
        <v>90</v>
      </c>
      <c r="H410" s="3">
        <v>3.97</v>
      </c>
      <c r="I410" s="3">
        <f t="shared" si="13"/>
        <v>0.32187499999999358</v>
      </c>
      <c r="J410" t="s">
        <v>65</v>
      </c>
      <c r="K410" s="3">
        <v>3.97</v>
      </c>
      <c r="L410" t="s">
        <v>565</v>
      </c>
      <c r="O410" s="3">
        <v>3.97</v>
      </c>
      <c r="P410" t="s">
        <v>568</v>
      </c>
      <c r="R410" s="3">
        <v>3.97</v>
      </c>
      <c r="S410" t="s">
        <v>572</v>
      </c>
      <c r="T410" t="s">
        <v>90</v>
      </c>
      <c r="AJ410" s="3">
        <v>3.97</v>
      </c>
      <c r="AK410" t="s">
        <v>578</v>
      </c>
      <c r="AM410" s="8">
        <v>39.700000000000003</v>
      </c>
      <c r="AN410" s="8">
        <v>3.97</v>
      </c>
      <c r="AO410" t="s">
        <v>585</v>
      </c>
      <c r="AP410" t="s">
        <v>90</v>
      </c>
      <c r="AQ410" s="8">
        <v>39.700000000000003</v>
      </c>
      <c r="AR410" s="3">
        <v>3.97</v>
      </c>
      <c r="AS410" t="s">
        <v>437</v>
      </c>
      <c r="AT410" t="s">
        <v>90</v>
      </c>
      <c r="AU410" t="s">
        <v>90</v>
      </c>
    </row>
    <row r="411" spans="2:47">
      <c r="B411" s="3">
        <v>3.9799999999999902</v>
      </c>
      <c r="C411" s="3">
        <f t="shared" si="14"/>
        <v>0.34000000000000408</v>
      </c>
      <c r="D411" t="s">
        <v>65</v>
      </c>
      <c r="E411" s="3">
        <v>3.9799999999999902</v>
      </c>
      <c r="F411" t="s">
        <v>426</v>
      </c>
      <c r="G411" t="s">
        <v>90</v>
      </c>
      <c r="H411" s="3">
        <v>3.98</v>
      </c>
      <c r="I411" s="3">
        <f t="shared" si="13"/>
        <v>0.31874999999999359</v>
      </c>
      <c r="J411" t="s">
        <v>65</v>
      </c>
      <c r="K411" s="3">
        <v>3.98</v>
      </c>
      <c r="L411" t="s">
        <v>565</v>
      </c>
      <c r="O411" s="3">
        <v>3.98</v>
      </c>
      <c r="P411" t="s">
        <v>568</v>
      </c>
      <c r="R411" s="3">
        <v>3.98</v>
      </c>
      <c r="S411" t="s">
        <v>572</v>
      </c>
      <c r="T411" t="s">
        <v>90</v>
      </c>
      <c r="AJ411" s="3">
        <v>3.98</v>
      </c>
      <c r="AK411" t="s">
        <v>578</v>
      </c>
      <c r="AM411" s="8">
        <v>39.800000000000004</v>
      </c>
      <c r="AN411" s="8">
        <v>3.98</v>
      </c>
      <c r="AO411" t="s">
        <v>585</v>
      </c>
      <c r="AP411" t="s">
        <v>90</v>
      </c>
      <c r="AQ411" s="8">
        <v>39.800000000000004</v>
      </c>
      <c r="AR411" s="3">
        <v>3.98</v>
      </c>
      <c r="AS411" t="s">
        <v>437</v>
      </c>
      <c r="AT411" t="s">
        <v>90</v>
      </c>
      <c r="AU411" t="s">
        <v>90</v>
      </c>
    </row>
    <row r="412" spans="2:47">
      <c r="B412" s="3">
        <v>3.98999999999999</v>
      </c>
      <c r="C412" s="3">
        <f t="shared" si="14"/>
        <v>0.33666666666667072</v>
      </c>
      <c r="D412" t="s">
        <v>65</v>
      </c>
      <c r="E412" s="3">
        <v>3.98999999999999</v>
      </c>
      <c r="F412" t="s">
        <v>426</v>
      </c>
      <c r="G412" t="s">
        <v>90</v>
      </c>
      <c r="H412" s="3">
        <v>3.99</v>
      </c>
      <c r="I412" s="3">
        <f t="shared" si="13"/>
        <v>0.31562499999999361</v>
      </c>
      <c r="J412" t="s">
        <v>65</v>
      </c>
      <c r="K412" s="3">
        <v>3.99</v>
      </c>
      <c r="L412" t="s">
        <v>565</v>
      </c>
      <c r="O412" s="3">
        <v>3.99</v>
      </c>
      <c r="P412" t="s">
        <v>568</v>
      </c>
      <c r="R412" s="3">
        <v>3.99</v>
      </c>
      <c r="S412" t="s">
        <v>572</v>
      </c>
      <c r="T412" t="s">
        <v>90</v>
      </c>
      <c r="AJ412" s="3">
        <v>3.99</v>
      </c>
      <c r="AK412" t="s">
        <v>578</v>
      </c>
      <c r="AM412" s="8">
        <v>39.900000000000006</v>
      </c>
      <c r="AN412" s="8">
        <v>3.99</v>
      </c>
      <c r="AO412" t="s">
        <v>585</v>
      </c>
      <c r="AP412" t="s">
        <v>90</v>
      </c>
      <c r="AQ412" s="8">
        <v>39.900000000000006</v>
      </c>
      <c r="AR412" s="3">
        <v>3.99</v>
      </c>
      <c r="AS412" t="s">
        <v>437</v>
      </c>
      <c r="AT412" t="s">
        <v>90</v>
      </c>
      <c r="AU412" t="s">
        <v>90</v>
      </c>
    </row>
    <row r="413" spans="2:47">
      <c r="B413" s="3">
        <v>3.9999999999999898</v>
      </c>
      <c r="C413" s="3">
        <f t="shared" si="14"/>
        <v>0.33333333333333737</v>
      </c>
      <c r="D413" t="s">
        <v>65</v>
      </c>
      <c r="E413" s="3">
        <v>3.9999999999999898</v>
      </c>
      <c r="F413" t="s">
        <v>426</v>
      </c>
      <c r="G413" t="s">
        <v>90</v>
      </c>
      <c r="H413" s="3">
        <v>4</v>
      </c>
      <c r="I413" s="3">
        <f t="shared" si="13"/>
        <v>0.31249999999999362</v>
      </c>
      <c r="J413" t="s">
        <v>65</v>
      </c>
      <c r="K413" s="3">
        <v>4</v>
      </c>
      <c r="L413" t="s">
        <v>565</v>
      </c>
      <c r="O413" s="3">
        <v>4</v>
      </c>
      <c r="P413" t="s">
        <v>568</v>
      </c>
      <c r="R413" s="3">
        <v>4</v>
      </c>
      <c r="S413" t="s">
        <v>572</v>
      </c>
      <c r="T413" t="s">
        <v>90</v>
      </c>
      <c r="AJ413" s="3">
        <v>4</v>
      </c>
      <c r="AK413" t="s">
        <v>578</v>
      </c>
      <c r="AM413" s="8">
        <v>40</v>
      </c>
      <c r="AN413" s="8">
        <v>4</v>
      </c>
      <c r="AO413" t="s">
        <v>585</v>
      </c>
      <c r="AP413" t="s">
        <v>90</v>
      </c>
      <c r="AQ413" s="8">
        <v>40</v>
      </c>
      <c r="AR413" s="3">
        <v>4</v>
      </c>
      <c r="AS413" t="s">
        <v>437</v>
      </c>
      <c r="AT413" t="s">
        <v>90</v>
      </c>
      <c r="AU413" t="s">
        <v>90</v>
      </c>
    </row>
    <row r="414" spans="2:47">
      <c r="B414" s="3">
        <v>4.00999999999999</v>
      </c>
      <c r="C414" s="3">
        <f t="shared" si="14"/>
        <v>0.33000000000000401</v>
      </c>
      <c r="D414" t="s">
        <v>65</v>
      </c>
      <c r="E414" s="3">
        <v>4.00999999999999</v>
      </c>
      <c r="F414" t="s">
        <v>426</v>
      </c>
      <c r="G414" t="s">
        <v>90</v>
      </c>
      <c r="H414" s="3">
        <v>4.01</v>
      </c>
      <c r="I414" s="3">
        <f t="shared" si="13"/>
        <v>0.30937499999999363</v>
      </c>
      <c r="J414" t="s">
        <v>65</v>
      </c>
      <c r="K414" s="3">
        <v>4.01</v>
      </c>
      <c r="L414" t="s">
        <v>565</v>
      </c>
      <c r="O414" s="3">
        <v>4.01</v>
      </c>
      <c r="P414" t="s">
        <v>568</v>
      </c>
      <c r="R414" s="3">
        <v>4.01</v>
      </c>
      <c r="S414" t="s">
        <v>572</v>
      </c>
      <c r="T414" t="s">
        <v>90</v>
      </c>
      <c r="AJ414" s="3">
        <v>4.01</v>
      </c>
      <c r="AK414" t="s">
        <v>578</v>
      </c>
      <c r="AM414" s="8">
        <v>40.1</v>
      </c>
      <c r="AN414" s="8">
        <v>4.01</v>
      </c>
      <c r="AO414" t="s">
        <v>585</v>
      </c>
      <c r="AP414" t="s">
        <v>90</v>
      </c>
      <c r="AQ414" s="8">
        <v>40.1</v>
      </c>
      <c r="AR414" s="3">
        <v>4.01</v>
      </c>
      <c r="AS414" t="s">
        <v>437</v>
      </c>
      <c r="AT414" t="s">
        <v>90</v>
      </c>
      <c r="AU414" t="s">
        <v>90</v>
      </c>
    </row>
    <row r="415" spans="2:47">
      <c r="B415" s="3">
        <v>4.0199999999999898</v>
      </c>
      <c r="C415" s="3">
        <f t="shared" si="14"/>
        <v>0.32666666666667066</v>
      </c>
      <c r="D415" t="s">
        <v>65</v>
      </c>
      <c r="E415" s="3">
        <v>4.0199999999999898</v>
      </c>
      <c r="F415" t="s">
        <v>426</v>
      </c>
      <c r="G415" t="s">
        <v>90</v>
      </c>
      <c r="H415" s="3">
        <v>4.0200000000000005</v>
      </c>
      <c r="I415" s="3">
        <f t="shared" si="13"/>
        <v>0.30624999999999364</v>
      </c>
      <c r="J415" t="s">
        <v>65</v>
      </c>
      <c r="K415" s="3">
        <v>4.0200000000000005</v>
      </c>
      <c r="L415" t="s">
        <v>565</v>
      </c>
      <c r="O415" s="3">
        <v>4.0200000000000005</v>
      </c>
      <c r="P415" t="s">
        <v>568</v>
      </c>
      <c r="R415" s="3">
        <v>4.0200000000000005</v>
      </c>
      <c r="S415" t="s">
        <v>572</v>
      </c>
      <c r="T415" t="s">
        <v>90</v>
      </c>
      <c r="AJ415" s="3">
        <v>4.0200000000000005</v>
      </c>
      <c r="AK415" t="s">
        <v>578</v>
      </c>
      <c r="AM415" s="8">
        <v>40.200000000000003</v>
      </c>
      <c r="AN415" s="8">
        <v>4.0199999999999996</v>
      </c>
      <c r="AO415" t="s">
        <v>585</v>
      </c>
      <c r="AP415" t="s">
        <v>90</v>
      </c>
      <c r="AQ415" s="8">
        <v>40.200000000000003</v>
      </c>
      <c r="AR415" s="3">
        <v>4.0200000000000005</v>
      </c>
      <c r="AS415" t="s">
        <v>437</v>
      </c>
      <c r="AT415" t="s">
        <v>90</v>
      </c>
      <c r="AU415" t="s">
        <v>90</v>
      </c>
    </row>
    <row r="416" spans="2:47">
      <c r="B416" s="3">
        <v>4.0299999999999896</v>
      </c>
      <c r="C416" s="3">
        <f t="shared" si="14"/>
        <v>0.3233333333333373</v>
      </c>
      <c r="D416" t="s">
        <v>65</v>
      </c>
      <c r="E416" s="3">
        <v>4.0299999999999896</v>
      </c>
      <c r="F416" t="s">
        <v>426</v>
      </c>
      <c r="G416" t="s">
        <v>90</v>
      </c>
      <c r="H416" s="3">
        <v>4.03</v>
      </c>
      <c r="I416" s="3">
        <f t="shared" si="13"/>
        <v>0.30312499999999365</v>
      </c>
      <c r="J416" t="s">
        <v>65</v>
      </c>
      <c r="K416" s="3">
        <v>4.03</v>
      </c>
      <c r="L416" t="s">
        <v>565</v>
      </c>
      <c r="O416" s="3">
        <v>4.03</v>
      </c>
      <c r="P416" t="s">
        <v>568</v>
      </c>
      <c r="R416" s="3">
        <v>4.03</v>
      </c>
      <c r="S416" t="s">
        <v>572</v>
      </c>
      <c r="T416" t="s">
        <v>90</v>
      </c>
      <c r="AJ416" s="3">
        <v>4.03</v>
      </c>
      <c r="AK416" t="s">
        <v>578</v>
      </c>
      <c r="AM416" s="8">
        <v>40.300000000000004</v>
      </c>
      <c r="AN416" s="8">
        <v>4.03</v>
      </c>
      <c r="AO416" t="s">
        <v>585</v>
      </c>
      <c r="AP416" t="s">
        <v>90</v>
      </c>
      <c r="AQ416" s="8">
        <v>40.300000000000004</v>
      </c>
      <c r="AR416" s="3">
        <v>4.03</v>
      </c>
      <c r="AS416" t="s">
        <v>437</v>
      </c>
      <c r="AT416" t="s">
        <v>90</v>
      </c>
      <c r="AU416" t="s">
        <v>90</v>
      </c>
    </row>
    <row r="417" spans="2:47">
      <c r="B417" s="3">
        <v>4.0399999999999903</v>
      </c>
      <c r="C417" s="3">
        <f t="shared" si="14"/>
        <v>0.32000000000000395</v>
      </c>
      <c r="D417" t="s">
        <v>65</v>
      </c>
      <c r="E417" s="3">
        <v>4.0399999999999903</v>
      </c>
      <c r="F417" t="s">
        <v>426</v>
      </c>
      <c r="G417" t="s">
        <v>90</v>
      </c>
      <c r="H417" s="3">
        <v>4.04</v>
      </c>
      <c r="I417" s="3">
        <f t="shared" si="13"/>
        <v>0.29999999999999366</v>
      </c>
      <c r="J417" t="s">
        <v>65</v>
      </c>
      <c r="K417" s="3">
        <v>4.04</v>
      </c>
      <c r="L417" t="s">
        <v>565</v>
      </c>
      <c r="O417" s="3">
        <v>4.04</v>
      </c>
      <c r="P417" t="s">
        <v>568</v>
      </c>
      <c r="R417" s="3">
        <v>4.04</v>
      </c>
      <c r="S417" t="s">
        <v>572</v>
      </c>
      <c r="T417" t="s">
        <v>90</v>
      </c>
      <c r="AJ417" s="3">
        <v>4.04</v>
      </c>
      <c r="AK417" t="s">
        <v>578</v>
      </c>
      <c r="AM417" s="8">
        <v>40.400000000000006</v>
      </c>
      <c r="AN417" s="8">
        <v>4.04</v>
      </c>
      <c r="AO417" t="s">
        <v>585</v>
      </c>
      <c r="AP417" t="s">
        <v>90</v>
      </c>
      <c r="AQ417" s="8">
        <v>40.400000000000006</v>
      </c>
      <c r="AR417" s="3">
        <v>4.04</v>
      </c>
      <c r="AS417" t="s">
        <v>437</v>
      </c>
      <c r="AT417" t="s">
        <v>90</v>
      </c>
      <c r="AU417" t="s">
        <v>90</v>
      </c>
    </row>
    <row r="418" spans="2:47">
      <c r="B418" s="3">
        <v>4.0499999999999901</v>
      </c>
      <c r="C418" s="3">
        <f t="shared" si="14"/>
        <v>0.31666666666667059</v>
      </c>
      <c r="D418" t="s">
        <v>65</v>
      </c>
      <c r="E418" s="3">
        <v>4.0499999999999901</v>
      </c>
      <c r="F418" t="s">
        <v>426</v>
      </c>
      <c r="G418" t="s">
        <v>90</v>
      </c>
      <c r="H418" s="3">
        <v>4.05</v>
      </c>
      <c r="I418" s="3">
        <f t="shared" si="13"/>
        <v>0.29687499999999367</v>
      </c>
      <c r="J418" t="s">
        <v>65</v>
      </c>
      <c r="K418" s="3">
        <v>4.05</v>
      </c>
      <c r="L418" t="s">
        <v>565</v>
      </c>
      <c r="O418" s="3">
        <v>4.05</v>
      </c>
      <c r="P418" t="s">
        <v>568</v>
      </c>
      <c r="R418" s="3">
        <v>4.05</v>
      </c>
      <c r="S418" t="s">
        <v>572</v>
      </c>
      <c r="T418" t="s">
        <v>90</v>
      </c>
      <c r="AJ418" s="3">
        <v>4.05</v>
      </c>
      <c r="AK418" t="s">
        <v>578</v>
      </c>
      <c r="AM418" s="8">
        <v>40.5</v>
      </c>
      <c r="AN418" s="8">
        <v>4.05</v>
      </c>
      <c r="AO418" t="s">
        <v>585</v>
      </c>
      <c r="AP418" t="s">
        <v>90</v>
      </c>
      <c r="AQ418" s="8">
        <v>40.5</v>
      </c>
      <c r="AR418" s="3">
        <v>4.05</v>
      </c>
      <c r="AS418" t="s">
        <v>437</v>
      </c>
      <c r="AT418" t="s">
        <v>90</v>
      </c>
      <c r="AU418" t="s">
        <v>90</v>
      </c>
    </row>
    <row r="419" spans="2:47">
      <c r="B419" s="3">
        <v>4.0599999999999898</v>
      </c>
      <c r="C419" s="3">
        <f t="shared" si="14"/>
        <v>0.31333333333333724</v>
      </c>
      <c r="D419" t="s">
        <v>65</v>
      </c>
      <c r="E419" s="3">
        <v>4.0599999999999898</v>
      </c>
      <c r="F419" t="s">
        <v>426</v>
      </c>
      <c r="G419" t="s">
        <v>90</v>
      </c>
      <c r="H419" s="3">
        <v>4.0600000000000005</v>
      </c>
      <c r="I419" s="3">
        <f t="shared" si="13"/>
        <v>0.29374999999999368</v>
      </c>
      <c r="J419" t="s">
        <v>65</v>
      </c>
      <c r="K419" s="3">
        <v>4.0600000000000005</v>
      </c>
      <c r="L419" t="s">
        <v>565</v>
      </c>
      <c r="O419" s="3">
        <v>4.0600000000000005</v>
      </c>
      <c r="P419" t="s">
        <v>568</v>
      </c>
      <c r="R419" s="3">
        <v>4.0600000000000005</v>
      </c>
      <c r="S419" t="s">
        <v>572</v>
      </c>
      <c r="T419" t="s">
        <v>90</v>
      </c>
      <c r="AJ419" s="3">
        <v>4.0600000000000005</v>
      </c>
      <c r="AK419" t="s">
        <v>578</v>
      </c>
      <c r="AM419" s="8">
        <v>40.6</v>
      </c>
      <c r="AN419" s="8">
        <v>4.0599999999999996</v>
      </c>
      <c r="AO419" t="s">
        <v>585</v>
      </c>
      <c r="AP419" t="s">
        <v>90</v>
      </c>
      <c r="AQ419" s="8">
        <v>40.6</v>
      </c>
      <c r="AR419" s="3">
        <v>4.0600000000000005</v>
      </c>
      <c r="AS419" t="s">
        <v>437</v>
      </c>
      <c r="AT419" t="s">
        <v>90</v>
      </c>
      <c r="AU419" t="s">
        <v>90</v>
      </c>
    </row>
    <row r="420" spans="2:47">
      <c r="B420" s="3">
        <v>4.0699999999999896</v>
      </c>
      <c r="C420" s="3">
        <f t="shared" si="14"/>
        <v>0.31000000000000388</v>
      </c>
      <c r="D420" t="s">
        <v>65</v>
      </c>
      <c r="E420" s="3">
        <v>4.0699999999999896</v>
      </c>
      <c r="F420" t="s">
        <v>426</v>
      </c>
      <c r="G420" t="s">
        <v>90</v>
      </c>
      <c r="H420" s="3">
        <v>4.07</v>
      </c>
      <c r="I420" s="3">
        <f t="shared" si="13"/>
        <v>0.29062499999999369</v>
      </c>
      <c r="J420" t="s">
        <v>65</v>
      </c>
      <c r="K420" s="3">
        <v>4.07</v>
      </c>
      <c r="L420" t="s">
        <v>565</v>
      </c>
      <c r="O420" s="3">
        <v>4.07</v>
      </c>
      <c r="P420" t="s">
        <v>568</v>
      </c>
      <c r="R420" s="3">
        <v>4.07</v>
      </c>
      <c r="S420" t="s">
        <v>572</v>
      </c>
      <c r="T420" t="s">
        <v>90</v>
      </c>
      <c r="AJ420" s="3">
        <v>4.07</v>
      </c>
      <c r="AK420" t="s">
        <v>578</v>
      </c>
      <c r="AM420" s="8">
        <v>40.700000000000003</v>
      </c>
      <c r="AN420" s="8">
        <v>4.07</v>
      </c>
      <c r="AO420" t="s">
        <v>585</v>
      </c>
      <c r="AP420" t="s">
        <v>90</v>
      </c>
      <c r="AQ420" s="8">
        <v>40.700000000000003</v>
      </c>
      <c r="AR420" s="3">
        <v>4.07</v>
      </c>
      <c r="AS420" t="s">
        <v>437</v>
      </c>
      <c r="AT420" t="s">
        <v>90</v>
      </c>
      <c r="AU420" t="s">
        <v>90</v>
      </c>
    </row>
    <row r="421" spans="2:47">
      <c r="B421" s="3">
        <v>4.0799999999999903</v>
      </c>
      <c r="C421" s="3">
        <f t="shared" si="14"/>
        <v>0.30666666666667053</v>
      </c>
      <c r="D421" t="s">
        <v>65</v>
      </c>
      <c r="E421" s="3">
        <v>4.0799999999999903</v>
      </c>
      <c r="F421" t="s">
        <v>426</v>
      </c>
      <c r="G421" t="s">
        <v>90</v>
      </c>
      <c r="H421" s="3">
        <v>4.08</v>
      </c>
      <c r="I421" s="3">
        <f t="shared" si="13"/>
        <v>0.28749999999999371</v>
      </c>
      <c r="J421" t="s">
        <v>65</v>
      </c>
      <c r="K421" s="3">
        <v>4.08</v>
      </c>
      <c r="L421" t="s">
        <v>565</v>
      </c>
      <c r="O421" s="3">
        <v>4.08</v>
      </c>
      <c r="P421" t="s">
        <v>568</v>
      </c>
      <c r="R421" s="3">
        <v>4.08</v>
      </c>
      <c r="S421" t="s">
        <v>572</v>
      </c>
      <c r="T421" t="s">
        <v>90</v>
      </c>
      <c r="AJ421" s="3">
        <v>4.08</v>
      </c>
      <c r="AK421" t="s">
        <v>578</v>
      </c>
      <c r="AM421" s="8">
        <v>40.800000000000004</v>
      </c>
      <c r="AN421" s="8">
        <v>4.08</v>
      </c>
      <c r="AO421" t="s">
        <v>585</v>
      </c>
      <c r="AP421" t="s">
        <v>90</v>
      </c>
      <c r="AQ421" s="8">
        <v>40.800000000000004</v>
      </c>
      <c r="AR421" s="3">
        <v>4.08</v>
      </c>
      <c r="AS421" t="s">
        <v>437</v>
      </c>
      <c r="AT421" t="s">
        <v>90</v>
      </c>
      <c r="AU421" t="s">
        <v>90</v>
      </c>
    </row>
    <row r="422" spans="2:47">
      <c r="B422" s="3">
        <v>4.0899999999999901</v>
      </c>
      <c r="C422" s="3">
        <f t="shared" si="14"/>
        <v>0.30333333333333717</v>
      </c>
      <c r="D422" t="s">
        <v>65</v>
      </c>
      <c r="E422" s="3">
        <v>4.0899999999999901</v>
      </c>
      <c r="F422" t="s">
        <v>426</v>
      </c>
      <c r="G422" t="s">
        <v>90</v>
      </c>
      <c r="H422" s="3">
        <v>4.09</v>
      </c>
      <c r="I422" s="3">
        <f t="shared" si="13"/>
        <v>0.28437499999999372</v>
      </c>
      <c r="J422" t="s">
        <v>65</v>
      </c>
      <c r="K422" s="3">
        <v>4.09</v>
      </c>
      <c r="L422" t="s">
        <v>565</v>
      </c>
      <c r="O422" s="3">
        <v>4.09</v>
      </c>
      <c r="P422" t="s">
        <v>568</v>
      </c>
      <c r="R422" s="3">
        <v>4.09</v>
      </c>
      <c r="S422" t="s">
        <v>572</v>
      </c>
      <c r="T422" t="s">
        <v>90</v>
      </c>
      <c r="AJ422" s="3">
        <v>4.09</v>
      </c>
      <c r="AK422" t="s">
        <v>578</v>
      </c>
      <c r="AM422" s="8">
        <v>40.900000000000006</v>
      </c>
      <c r="AN422" s="8">
        <v>4.09</v>
      </c>
      <c r="AO422" t="s">
        <v>585</v>
      </c>
      <c r="AP422" t="s">
        <v>90</v>
      </c>
      <c r="AQ422" s="8">
        <v>40.900000000000006</v>
      </c>
      <c r="AR422" s="3">
        <v>4.09</v>
      </c>
      <c r="AS422" t="s">
        <v>437</v>
      </c>
      <c r="AT422" t="s">
        <v>90</v>
      </c>
      <c r="AU422" t="s">
        <v>90</v>
      </c>
    </row>
    <row r="423" spans="2:47">
      <c r="B423" s="3">
        <v>4.0999999999999899</v>
      </c>
      <c r="C423" s="3">
        <f t="shared" si="14"/>
        <v>0.30000000000000382</v>
      </c>
      <c r="D423" t="s">
        <v>65</v>
      </c>
      <c r="E423" s="3">
        <v>4.0999999999999899</v>
      </c>
      <c r="F423" t="s">
        <v>426</v>
      </c>
      <c r="G423" t="s">
        <v>90</v>
      </c>
      <c r="H423" s="3">
        <v>4.0999999999999996</v>
      </c>
      <c r="I423" s="3">
        <f t="shared" si="13"/>
        <v>0.28124999999999373</v>
      </c>
      <c r="J423" t="s">
        <v>65</v>
      </c>
      <c r="K423" s="3">
        <v>4.0999999999999996</v>
      </c>
      <c r="L423" t="s">
        <v>565</v>
      </c>
      <c r="O423" s="3">
        <v>4.0999999999999996</v>
      </c>
      <c r="P423" t="s">
        <v>568</v>
      </c>
      <c r="R423" s="3">
        <v>4.0999999999999996</v>
      </c>
      <c r="S423" t="s">
        <v>572</v>
      </c>
      <c r="T423" t="s">
        <v>90</v>
      </c>
      <c r="AJ423" s="3">
        <v>4.0999999999999996</v>
      </c>
      <c r="AK423" t="s">
        <v>578</v>
      </c>
      <c r="AM423" s="8">
        <v>41</v>
      </c>
      <c r="AN423" s="8">
        <v>4.0999999999999996</v>
      </c>
      <c r="AO423" t="s">
        <v>585</v>
      </c>
      <c r="AP423" t="s">
        <v>90</v>
      </c>
      <c r="AQ423" s="8">
        <v>41</v>
      </c>
      <c r="AR423" s="3">
        <v>4.0999999999999996</v>
      </c>
      <c r="AS423" t="s">
        <v>437</v>
      </c>
      <c r="AT423" t="s">
        <v>90</v>
      </c>
      <c r="AU423" t="s">
        <v>90</v>
      </c>
    </row>
    <row r="424" spans="2:47">
      <c r="B424" s="3">
        <v>4.1099999999999897</v>
      </c>
      <c r="C424" s="3">
        <f t="shared" si="14"/>
        <v>0.29666666666667046</v>
      </c>
      <c r="D424" t="s">
        <v>65</v>
      </c>
      <c r="E424" s="3">
        <v>4.1099999999999897</v>
      </c>
      <c r="F424" t="s">
        <v>426</v>
      </c>
      <c r="G424" t="s">
        <v>90</v>
      </c>
      <c r="H424" s="3">
        <v>4.1100000000000003</v>
      </c>
      <c r="I424" s="3">
        <f t="shared" si="13"/>
        <v>0.27812499999999374</v>
      </c>
      <c r="J424" t="s">
        <v>65</v>
      </c>
      <c r="K424" s="3">
        <v>4.1100000000000003</v>
      </c>
      <c r="L424" t="s">
        <v>565</v>
      </c>
      <c r="O424" s="3">
        <v>4.1100000000000003</v>
      </c>
      <c r="P424" t="s">
        <v>568</v>
      </c>
      <c r="R424" s="3">
        <v>4.1100000000000003</v>
      </c>
      <c r="S424" t="s">
        <v>572</v>
      </c>
      <c r="T424" t="s">
        <v>90</v>
      </c>
      <c r="AJ424" s="3">
        <v>4.1100000000000003</v>
      </c>
      <c r="AK424" t="s">
        <v>578</v>
      </c>
      <c r="AM424" s="8">
        <v>41.1</v>
      </c>
      <c r="AN424" s="8">
        <v>4.1100000000000003</v>
      </c>
      <c r="AO424" t="s">
        <v>585</v>
      </c>
      <c r="AP424" t="s">
        <v>90</v>
      </c>
      <c r="AQ424" s="8">
        <v>41.1</v>
      </c>
      <c r="AR424" s="3">
        <v>4.1100000000000003</v>
      </c>
      <c r="AS424" t="s">
        <v>437</v>
      </c>
      <c r="AT424" t="s">
        <v>90</v>
      </c>
      <c r="AU424" t="s">
        <v>90</v>
      </c>
    </row>
    <row r="425" spans="2:47">
      <c r="B425" s="3">
        <v>4.1199999999999903</v>
      </c>
      <c r="C425" s="3">
        <f t="shared" si="14"/>
        <v>0.29333333333333711</v>
      </c>
      <c r="D425" t="s">
        <v>65</v>
      </c>
      <c r="E425" s="3">
        <v>4.1199999999999903</v>
      </c>
      <c r="F425" t="s">
        <v>426</v>
      </c>
      <c r="G425" t="s">
        <v>90</v>
      </c>
      <c r="H425" s="3">
        <v>4.12</v>
      </c>
      <c r="I425" s="3">
        <f t="shared" si="13"/>
        <v>0.27499999999999375</v>
      </c>
      <c r="J425" t="s">
        <v>65</v>
      </c>
      <c r="K425" s="3">
        <v>4.12</v>
      </c>
      <c r="L425" t="s">
        <v>565</v>
      </c>
      <c r="O425" s="3">
        <v>4.12</v>
      </c>
      <c r="P425" t="s">
        <v>568</v>
      </c>
      <c r="R425" s="3">
        <v>4.12</v>
      </c>
      <c r="S425" t="s">
        <v>572</v>
      </c>
      <c r="T425" t="s">
        <v>90</v>
      </c>
      <c r="AJ425" s="3">
        <v>4.12</v>
      </c>
      <c r="AK425" t="s">
        <v>578</v>
      </c>
      <c r="AM425" s="8">
        <v>41.2</v>
      </c>
      <c r="AN425" s="8">
        <v>4.12</v>
      </c>
      <c r="AO425" t="s">
        <v>585</v>
      </c>
      <c r="AP425" t="s">
        <v>90</v>
      </c>
      <c r="AQ425" s="8">
        <v>41.2</v>
      </c>
      <c r="AR425" s="3">
        <v>4.12</v>
      </c>
      <c r="AS425" t="s">
        <v>437</v>
      </c>
      <c r="AT425" t="s">
        <v>90</v>
      </c>
      <c r="AU425" t="s">
        <v>90</v>
      </c>
    </row>
    <row r="426" spans="2:47">
      <c r="B426" s="3">
        <v>4.1299999999999901</v>
      </c>
      <c r="C426" s="3">
        <f t="shared" si="14"/>
        <v>0.29000000000000375</v>
      </c>
      <c r="D426" t="s">
        <v>65</v>
      </c>
      <c r="E426" s="3">
        <v>4.1299999999999901</v>
      </c>
      <c r="F426" t="s">
        <v>426</v>
      </c>
      <c r="G426" t="s">
        <v>90</v>
      </c>
      <c r="H426" s="3">
        <v>4.13</v>
      </c>
      <c r="I426" s="3">
        <f t="shared" si="13"/>
        <v>0.27187499999999376</v>
      </c>
      <c r="J426" t="s">
        <v>65</v>
      </c>
      <c r="K426" s="3">
        <v>4.13</v>
      </c>
      <c r="L426" t="s">
        <v>565</v>
      </c>
      <c r="O426" s="3">
        <v>4.13</v>
      </c>
      <c r="P426" t="s">
        <v>568</v>
      </c>
      <c r="R426" s="3">
        <v>4.13</v>
      </c>
      <c r="S426" t="s">
        <v>572</v>
      </c>
      <c r="T426" t="s">
        <v>90</v>
      </c>
      <c r="AJ426" s="3">
        <v>4.13</v>
      </c>
      <c r="AK426" t="s">
        <v>578</v>
      </c>
      <c r="AM426" s="8">
        <v>41.300000000000004</v>
      </c>
      <c r="AN426" s="8">
        <v>4.13</v>
      </c>
      <c r="AO426" t="s">
        <v>585</v>
      </c>
      <c r="AP426" t="s">
        <v>90</v>
      </c>
      <c r="AQ426" s="8">
        <v>41.300000000000004</v>
      </c>
      <c r="AR426" s="3">
        <v>4.13</v>
      </c>
      <c r="AS426" t="s">
        <v>437</v>
      </c>
      <c r="AT426" t="s">
        <v>90</v>
      </c>
      <c r="AU426" t="s">
        <v>90</v>
      </c>
    </row>
    <row r="427" spans="2:47">
      <c r="B427" s="3">
        <v>4.1399999999999997</v>
      </c>
      <c r="C427" s="3">
        <f t="shared" si="14"/>
        <v>0.2866666666666704</v>
      </c>
      <c r="D427" t="s">
        <v>65</v>
      </c>
      <c r="E427" s="3">
        <v>4.1399999999999997</v>
      </c>
      <c r="F427" t="s">
        <v>426</v>
      </c>
      <c r="G427" t="s">
        <v>90</v>
      </c>
      <c r="H427" s="3">
        <v>4.1399999999999997</v>
      </c>
      <c r="I427" s="3">
        <f t="shared" si="13"/>
        <v>0.26874999999999377</v>
      </c>
      <c r="J427" t="s">
        <v>65</v>
      </c>
      <c r="K427" s="3">
        <v>4.1399999999999997</v>
      </c>
      <c r="L427" t="s">
        <v>565</v>
      </c>
      <c r="O427" s="3">
        <v>4.1399999999999997</v>
      </c>
      <c r="P427" t="s">
        <v>568</v>
      </c>
      <c r="R427" s="3">
        <v>4.1399999999999997</v>
      </c>
      <c r="S427" t="s">
        <v>572</v>
      </c>
      <c r="T427" t="s">
        <v>90</v>
      </c>
      <c r="AJ427" s="3">
        <v>4.1399999999999997</v>
      </c>
      <c r="AK427" t="s">
        <v>578</v>
      </c>
      <c r="AM427" s="8">
        <v>41.400000000000006</v>
      </c>
      <c r="AN427" s="8">
        <v>4.1399999999999997</v>
      </c>
      <c r="AO427" t="s">
        <v>585</v>
      </c>
      <c r="AP427" t="s">
        <v>90</v>
      </c>
      <c r="AQ427" s="8">
        <v>41.400000000000006</v>
      </c>
      <c r="AR427" s="3">
        <v>4.1399999999999997</v>
      </c>
      <c r="AS427" t="s">
        <v>437</v>
      </c>
      <c r="AT427" t="s">
        <v>90</v>
      </c>
      <c r="AU427" t="s">
        <v>90</v>
      </c>
    </row>
    <row r="428" spans="2:47">
      <c r="B428" s="3">
        <v>4.1500000000000004</v>
      </c>
      <c r="C428" s="3">
        <f t="shared" si="14"/>
        <v>0.28333333333333705</v>
      </c>
      <c r="D428" t="s">
        <v>65</v>
      </c>
      <c r="E428" s="3">
        <v>4.1500000000000004</v>
      </c>
      <c r="F428" t="s">
        <v>426</v>
      </c>
      <c r="G428" t="s">
        <v>90</v>
      </c>
      <c r="H428" s="3">
        <v>4.1500000000000004</v>
      </c>
      <c r="I428" s="3">
        <f t="shared" si="13"/>
        <v>0.26562499999999378</v>
      </c>
      <c r="J428" t="s">
        <v>65</v>
      </c>
      <c r="K428" s="3">
        <v>4.1500000000000004</v>
      </c>
      <c r="L428" t="s">
        <v>565</v>
      </c>
      <c r="O428" s="3">
        <v>4.1500000000000004</v>
      </c>
      <c r="P428" t="s">
        <v>568</v>
      </c>
      <c r="R428" s="3">
        <v>4.1500000000000004</v>
      </c>
      <c r="S428" t="s">
        <v>572</v>
      </c>
      <c r="T428" t="s">
        <v>90</v>
      </c>
      <c r="AJ428" s="3">
        <v>4.1500000000000004</v>
      </c>
      <c r="AK428" t="s">
        <v>578</v>
      </c>
      <c r="AM428" s="8">
        <v>41.5</v>
      </c>
      <c r="AN428" s="8">
        <v>4.1500000000000004</v>
      </c>
      <c r="AO428" t="s">
        <v>585</v>
      </c>
      <c r="AP428" t="s">
        <v>90</v>
      </c>
      <c r="AQ428" s="8">
        <v>41.5</v>
      </c>
      <c r="AR428" s="3">
        <v>4.1500000000000004</v>
      </c>
      <c r="AS428" t="s">
        <v>437</v>
      </c>
      <c r="AT428" t="s">
        <v>90</v>
      </c>
      <c r="AU428" t="s">
        <v>90</v>
      </c>
    </row>
    <row r="429" spans="2:47">
      <c r="B429" s="3">
        <v>4.16</v>
      </c>
      <c r="C429" s="3">
        <f t="shared" si="14"/>
        <v>0.28000000000000369</v>
      </c>
      <c r="D429" t="s">
        <v>65</v>
      </c>
      <c r="E429" s="3">
        <v>4.16</v>
      </c>
      <c r="F429" t="s">
        <v>426</v>
      </c>
      <c r="G429" t="s">
        <v>90</v>
      </c>
      <c r="H429" s="3">
        <v>4.16</v>
      </c>
      <c r="I429" s="3">
        <f t="shared" si="13"/>
        <v>0.26249999999999379</v>
      </c>
      <c r="J429" t="s">
        <v>65</v>
      </c>
      <c r="K429" s="3">
        <v>4.16</v>
      </c>
      <c r="L429" t="s">
        <v>565</v>
      </c>
      <c r="O429" s="3">
        <v>4.16</v>
      </c>
      <c r="P429" t="s">
        <v>568</v>
      </c>
      <c r="R429" s="3">
        <v>4.16</v>
      </c>
      <c r="S429" t="s">
        <v>572</v>
      </c>
      <c r="T429" t="s">
        <v>90</v>
      </c>
      <c r="AJ429" s="3">
        <v>4.16</v>
      </c>
      <c r="AK429" t="s">
        <v>578</v>
      </c>
      <c r="AM429" s="8">
        <v>41.6</v>
      </c>
      <c r="AN429" s="8">
        <v>4.16</v>
      </c>
      <c r="AO429" t="s">
        <v>585</v>
      </c>
      <c r="AP429" t="s">
        <v>90</v>
      </c>
      <c r="AQ429" s="8">
        <v>41.6</v>
      </c>
      <c r="AR429" s="3">
        <v>4.16</v>
      </c>
      <c r="AS429" t="s">
        <v>437</v>
      </c>
      <c r="AT429" t="s">
        <v>90</v>
      </c>
      <c r="AU429" t="s">
        <v>90</v>
      </c>
    </row>
    <row r="430" spans="2:47">
      <c r="B430" s="3">
        <v>4.17</v>
      </c>
      <c r="C430" s="3">
        <f t="shared" si="14"/>
        <v>0.27666666666667034</v>
      </c>
      <c r="D430" t="s">
        <v>65</v>
      </c>
      <c r="E430" s="3">
        <v>4.17</v>
      </c>
      <c r="F430" t="s">
        <v>426</v>
      </c>
      <c r="G430" t="s">
        <v>90</v>
      </c>
      <c r="H430" s="3">
        <v>4.17</v>
      </c>
      <c r="I430" s="3">
        <f t="shared" si="13"/>
        <v>0.2593749999999938</v>
      </c>
      <c r="J430" t="s">
        <v>65</v>
      </c>
      <c r="K430" s="3">
        <v>4.17</v>
      </c>
      <c r="L430" t="s">
        <v>565</v>
      </c>
      <c r="O430" s="3">
        <v>4.17</v>
      </c>
      <c r="P430" t="s">
        <v>568</v>
      </c>
      <c r="R430" s="3">
        <v>4.17</v>
      </c>
      <c r="S430" t="s">
        <v>572</v>
      </c>
      <c r="T430" t="s">
        <v>90</v>
      </c>
      <c r="AJ430" s="3">
        <v>4.17</v>
      </c>
      <c r="AK430" t="s">
        <v>578</v>
      </c>
      <c r="AM430" s="8">
        <v>41.7</v>
      </c>
      <c r="AN430" s="8">
        <v>4.17</v>
      </c>
      <c r="AO430" t="s">
        <v>585</v>
      </c>
      <c r="AP430" t="s">
        <v>90</v>
      </c>
      <c r="AQ430" s="8">
        <v>41.7</v>
      </c>
      <c r="AR430" s="3">
        <v>4.17</v>
      </c>
      <c r="AS430" t="s">
        <v>437</v>
      </c>
      <c r="AT430" t="s">
        <v>90</v>
      </c>
      <c r="AU430" t="s">
        <v>90</v>
      </c>
    </row>
    <row r="431" spans="2:47">
      <c r="B431" s="3">
        <v>4.18</v>
      </c>
      <c r="C431" s="3">
        <f t="shared" si="14"/>
        <v>0.27333333333333698</v>
      </c>
      <c r="D431" t="s">
        <v>65</v>
      </c>
      <c r="E431" s="3">
        <v>4.18</v>
      </c>
      <c r="F431" t="s">
        <v>426</v>
      </c>
      <c r="G431" t="s">
        <v>90</v>
      </c>
      <c r="H431" s="3">
        <v>4.18</v>
      </c>
      <c r="I431" s="3">
        <f t="shared" si="13"/>
        <v>0.25624999999999382</v>
      </c>
      <c r="J431" t="s">
        <v>65</v>
      </c>
      <c r="K431" s="3">
        <v>4.18</v>
      </c>
      <c r="L431" t="s">
        <v>565</v>
      </c>
      <c r="O431" s="3">
        <v>4.18</v>
      </c>
      <c r="P431" t="s">
        <v>568</v>
      </c>
      <c r="R431" s="3">
        <v>4.18</v>
      </c>
      <c r="S431" t="s">
        <v>572</v>
      </c>
      <c r="T431" t="s">
        <v>90</v>
      </c>
      <c r="AJ431" s="3">
        <v>4.18</v>
      </c>
      <c r="AK431" t="s">
        <v>578</v>
      </c>
      <c r="AM431" s="8">
        <v>41.800000000000004</v>
      </c>
      <c r="AN431" s="8">
        <v>4.18</v>
      </c>
      <c r="AO431" t="s">
        <v>585</v>
      </c>
      <c r="AP431" t="s">
        <v>90</v>
      </c>
      <c r="AQ431" s="8">
        <v>41.800000000000004</v>
      </c>
      <c r="AR431" s="3">
        <v>4.18</v>
      </c>
      <c r="AS431" t="s">
        <v>437</v>
      </c>
      <c r="AT431" t="s">
        <v>90</v>
      </c>
      <c r="AU431" t="s">
        <v>90</v>
      </c>
    </row>
    <row r="432" spans="2:47">
      <c r="B432" s="3">
        <v>4.1900000000000004</v>
      </c>
      <c r="C432" s="3">
        <f t="shared" si="14"/>
        <v>0.27000000000000363</v>
      </c>
      <c r="D432" t="s">
        <v>65</v>
      </c>
      <c r="E432" s="3">
        <v>4.1900000000000004</v>
      </c>
      <c r="F432" t="s">
        <v>426</v>
      </c>
      <c r="G432" t="s">
        <v>90</v>
      </c>
      <c r="H432" s="3">
        <v>4.1900000000000004</v>
      </c>
      <c r="I432" s="3">
        <f t="shared" si="13"/>
        <v>0.25312499999999383</v>
      </c>
      <c r="J432" t="s">
        <v>65</v>
      </c>
      <c r="K432" s="3">
        <v>4.1900000000000004</v>
      </c>
      <c r="L432" t="s">
        <v>565</v>
      </c>
      <c r="O432" s="3">
        <v>4.1900000000000004</v>
      </c>
      <c r="P432" t="s">
        <v>568</v>
      </c>
      <c r="R432" s="3">
        <v>4.1900000000000004</v>
      </c>
      <c r="S432" t="s">
        <v>572</v>
      </c>
      <c r="T432" t="s">
        <v>90</v>
      </c>
      <c r="AJ432" s="3">
        <v>4.1900000000000004</v>
      </c>
      <c r="AK432" t="s">
        <v>578</v>
      </c>
      <c r="AM432" s="8">
        <v>41.900000000000006</v>
      </c>
      <c r="AN432" s="8">
        <v>4.1900000000000004</v>
      </c>
      <c r="AO432" t="s">
        <v>585</v>
      </c>
      <c r="AP432" t="s">
        <v>90</v>
      </c>
      <c r="AQ432" s="8">
        <v>41.900000000000006</v>
      </c>
      <c r="AR432" s="3">
        <v>4.1900000000000004</v>
      </c>
      <c r="AS432" t="s">
        <v>437</v>
      </c>
      <c r="AT432" t="s">
        <v>90</v>
      </c>
      <c r="AU432" t="s">
        <v>90</v>
      </c>
    </row>
    <row r="433" spans="2:47">
      <c r="B433" s="3">
        <v>4.2</v>
      </c>
      <c r="C433" s="3">
        <f t="shared" si="14"/>
        <v>0.26666666666667027</v>
      </c>
      <c r="D433" t="s">
        <v>65</v>
      </c>
      <c r="E433" s="3">
        <v>4.2</v>
      </c>
      <c r="F433" t="s">
        <v>426</v>
      </c>
      <c r="G433" t="s">
        <v>90</v>
      </c>
      <c r="H433" s="3">
        <v>4.2</v>
      </c>
      <c r="I433" s="3">
        <f t="shared" si="13"/>
        <v>0.24999999999999384</v>
      </c>
      <c r="J433" t="s">
        <v>65</v>
      </c>
      <c r="K433" s="3">
        <v>4.2</v>
      </c>
      <c r="L433" t="s">
        <v>565</v>
      </c>
      <c r="O433" s="3">
        <v>4.2</v>
      </c>
      <c r="P433" t="s">
        <v>568</v>
      </c>
      <c r="R433" s="3">
        <v>4.2</v>
      </c>
      <c r="S433" t="s">
        <v>572</v>
      </c>
      <c r="T433" t="s">
        <v>90</v>
      </c>
      <c r="AJ433" s="3">
        <v>4.2</v>
      </c>
      <c r="AK433" t="s">
        <v>578</v>
      </c>
      <c r="AM433" s="8">
        <v>42</v>
      </c>
      <c r="AN433" s="8">
        <v>4.2</v>
      </c>
      <c r="AO433" t="s">
        <v>585</v>
      </c>
      <c r="AP433" t="s">
        <v>90</v>
      </c>
      <c r="AQ433" s="8">
        <v>42</v>
      </c>
      <c r="AR433" s="3">
        <v>4.2</v>
      </c>
      <c r="AS433" t="s">
        <v>437</v>
      </c>
      <c r="AT433" t="s">
        <v>90</v>
      </c>
      <c r="AU433" t="s">
        <v>90</v>
      </c>
    </row>
    <row r="434" spans="2:47">
      <c r="B434" s="3">
        <v>4.21</v>
      </c>
      <c r="C434" s="3">
        <f t="shared" si="14"/>
        <v>0.26333333333333692</v>
      </c>
      <c r="D434" t="s">
        <v>65</v>
      </c>
      <c r="E434" s="3">
        <v>4.21</v>
      </c>
      <c r="F434" t="s">
        <v>426</v>
      </c>
      <c r="G434" t="s">
        <v>90</v>
      </c>
      <c r="H434" s="3">
        <v>4.21</v>
      </c>
      <c r="I434" s="3">
        <f t="shared" si="13"/>
        <v>0.24687499999999385</v>
      </c>
      <c r="J434" t="s">
        <v>65</v>
      </c>
      <c r="K434" s="3">
        <v>4.21</v>
      </c>
      <c r="L434" t="s">
        <v>565</v>
      </c>
      <c r="O434" s="3">
        <v>4.21</v>
      </c>
      <c r="P434" t="s">
        <v>568</v>
      </c>
      <c r="R434" s="3">
        <v>4.21</v>
      </c>
      <c r="S434" t="s">
        <v>572</v>
      </c>
      <c r="T434" t="s">
        <v>90</v>
      </c>
      <c r="AJ434" s="3">
        <v>4.21</v>
      </c>
      <c r="AK434" t="s">
        <v>578</v>
      </c>
      <c r="AM434" s="8">
        <v>42.1</v>
      </c>
      <c r="AN434" s="8">
        <v>4.21</v>
      </c>
      <c r="AO434" t="s">
        <v>585</v>
      </c>
      <c r="AP434" t="s">
        <v>90</v>
      </c>
      <c r="AQ434" s="8">
        <v>42.1</v>
      </c>
      <c r="AR434" s="3">
        <v>4.21</v>
      </c>
      <c r="AS434" t="s">
        <v>437</v>
      </c>
      <c r="AT434" t="s">
        <v>90</v>
      </c>
      <c r="AU434" t="s">
        <v>90</v>
      </c>
    </row>
    <row r="435" spans="2:47">
      <c r="B435" s="3">
        <v>4.22</v>
      </c>
      <c r="C435" s="3">
        <f t="shared" si="14"/>
        <v>0.26000000000000356</v>
      </c>
      <c r="D435" t="s">
        <v>65</v>
      </c>
      <c r="E435" s="3">
        <v>4.22</v>
      </c>
      <c r="F435" t="s">
        <v>426</v>
      </c>
      <c r="G435" t="s">
        <v>90</v>
      </c>
      <c r="H435" s="3">
        <v>4.22</v>
      </c>
      <c r="I435" s="3">
        <f t="shared" si="13"/>
        <v>0.24374999999999386</v>
      </c>
      <c r="J435" t="s">
        <v>65</v>
      </c>
      <c r="K435" s="3">
        <v>4.22</v>
      </c>
      <c r="L435" t="s">
        <v>565</v>
      </c>
      <c r="O435" s="3">
        <v>4.22</v>
      </c>
      <c r="P435" t="s">
        <v>568</v>
      </c>
      <c r="R435" s="3">
        <v>4.22</v>
      </c>
      <c r="S435" t="s">
        <v>572</v>
      </c>
      <c r="T435" t="s">
        <v>90</v>
      </c>
      <c r="AJ435" s="3">
        <v>4.22</v>
      </c>
      <c r="AK435" t="s">
        <v>578</v>
      </c>
      <c r="AM435" s="8">
        <v>42.2</v>
      </c>
      <c r="AN435" s="8">
        <v>4.22</v>
      </c>
      <c r="AO435" t="s">
        <v>585</v>
      </c>
      <c r="AP435" t="s">
        <v>90</v>
      </c>
      <c r="AQ435" s="8">
        <v>42.2</v>
      </c>
      <c r="AR435" s="3">
        <v>4.22</v>
      </c>
      <c r="AS435" t="s">
        <v>437</v>
      </c>
      <c r="AT435" t="s">
        <v>90</v>
      </c>
      <c r="AU435" t="s">
        <v>90</v>
      </c>
    </row>
    <row r="436" spans="2:47">
      <c r="B436" s="3">
        <v>4.2300000000000004</v>
      </c>
      <c r="C436" s="3">
        <f t="shared" si="14"/>
        <v>0.25666666666667021</v>
      </c>
      <c r="D436" t="s">
        <v>65</v>
      </c>
      <c r="E436" s="3">
        <v>4.2300000000000004</v>
      </c>
      <c r="F436" t="s">
        <v>426</v>
      </c>
      <c r="G436" t="s">
        <v>90</v>
      </c>
      <c r="H436" s="3">
        <v>4.2300000000000004</v>
      </c>
      <c r="I436" s="3">
        <f t="shared" si="13"/>
        <v>0.24062499999999387</v>
      </c>
      <c r="J436" t="s">
        <v>65</v>
      </c>
      <c r="K436" s="3">
        <v>4.2300000000000004</v>
      </c>
      <c r="L436" t="s">
        <v>565</v>
      </c>
      <c r="O436" s="3">
        <v>4.2300000000000004</v>
      </c>
      <c r="P436" t="s">
        <v>568</v>
      </c>
      <c r="R436" s="3">
        <v>4.2300000000000004</v>
      </c>
      <c r="S436" t="s">
        <v>572</v>
      </c>
      <c r="T436" t="s">
        <v>90</v>
      </c>
      <c r="AJ436" s="3">
        <v>4.2300000000000004</v>
      </c>
      <c r="AK436" t="s">
        <v>578</v>
      </c>
      <c r="AM436" s="8">
        <v>42.300000000000004</v>
      </c>
      <c r="AN436" s="8">
        <v>4.2300000000000004</v>
      </c>
      <c r="AO436" t="s">
        <v>585</v>
      </c>
      <c r="AP436" t="s">
        <v>90</v>
      </c>
      <c r="AQ436" s="8">
        <v>42.300000000000004</v>
      </c>
      <c r="AR436" s="3">
        <v>4.2300000000000004</v>
      </c>
      <c r="AS436" t="s">
        <v>437</v>
      </c>
      <c r="AT436" t="s">
        <v>90</v>
      </c>
      <c r="AU436" t="s">
        <v>90</v>
      </c>
    </row>
    <row r="437" spans="2:47">
      <c r="B437" s="3">
        <v>4.24</v>
      </c>
      <c r="C437" s="3">
        <f t="shared" si="14"/>
        <v>0.25333333333333685</v>
      </c>
      <c r="D437" t="s">
        <v>65</v>
      </c>
      <c r="E437" s="3">
        <v>4.24</v>
      </c>
      <c r="F437" t="s">
        <v>426</v>
      </c>
      <c r="G437" t="s">
        <v>90</v>
      </c>
      <c r="H437" s="3">
        <v>4.24</v>
      </c>
      <c r="I437" s="3">
        <f t="shared" si="13"/>
        <v>0.23749999999999388</v>
      </c>
      <c r="J437" t="s">
        <v>65</v>
      </c>
      <c r="K437" s="3">
        <v>4.24</v>
      </c>
      <c r="L437" t="s">
        <v>565</v>
      </c>
      <c r="O437" s="3">
        <v>4.24</v>
      </c>
      <c r="P437" t="s">
        <v>568</v>
      </c>
      <c r="R437" s="3">
        <v>4.24</v>
      </c>
      <c r="S437" t="s">
        <v>572</v>
      </c>
      <c r="T437" t="s">
        <v>90</v>
      </c>
      <c r="AJ437" s="3">
        <v>4.24</v>
      </c>
      <c r="AK437" t="s">
        <v>578</v>
      </c>
      <c r="AM437" s="8">
        <v>42.400000000000006</v>
      </c>
      <c r="AN437" s="8">
        <v>4.24</v>
      </c>
      <c r="AO437" t="s">
        <v>585</v>
      </c>
      <c r="AP437" t="s">
        <v>90</v>
      </c>
      <c r="AQ437" s="8">
        <v>42.400000000000006</v>
      </c>
      <c r="AR437" s="3">
        <v>4.24</v>
      </c>
      <c r="AS437" t="s">
        <v>437</v>
      </c>
      <c r="AT437" t="s">
        <v>90</v>
      </c>
      <c r="AU437" t="s">
        <v>90</v>
      </c>
    </row>
    <row r="438" spans="2:47">
      <c r="B438" s="3">
        <v>4.25</v>
      </c>
      <c r="C438" s="3">
        <f t="shared" si="14"/>
        <v>0.2500000000000035</v>
      </c>
      <c r="D438" t="s">
        <v>65</v>
      </c>
      <c r="E438" s="3">
        <v>4.25</v>
      </c>
      <c r="F438" t="s">
        <v>426</v>
      </c>
      <c r="G438" t="s">
        <v>90</v>
      </c>
      <c r="H438" s="3">
        <v>4.25</v>
      </c>
      <c r="I438" s="3">
        <f t="shared" si="13"/>
        <v>0.23437499999999389</v>
      </c>
      <c r="J438" t="s">
        <v>65</v>
      </c>
      <c r="K438" s="3">
        <v>4.25</v>
      </c>
      <c r="L438" t="s">
        <v>565</v>
      </c>
      <c r="O438" s="3">
        <v>4.25</v>
      </c>
      <c r="P438" t="s">
        <v>568</v>
      </c>
      <c r="R438" s="3">
        <v>4.25</v>
      </c>
      <c r="S438" t="s">
        <v>572</v>
      </c>
      <c r="T438" t="s">
        <v>90</v>
      </c>
      <c r="AJ438" s="3">
        <v>4.25</v>
      </c>
      <c r="AK438" t="s">
        <v>578</v>
      </c>
      <c r="AM438" s="8">
        <v>42.5</v>
      </c>
      <c r="AN438" s="8">
        <v>4.25</v>
      </c>
      <c r="AO438" t="s">
        <v>585</v>
      </c>
      <c r="AP438" t="s">
        <v>90</v>
      </c>
      <c r="AQ438" s="8">
        <v>42.5</v>
      </c>
      <c r="AR438" s="3">
        <v>4.25</v>
      </c>
      <c r="AS438" t="s">
        <v>437</v>
      </c>
      <c r="AT438" t="s">
        <v>90</v>
      </c>
      <c r="AU438" t="s">
        <v>90</v>
      </c>
    </row>
    <row r="439" spans="2:47">
      <c r="B439" s="3">
        <v>4.26</v>
      </c>
      <c r="C439" s="3">
        <f t="shared" si="14"/>
        <v>0.24666666666667017</v>
      </c>
      <c r="D439" t="s">
        <v>65</v>
      </c>
      <c r="E439" s="3">
        <v>4.26</v>
      </c>
      <c r="F439" t="s">
        <v>426</v>
      </c>
      <c r="G439" t="s">
        <v>90</v>
      </c>
      <c r="H439" s="3">
        <v>4.26</v>
      </c>
      <c r="I439" s="3">
        <f t="shared" si="13"/>
        <v>0.2312499999999939</v>
      </c>
      <c r="J439" t="s">
        <v>65</v>
      </c>
      <c r="K439" s="3">
        <v>4.26</v>
      </c>
      <c r="L439" t="s">
        <v>565</v>
      </c>
      <c r="O439" s="3">
        <v>4.26</v>
      </c>
      <c r="P439" t="s">
        <v>568</v>
      </c>
      <c r="R439" s="3">
        <v>4.26</v>
      </c>
      <c r="S439" t="s">
        <v>572</v>
      </c>
      <c r="T439" t="s">
        <v>90</v>
      </c>
      <c r="AJ439" s="3">
        <v>4.26</v>
      </c>
      <c r="AK439" t="s">
        <v>578</v>
      </c>
      <c r="AM439" s="8">
        <v>42.6</v>
      </c>
      <c r="AN439" s="8">
        <v>4.26</v>
      </c>
      <c r="AO439" t="s">
        <v>585</v>
      </c>
      <c r="AP439" t="s">
        <v>90</v>
      </c>
      <c r="AQ439" s="8">
        <v>42.6</v>
      </c>
      <c r="AR439" s="3">
        <v>4.26</v>
      </c>
      <c r="AS439" t="s">
        <v>437</v>
      </c>
      <c r="AT439" t="s">
        <v>90</v>
      </c>
      <c r="AU439" t="s">
        <v>90</v>
      </c>
    </row>
    <row r="440" spans="2:47">
      <c r="B440" s="3">
        <v>4.2699999999999996</v>
      </c>
      <c r="C440" s="3">
        <f t="shared" si="14"/>
        <v>0.24333333333333684</v>
      </c>
      <c r="D440" t="s">
        <v>65</v>
      </c>
      <c r="E440" s="3">
        <v>4.2699999999999996</v>
      </c>
      <c r="F440" t="s">
        <v>426</v>
      </c>
      <c r="G440" t="s">
        <v>90</v>
      </c>
      <c r="H440" s="3">
        <v>4.2700000000000005</v>
      </c>
      <c r="I440" s="3">
        <f t="shared" si="13"/>
        <v>0.22812499999999392</v>
      </c>
      <c r="J440" t="s">
        <v>65</v>
      </c>
      <c r="K440" s="3">
        <v>4.2700000000000005</v>
      </c>
      <c r="L440" t="s">
        <v>565</v>
      </c>
      <c r="O440" s="3">
        <v>4.2700000000000005</v>
      </c>
      <c r="P440" t="s">
        <v>568</v>
      </c>
      <c r="R440" s="3">
        <v>4.2700000000000005</v>
      </c>
      <c r="S440" t="s">
        <v>572</v>
      </c>
      <c r="T440" t="s">
        <v>90</v>
      </c>
      <c r="AJ440" s="3">
        <v>4.2700000000000005</v>
      </c>
      <c r="AK440" t="s">
        <v>578</v>
      </c>
      <c r="AM440" s="8">
        <v>42.7</v>
      </c>
      <c r="AN440" s="8">
        <v>4.2699999999999996</v>
      </c>
      <c r="AO440" t="s">
        <v>585</v>
      </c>
      <c r="AP440" t="s">
        <v>90</v>
      </c>
      <c r="AQ440" s="8">
        <v>42.7</v>
      </c>
      <c r="AR440" s="3">
        <v>4.2700000000000005</v>
      </c>
      <c r="AS440" t="s">
        <v>437</v>
      </c>
      <c r="AT440" t="s">
        <v>90</v>
      </c>
      <c r="AU440" t="s">
        <v>90</v>
      </c>
    </row>
    <row r="441" spans="2:47">
      <c r="B441" s="3">
        <v>4.28</v>
      </c>
      <c r="C441" s="3">
        <f t="shared" si="14"/>
        <v>0.24000000000000352</v>
      </c>
      <c r="D441" t="s">
        <v>65</v>
      </c>
      <c r="E441" s="3">
        <v>4.28</v>
      </c>
      <c r="F441" t="s">
        <v>426</v>
      </c>
      <c r="G441" t="s">
        <v>90</v>
      </c>
      <c r="H441" s="3">
        <v>4.28</v>
      </c>
      <c r="I441" s="3">
        <f t="shared" si="13"/>
        <v>0.22499999999999393</v>
      </c>
      <c r="J441" t="s">
        <v>65</v>
      </c>
      <c r="K441" s="3">
        <v>4.28</v>
      </c>
      <c r="L441" t="s">
        <v>565</v>
      </c>
      <c r="O441" s="3">
        <v>4.28</v>
      </c>
      <c r="P441" t="s">
        <v>568</v>
      </c>
      <c r="R441" s="3">
        <v>4.28</v>
      </c>
      <c r="S441" t="s">
        <v>572</v>
      </c>
      <c r="T441" t="s">
        <v>90</v>
      </c>
      <c r="AJ441" s="3">
        <v>4.28</v>
      </c>
      <c r="AK441" t="s">
        <v>578</v>
      </c>
      <c r="AM441" s="8">
        <v>42.800000000000004</v>
      </c>
      <c r="AN441" s="8">
        <v>4.28</v>
      </c>
      <c r="AO441" t="s">
        <v>585</v>
      </c>
      <c r="AP441" t="s">
        <v>90</v>
      </c>
      <c r="AQ441" s="8">
        <v>42.800000000000004</v>
      </c>
      <c r="AR441" s="3">
        <v>4.28</v>
      </c>
      <c r="AS441" t="s">
        <v>437</v>
      </c>
      <c r="AT441" t="s">
        <v>90</v>
      </c>
      <c r="AU441" t="s">
        <v>90</v>
      </c>
    </row>
    <row r="442" spans="2:47">
      <c r="B442" s="3">
        <v>4.29</v>
      </c>
      <c r="C442" s="3">
        <f t="shared" si="14"/>
        <v>0.23666666666667019</v>
      </c>
      <c r="D442" t="s">
        <v>65</v>
      </c>
      <c r="E442" s="3">
        <v>4.29</v>
      </c>
      <c r="F442" t="s">
        <v>426</v>
      </c>
      <c r="G442" t="s">
        <v>90</v>
      </c>
      <c r="H442" s="3">
        <v>4.29</v>
      </c>
      <c r="I442" s="3">
        <f t="shared" si="13"/>
        <v>0.22187499999999394</v>
      </c>
      <c r="J442" t="s">
        <v>65</v>
      </c>
      <c r="K442" s="3">
        <v>4.29</v>
      </c>
      <c r="L442" t="s">
        <v>565</v>
      </c>
      <c r="O442" s="3">
        <v>4.29</v>
      </c>
      <c r="P442" t="s">
        <v>568</v>
      </c>
      <c r="R442" s="3">
        <v>4.29</v>
      </c>
      <c r="S442" t="s">
        <v>572</v>
      </c>
      <c r="T442" t="s">
        <v>90</v>
      </c>
      <c r="AJ442" s="3">
        <v>4.29</v>
      </c>
      <c r="AK442" t="s">
        <v>578</v>
      </c>
      <c r="AM442" s="8">
        <v>42.900000000000006</v>
      </c>
      <c r="AN442" s="8">
        <v>4.29</v>
      </c>
      <c r="AO442" t="s">
        <v>585</v>
      </c>
      <c r="AP442" t="s">
        <v>90</v>
      </c>
      <c r="AQ442" s="8">
        <v>42.900000000000006</v>
      </c>
      <c r="AR442" s="3">
        <v>4.29</v>
      </c>
      <c r="AS442" t="s">
        <v>437</v>
      </c>
      <c r="AT442" t="s">
        <v>90</v>
      </c>
      <c r="AU442" t="s">
        <v>90</v>
      </c>
    </row>
    <row r="443" spans="2:47">
      <c r="B443" s="3">
        <v>4.3</v>
      </c>
      <c r="C443" s="3">
        <f t="shared" si="14"/>
        <v>0.23333333333333686</v>
      </c>
      <c r="D443" t="s">
        <v>65</v>
      </c>
      <c r="E443" s="3">
        <v>4.3</v>
      </c>
      <c r="F443" t="s">
        <v>426</v>
      </c>
      <c r="G443" t="s">
        <v>90</v>
      </c>
      <c r="H443" s="3">
        <v>4.3</v>
      </c>
      <c r="I443" s="3">
        <f t="shared" si="13"/>
        <v>0.21874999999999395</v>
      </c>
      <c r="J443" t="s">
        <v>65</v>
      </c>
      <c r="K443" s="3">
        <v>4.3</v>
      </c>
      <c r="L443" t="s">
        <v>565</v>
      </c>
      <c r="O443" s="3">
        <v>4.3</v>
      </c>
      <c r="P443" t="s">
        <v>568</v>
      </c>
      <c r="R443" s="3">
        <v>4.3</v>
      </c>
      <c r="S443" t="s">
        <v>572</v>
      </c>
      <c r="T443" t="s">
        <v>90</v>
      </c>
      <c r="AJ443" s="3">
        <v>4.3</v>
      </c>
      <c r="AK443" t="s">
        <v>578</v>
      </c>
      <c r="AM443" s="8">
        <v>43</v>
      </c>
      <c r="AN443" s="8">
        <v>4.3</v>
      </c>
      <c r="AO443" t="s">
        <v>585</v>
      </c>
      <c r="AP443" t="s">
        <v>90</v>
      </c>
      <c r="AQ443" s="8">
        <v>43</v>
      </c>
      <c r="AR443" s="3">
        <v>4.3</v>
      </c>
      <c r="AS443" t="s">
        <v>437</v>
      </c>
      <c r="AT443" t="s">
        <v>90</v>
      </c>
      <c r="AU443" t="s">
        <v>90</v>
      </c>
    </row>
    <row r="444" spans="2:47">
      <c r="B444" s="3">
        <v>4.3099999999999996</v>
      </c>
      <c r="C444" s="3">
        <f t="shared" si="14"/>
        <v>0.23000000000000353</v>
      </c>
      <c r="D444" t="s">
        <v>65</v>
      </c>
      <c r="E444" s="3">
        <v>4.3099999999999996</v>
      </c>
      <c r="F444" t="s">
        <v>426</v>
      </c>
      <c r="G444" t="s">
        <v>90</v>
      </c>
      <c r="H444" s="3">
        <v>4.3100000000000005</v>
      </c>
      <c r="I444" s="3">
        <f t="shared" si="13"/>
        <v>0.21562499999999396</v>
      </c>
      <c r="J444" t="s">
        <v>65</v>
      </c>
      <c r="K444" s="3">
        <v>4.3100000000000005</v>
      </c>
      <c r="L444" t="s">
        <v>565</v>
      </c>
      <c r="O444" s="3">
        <v>4.3100000000000005</v>
      </c>
      <c r="P444" t="s">
        <v>568</v>
      </c>
      <c r="R444" s="3">
        <v>4.3100000000000005</v>
      </c>
      <c r="S444" t="s">
        <v>572</v>
      </c>
      <c r="T444" t="s">
        <v>90</v>
      </c>
      <c r="AJ444" s="3">
        <v>4.3100000000000005</v>
      </c>
      <c r="AK444" t="s">
        <v>578</v>
      </c>
      <c r="AM444" s="8">
        <v>43.1</v>
      </c>
      <c r="AN444" s="8">
        <v>4.3099999999999996</v>
      </c>
      <c r="AO444" t="s">
        <v>585</v>
      </c>
      <c r="AP444" t="s">
        <v>90</v>
      </c>
      <c r="AQ444" s="8">
        <v>43.1</v>
      </c>
      <c r="AR444" s="3">
        <v>4.3100000000000005</v>
      </c>
      <c r="AS444" t="s">
        <v>437</v>
      </c>
      <c r="AT444" t="s">
        <v>90</v>
      </c>
      <c r="AU444" t="s">
        <v>90</v>
      </c>
    </row>
    <row r="445" spans="2:47">
      <c r="B445" s="3">
        <v>4.32</v>
      </c>
      <c r="C445" s="3">
        <f t="shared" si="14"/>
        <v>0.22666666666667021</v>
      </c>
      <c r="D445" t="s">
        <v>65</v>
      </c>
      <c r="E445" s="3">
        <v>4.32</v>
      </c>
      <c r="F445" t="s">
        <v>426</v>
      </c>
      <c r="G445" t="s">
        <v>90</v>
      </c>
      <c r="H445" s="3">
        <v>4.32</v>
      </c>
      <c r="I445" s="3">
        <f t="shared" si="13"/>
        <v>0.21249999999999397</v>
      </c>
      <c r="J445" t="s">
        <v>65</v>
      </c>
      <c r="K445" s="3">
        <v>4.32</v>
      </c>
      <c r="L445" t="s">
        <v>565</v>
      </c>
      <c r="O445" s="3">
        <v>4.32</v>
      </c>
      <c r="P445" t="s">
        <v>568</v>
      </c>
      <c r="R445" s="3">
        <v>4.32</v>
      </c>
      <c r="S445" t="s">
        <v>572</v>
      </c>
      <c r="T445" t="s">
        <v>90</v>
      </c>
      <c r="AJ445" s="3">
        <v>4.32</v>
      </c>
      <c r="AK445" t="s">
        <v>578</v>
      </c>
      <c r="AM445" s="8">
        <v>43.2</v>
      </c>
      <c r="AN445" s="8">
        <v>4.32</v>
      </c>
      <c r="AO445" t="s">
        <v>585</v>
      </c>
      <c r="AP445" t="s">
        <v>90</v>
      </c>
      <c r="AQ445" s="8">
        <v>43.2</v>
      </c>
      <c r="AR445" s="3">
        <v>4.32</v>
      </c>
      <c r="AS445" t="s">
        <v>437</v>
      </c>
      <c r="AT445" t="s">
        <v>90</v>
      </c>
      <c r="AU445" t="s">
        <v>90</v>
      </c>
    </row>
    <row r="446" spans="2:47">
      <c r="B446" s="3">
        <v>4.33</v>
      </c>
      <c r="C446" s="3">
        <f t="shared" si="14"/>
        <v>0.22333333333333688</v>
      </c>
      <c r="D446" t="s">
        <v>65</v>
      </c>
      <c r="E446" s="3">
        <v>4.33</v>
      </c>
      <c r="F446" t="s">
        <v>426</v>
      </c>
      <c r="G446" t="s">
        <v>90</v>
      </c>
      <c r="H446" s="3">
        <v>4.33</v>
      </c>
      <c r="I446" s="3">
        <f t="shared" si="13"/>
        <v>0.20937499999999398</v>
      </c>
      <c r="J446" t="s">
        <v>65</v>
      </c>
      <c r="K446" s="3">
        <v>4.33</v>
      </c>
      <c r="L446" t="s">
        <v>565</v>
      </c>
      <c r="O446" s="3">
        <v>4.33</v>
      </c>
      <c r="P446" t="s">
        <v>568</v>
      </c>
      <c r="R446" s="3">
        <v>4.33</v>
      </c>
      <c r="S446" t="s">
        <v>572</v>
      </c>
      <c r="T446" t="s">
        <v>90</v>
      </c>
      <c r="AJ446" s="3">
        <v>4.33</v>
      </c>
      <c r="AK446" t="s">
        <v>578</v>
      </c>
      <c r="AM446" s="8">
        <v>43.300000000000004</v>
      </c>
      <c r="AN446" s="8">
        <v>4.33</v>
      </c>
      <c r="AO446" t="s">
        <v>585</v>
      </c>
      <c r="AP446" t="s">
        <v>90</v>
      </c>
      <c r="AQ446" s="8">
        <v>43.300000000000004</v>
      </c>
      <c r="AR446" s="3">
        <v>4.33</v>
      </c>
      <c r="AS446" t="s">
        <v>437</v>
      </c>
      <c r="AT446" t="s">
        <v>90</v>
      </c>
      <c r="AU446" t="s">
        <v>90</v>
      </c>
    </row>
    <row r="447" spans="2:47">
      <c r="B447" s="3">
        <v>4.34</v>
      </c>
      <c r="C447" s="3">
        <f t="shared" si="14"/>
        <v>0.22000000000000355</v>
      </c>
      <c r="D447" t="s">
        <v>65</v>
      </c>
      <c r="E447" s="3">
        <v>4.34</v>
      </c>
      <c r="F447" t="s">
        <v>426</v>
      </c>
      <c r="G447" t="s">
        <v>90</v>
      </c>
      <c r="H447" s="3">
        <v>4.34</v>
      </c>
      <c r="I447" s="3">
        <f t="shared" si="13"/>
        <v>0.20624999999999399</v>
      </c>
      <c r="J447" t="s">
        <v>65</v>
      </c>
      <c r="K447" s="3">
        <v>4.34</v>
      </c>
      <c r="L447" t="s">
        <v>565</v>
      </c>
      <c r="O447" s="3">
        <v>4.34</v>
      </c>
      <c r="P447" t="s">
        <v>568</v>
      </c>
      <c r="R447" s="3">
        <v>4.34</v>
      </c>
      <c r="S447" t="s">
        <v>572</v>
      </c>
      <c r="T447" t="s">
        <v>90</v>
      </c>
      <c r="AJ447" s="3">
        <v>4.34</v>
      </c>
      <c r="AK447" t="s">
        <v>578</v>
      </c>
      <c r="AM447" s="8">
        <v>43.400000000000006</v>
      </c>
      <c r="AN447" s="8">
        <v>4.34</v>
      </c>
      <c r="AO447" t="s">
        <v>585</v>
      </c>
      <c r="AP447" t="s">
        <v>90</v>
      </c>
      <c r="AQ447" s="8">
        <v>43.400000000000006</v>
      </c>
      <c r="AR447" s="3">
        <v>4.34</v>
      </c>
      <c r="AS447" t="s">
        <v>437</v>
      </c>
      <c r="AT447" t="s">
        <v>90</v>
      </c>
      <c r="AU447" t="s">
        <v>90</v>
      </c>
    </row>
    <row r="448" spans="2:47">
      <c r="B448" s="3">
        <v>4.3499999999999996</v>
      </c>
      <c r="C448" s="3">
        <f t="shared" si="14"/>
        <v>0.21666666666667023</v>
      </c>
      <c r="D448" t="s">
        <v>65</v>
      </c>
      <c r="E448" s="3">
        <v>4.3499999999999996</v>
      </c>
      <c r="F448" t="s">
        <v>426</v>
      </c>
      <c r="G448" t="s">
        <v>90</v>
      </c>
      <c r="H448" s="3">
        <v>4.3500000000000005</v>
      </c>
      <c r="I448" s="3">
        <f t="shared" si="13"/>
        <v>0.203124999999994</v>
      </c>
      <c r="J448" t="s">
        <v>65</v>
      </c>
      <c r="K448" s="3">
        <v>4.3500000000000005</v>
      </c>
      <c r="L448" t="s">
        <v>565</v>
      </c>
      <c r="O448" s="3">
        <v>4.3500000000000005</v>
      </c>
      <c r="P448" t="s">
        <v>568</v>
      </c>
      <c r="R448" s="3">
        <v>4.3500000000000005</v>
      </c>
      <c r="S448" t="s">
        <v>572</v>
      </c>
      <c r="T448" t="s">
        <v>90</v>
      </c>
      <c r="AJ448" s="3">
        <v>4.3500000000000005</v>
      </c>
      <c r="AK448" t="s">
        <v>578</v>
      </c>
      <c r="AM448" s="8">
        <v>43.5</v>
      </c>
      <c r="AN448" s="8">
        <v>4.3499999999999996</v>
      </c>
      <c r="AO448" t="s">
        <v>585</v>
      </c>
      <c r="AP448" t="s">
        <v>90</v>
      </c>
      <c r="AQ448" s="8">
        <v>43.5</v>
      </c>
      <c r="AR448" s="3">
        <v>4.3500000000000005</v>
      </c>
      <c r="AS448" t="s">
        <v>437</v>
      </c>
      <c r="AT448" t="s">
        <v>90</v>
      </c>
      <c r="AU448" t="s">
        <v>90</v>
      </c>
    </row>
    <row r="449" spans="2:47">
      <c r="B449" s="3">
        <v>4.3600000000000003</v>
      </c>
      <c r="C449" s="3">
        <f t="shared" si="14"/>
        <v>0.2133333333333369</v>
      </c>
      <c r="D449" t="s">
        <v>65</v>
      </c>
      <c r="E449" s="3">
        <v>4.3600000000000003</v>
      </c>
      <c r="F449" t="s">
        <v>426</v>
      </c>
      <c r="G449" t="s">
        <v>90</v>
      </c>
      <c r="H449" s="3">
        <v>4.3600000000000003</v>
      </c>
      <c r="I449" s="3">
        <f t="shared" si="13"/>
        <v>0.19999999999999402</v>
      </c>
      <c r="J449" t="s">
        <v>65</v>
      </c>
      <c r="K449" s="3">
        <v>4.3600000000000003</v>
      </c>
      <c r="L449" t="s">
        <v>565</v>
      </c>
      <c r="O449" s="3">
        <v>4.3600000000000003</v>
      </c>
      <c r="P449" t="s">
        <v>568</v>
      </c>
      <c r="R449" s="3">
        <v>4.3600000000000003</v>
      </c>
      <c r="S449" t="s">
        <v>572</v>
      </c>
      <c r="T449" t="s">
        <v>90</v>
      </c>
      <c r="AJ449" s="3">
        <v>4.3600000000000003</v>
      </c>
      <c r="AK449" t="s">
        <v>578</v>
      </c>
      <c r="AM449" s="8">
        <v>43.6</v>
      </c>
      <c r="AN449" s="8">
        <v>4.3600000000000003</v>
      </c>
      <c r="AO449" t="s">
        <v>585</v>
      </c>
      <c r="AP449" t="s">
        <v>90</v>
      </c>
      <c r="AQ449" s="8">
        <v>43.6</v>
      </c>
      <c r="AR449" s="3">
        <v>4.3600000000000003</v>
      </c>
      <c r="AS449" t="s">
        <v>437</v>
      </c>
      <c r="AT449" t="s">
        <v>90</v>
      </c>
      <c r="AU449" t="s">
        <v>90</v>
      </c>
    </row>
    <row r="450" spans="2:47">
      <c r="B450" s="3">
        <v>4.37</v>
      </c>
      <c r="C450" s="3">
        <f t="shared" si="14"/>
        <v>0.21000000000000357</v>
      </c>
      <c r="D450" t="s">
        <v>65</v>
      </c>
      <c r="E450" s="3">
        <v>4.37</v>
      </c>
      <c r="F450" t="s">
        <v>426</v>
      </c>
      <c r="G450" t="s">
        <v>90</v>
      </c>
      <c r="H450" s="3">
        <v>4.37</v>
      </c>
      <c r="I450" s="3">
        <f t="shared" si="13"/>
        <v>0.19687499999999403</v>
      </c>
      <c r="J450" t="s">
        <v>65</v>
      </c>
      <c r="K450" s="3">
        <v>4.37</v>
      </c>
      <c r="L450" t="s">
        <v>565</v>
      </c>
      <c r="O450" s="3">
        <v>4.37</v>
      </c>
      <c r="P450" t="s">
        <v>568</v>
      </c>
      <c r="R450" s="3">
        <v>4.37</v>
      </c>
      <c r="S450" t="s">
        <v>572</v>
      </c>
      <c r="T450" t="s">
        <v>90</v>
      </c>
      <c r="AJ450" s="3">
        <v>4.37</v>
      </c>
      <c r="AK450" t="s">
        <v>578</v>
      </c>
      <c r="AM450" s="8">
        <v>43.7</v>
      </c>
      <c r="AN450" s="8">
        <v>4.37</v>
      </c>
      <c r="AO450" t="s">
        <v>585</v>
      </c>
      <c r="AP450" t="s">
        <v>90</v>
      </c>
      <c r="AQ450" s="8">
        <v>43.7</v>
      </c>
      <c r="AR450" s="3">
        <v>4.37</v>
      </c>
      <c r="AS450" t="s">
        <v>437</v>
      </c>
      <c r="AT450" t="s">
        <v>90</v>
      </c>
      <c r="AU450" t="s">
        <v>90</v>
      </c>
    </row>
    <row r="451" spans="2:47">
      <c r="B451" s="3">
        <v>4.38</v>
      </c>
      <c r="C451" s="3">
        <f t="shared" si="14"/>
        <v>0.20666666666667025</v>
      </c>
      <c r="D451" t="s">
        <v>65</v>
      </c>
      <c r="E451" s="3">
        <v>4.38</v>
      </c>
      <c r="F451" t="s">
        <v>426</v>
      </c>
      <c r="G451" t="s">
        <v>90</v>
      </c>
      <c r="H451" s="3">
        <v>4.38</v>
      </c>
      <c r="I451" s="3">
        <f t="shared" si="13"/>
        <v>0.19374999999999404</v>
      </c>
      <c r="J451" t="s">
        <v>65</v>
      </c>
      <c r="K451" s="3">
        <v>4.38</v>
      </c>
      <c r="L451" t="s">
        <v>565</v>
      </c>
      <c r="O451" s="3">
        <v>4.38</v>
      </c>
      <c r="P451" t="s">
        <v>568</v>
      </c>
      <c r="R451" s="3">
        <v>4.38</v>
      </c>
      <c r="S451" t="s">
        <v>572</v>
      </c>
      <c r="T451" t="s">
        <v>90</v>
      </c>
      <c r="AJ451" s="3">
        <v>4.38</v>
      </c>
      <c r="AK451" t="s">
        <v>578</v>
      </c>
      <c r="AM451" s="8">
        <v>43.800000000000004</v>
      </c>
      <c r="AN451" s="8">
        <v>4.38</v>
      </c>
      <c r="AO451" t="s">
        <v>585</v>
      </c>
      <c r="AP451" t="s">
        <v>90</v>
      </c>
      <c r="AQ451" s="8">
        <v>43.800000000000004</v>
      </c>
      <c r="AR451" s="3">
        <v>4.38</v>
      </c>
      <c r="AS451" t="s">
        <v>437</v>
      </c>
      <c r="AT451" t="s">
        <v>90</v>
      </c>
      <c r="AU451" t="s">
        <v>90</v>
      </c>
    </row>
    <row r="452" spans="2:47">
      <c r="B452" s="3">
        <v>4.3899999999999997</v>
      </c>
      <c r="C452" s="3">
        <f t="shared" si="14"/>
        <v>0.20333333333333692</v>
      </c>
      <c r="D452" t="s">
        <v>65</v>
      </c>
      <c r="E452" s="3">
        <v>4.3899999999999997</v>
      </c>
      <c r="F452" t="s">
        <v>426</v>
      </c>
      <c r="G452" t="s">
        <v>90</v>
      </c>
      <c r="H452" s="3">
        <v>4.3899999999999997</v>
      </c>
      <c r="I452" s="3">
        <f t="shared" ref="I452:I513" si="15">I451-(1/320)</f>
        <v>0.19062499999999405</v>
      </c>
      <c r="J452" t="s">
        <v>65</v>
      </c>
      <c r="K452" s="3">
        <v>4.3899999999999997</v>
      </c>
      <c r="L452" t="s">
        <v>565</v>
      </c>
      <c r="O452" s="3">
        <v>4.3899999999999997</v>
      </c>
      <c r="P452" t="s">
        <v>568</v>
      </c>
      <c r="R452" s="3">
        <v>4.3899999999999997</v>
      </c>
      <c r="S452" t="s">
        <v>572</v>
      </c>
      <c r="T452" t="s">
        <v>90</v>
      </c>
      <c r="AJ452" s="3">
        <v>4.3899999999999997</v>
      </c>
      <c r="AK452" t="s">
        <v>578</v>
      </c>
      <c r="AM452" s="8">
        <v>43.900000000000006</v>
      </c>
      <c r="AN452" s="8">
        <v>4.3899999999999997</v>
      </c>
      <c r="AO452" t="s">
        <v>585</v>
      </c>
      <c r="AP452" t="s">
        <v>90</v>
      </c>
      <c r="AQ452" s="8">
        <v>43.900000000000006</v>
      </c>
      <c r="AR452" s="3">
        <v>4.3899999999999997</v>
      </c>
      <c r="AS452" t="s">
        <v>437</v>
      </c>
      <c r="AT452" t="s">
        <v>90</v>
      </c>
      <c r="AU452" t="s">
        <v>90</v>
      </c>
    </row>
    <row r="453" spans="2:47">
      <c r="B453" s="3">
        <v>4.4000000000000004</v>
      </c>
      <c r="C453" s="3">
        <f t="shared" si="14"/>
        <v>0.20000000000000359</v>
      </c>
      <c r="D453" t="s">
        <v>65</v>
      </c>
      <c r="E453" s="3">
        <v>4.4000000000000004</v>
      </c>
      <c r="F453" t="s">
        <v>426</v>
      </c>
      <c r="G453" t="s">
        <v>90</v>
      </c>
      <c r="H453" s="3">
        <v>4.4000000000000004</v>
      </c>
      <c r="I453" s="3">
        <f t="shared" si="15"/>
        <v>0.18749999999999406</v>
      </c>
      <c r="J453" t="s">
        <v>65</v>
      </c>
      <c r="K453" s="3">
        <v>4.4000000000000004</v>
      </c>
      <c r="L453" t="s">
        <v>565</v>
      </c>
      <c r="O453" s="3">
        <v>4.4000000000000004</v>
      </c>
      <c r="P453" t="s">
        <v>568</v>
      </c>
      <c r="R453" s="3">
        <v>4.4000000000000004</v>
      </c>
      <c r="S453" t="s">
        <v>572</v>
      </c>
      <c r="T453" t="s">
        <v>90</v>
      </c>
      <c r="AJ453" s="3">
        <v>4.4000000000000004</v>
      </c>
      <c r="AK453" t="s">
        <v>578</v>
      </c>
      <c r="AM453" s="8">
        <v>44</v>
      </c>
      <c r="AN453" s="8">
        <v>4.4000000000000004</v>
      </c>
      <c r="AO453" t="s">
        <v>585</v>
      </c>
      <c r="AP453" t="s">
        <v>90</v>
      </c>
      <c r="AQ453" s="8">
        <v>44</v>
      </c>
      <c r="AR453" s="3">
        <v>4.4000000000000004</v>
      </c>
      <c r="AS453" t="s">
        <v>437</v>
      </c>
      <c r="AT453" t="s">
        <v>90</v>
      </c>
      <c r="AU453" t="s">
        <v>90</v>
      </c>
    </row>
    <row r="454" spans="2:47">
      <c r="B454" s="3">
        <v>4.41</v>
      </c>
      <c r="C454" s="3">
        <f t="shared" si="14"/>
        <v>0.19666666666667026</v>
      </c>
      <c r="D454" t="s">
        <v>65</v>
      </c>
      <c r="E454" s="3">
        <v>4.41</v>
      </c>
      <c r="F454" t="s">
        <v>426</v>
      </c>
      <c r="G454" t="s">
        <v>90</v>
      </c>
      <c r="H454" s="3">
        <v>4.41</v>
      </c>
      <c r="I454" s="3">
        <f t="shared" si="15"/>
        <v>0.18437499999999407</v>
      </c>
      <c r="J454" t="s">
        <v>65</v>
      </c>
      <c r="K454" s="3">
        <v>4.41</v>
      </c>
      <c r="L454" t="s">
        <v>565</v>
      </c>
      <c r="O454" s="3">
        <v>4.41</v>
      </c>
      <c r="P454" t="s">
        <v>568</v>
      </c>
      <c r="R454" s="3">
        <v>4.41</v>
      </c>
      <c r="S454" t="s">
        <v>572</v>
      </c>
      <c r="T454" t="s">
        <v>90</v>
      </c>
      <c r="AJ454" s="3">
        <v>4.41</v>
      </c>
      <c r="AK454" t="s">
        <v>578</v>
      </c>
      <c r="AM454" s="8">
        <v>44.1</v>
      </c>
      <c r="AN454" s="8">
        <v>4.41</v>
      </c>
      <c r="AO454" t="s">
        <v>585</v>
      </c>
      <c r="AP454" t="s">
        <v>90</v>
      </c>
      <c r="AQ454" s="8">
        <v>44.1</v>
      </c>
      <c r="AR454" s="3">
        <v>4.41</v>
      </c>
      <c r="AS454" t="s">
        <v>437</v>
      </c>
      <c r="AT454" t="s">
        <v>90</v>
      </c>
      <c r="AU454" t="s">
        <v>90</v>
      </c>
    </row>
    <row r="455" spans="2:47">
      <c r="B455" s="3">
        <v>4.42</v>
      </c>
      <c r="C455" s="3">
        <f t="shared" si="14"/>
        <v>0.19333333333333694</v>
      </c>
      <c r="D455" t="s">
        <v>65</v>
      </c>
      <c r="E455" s="3">
        <v>4.42</v>
      </c>
      <c r="F455" t="s">
        <v>426</v>
      </c>
      <c r="G455" t="s">
        <v>90</v>
      </c>
      <c r="H455" s="3">
        <v>4.42</v>
      </c>
      <c r="I455" s="3">
        <f t="shared" si="15"/>
        <v>0.18124999999999408</v>
      </c>
      <c r="J455" t="s">
        <v>65</v>
      </c>
      <c r="K455" s="3">
        <v>4.42</v>
      </c>
      <c r="L455" t="s">
        <v>565</v>
      </c>
      <c r="O455" s="3">
        <v>4.42</v>
      </c>
      <c r="P455" t="s">
        <v>568</v>
      </c>
      <c r="R455" s="3">
        <v>4.42</v>
      </c>
      <c r="S455" t="s">
        <v>572</v>
      </c>
      <c r="T455" t="s">
        <v>90</v>
      </c>
      <c r="AJ455" s="3">
        <v>4.42</v>
      </c>
      <c r="AK455" t="s">
        <v>578</v>
      </c>
      <c r="AM455" s="8">
        <v>44.2</v>
      </c>
      <c r="AN455" s="8">
        <v>4.42</v>
      </c>
      <c r="AO455" t="s">
        <v>585</v>
      </c>
      <c r="AP455" t="s">
        <v>90</v>
      </c>
      <c r="AQ455" s="8">
        <v>44.2</v>
      </c>
      <c r="AR455" s="3">
        <v>4.42</v>
      </c>
      <c r="AS455" t="s">
        <v>437</v>
      </c>
      <c r="AT455" t="s">
        <v>90</v>
      </c>
      <c r="AU455" t="s">
        <v>90</v>
      </c>
    </row>
    <row r="456" spans="2:47">
      <c r="B456" s="3">
        <v>4.43</v>
      </c>
      <c r="C456" s="3">
        <f t="shared" si="14"/>
        <v>0.19000000000000361</v>
      </c>
      <c r="D456" t="s">
        <v>65</v>
      </c>
      <c r="E456" s="3">
        <v>4.43</v>
      </c>
      <c r="F456" t="s">
        <v>426</v>
      </c>
      <c r="G456" t="s">
        <v>90</v>
      </c>
      <c r="H456" s="3">
        <v>4.43</v>
      </c>
      <c r="I456" s="3">
        <f t="shared" si="15"/>
        <v>0.17812499999999409</v>
      </c>
      <c r="J456" t="s">
        <v>65</v>
      </c>
      <c r="K456" s="3">
        <v>4.43</v>
      </c>
      <c r="L456" t="s">
        <v>565</v>
      </c>
      <c r="O456" s="3">
        <v>4.43</v>
      </c>
      <c r="P456" t="s">
        <v>568</v>
      </c>
      <c r="R456" s="3">
        <v>4.43</v>
      </c>
      <c r="S456" t="s">
        <v>572</v>
      </c>
      <c r="T456" t="s">
        <v>90</v>
      </c>
      <c r="AJ456" s="3">
        <v>4.43</v>
      </c>
      <c r="AK456" t="s">
        <v>578</v>
      </c>
      <c r="AM456" s="8">
        <v>44.300000000000004</v>
      </c>
      <c r="AN456" s="8">
        <v>4.43</v>
      </c>
      <c r="AO456" t="s">
        <v>585</v>
      </c>
      <c r="AP456" t="s">
        <v>90</v>
      </c>
      <c r="AQ456" s="8">
        <v>44.300000000000004</v>
      </c>
      <c r="AR456" s="3">
        <v>4.43</v>
      </c>
      <c r="AS456" t="s">
        <v>437</v>
      </c>
      <c r="AT456" t="s">
        <v>90</v>
      </c>
      <c r="AU456" t="s">
        <v>90</v>
      </c>
    </row>
    <row r="457" spans="2:47">
      <c r="B457" s="3">
        <v>4.4400000000000004</v>
      </c>
      <c r="C457" s="3">
        <f t="shared" si="14"/>
        <v>0.18666666666667028</v>
      </c>
      <c r="D457" t="s">
        <v>65</v>
      </c>
      <c r="E457" s="3">
        <v>4.4400000000000004</v>
      </c>
      <c r="F457" t="s">
        <v>426</v>
      </c>
      <c r="G457" t="s">
        <v>90</v>
      </c>
      <c r="H457" s="3">
        <v>4.4400000000000004</v>
      </c>
      <c r="I457" s="3">
        <f t="shared" si="15"/>
        <v>0.1749999999999941</v>
      </c>
      <c r="J457" t="s">
        <v>65</v>
      </c>
      <c r="K457" s="3">
        <v>4.4400000000000004</v>
      </c>
      <c r="L457" t="s">
        <v>565</v>
      </c>
      <c r="O457" s="3">
        <v>4.4400000000000004</v>
      </c>
      <c r="P457" t="s">
        <v>568</v>
      </c>
      <c r="R457" s="3">
        <v>4.4400000000000004</v>
      </c>
      <c r="S457" t="s">
        <v>572</v>
      </c>
      <c r="T457" t="s">
        <v>90</v>
      </c>
      <c r="AJ457" s="3">
        <v>4.4400000000000004</v>
      </c>
      <c r="AK457" t="s">
        <v>578</v>
      </c>
      <c r="AM457" s="8">
        <v>44.400000000000006</v>
      </c>
      <c r="AN457" s="8">
        <v>4.4400000000000004</v>
      </c>
      <c r="AO457" t="s">
        <v>585</v>
      </c>
      <c r="AP457" t="s">
        <v>90</v>
      </c>
      <c r="AQ457" s="8">
        <v>44.400000000000006</v>
      </c>
      <c r="AR457" s="3">
        <v>4.4400000000000004</v>
      </c>
      <c r="AS457" t="s">
        <v>437</v>
      </c>
      <c r="AT457" t="s">
        <v>90</v>
      </c>
      <c r="AU457" t="s">
        <v>90</v>
      </c>
    </row>
    <row r="458" spans="2:47">
      <c r="B458" s="3">
        <v>4.45</v>
      </c>
      <c r="C458" s="3">
        <f t="shared" si="14"/>
        <v>0.18333333333333696</v>
      </c>
      <c r="D458" t="s">
        <v>65</v>
      </c>
      <c r="E458" s="3">
        <v>4.45</v>
      </c>
      <c r="F458" t="s">
        <v>426</v>
      </c>
      <c r="G458" t="s">
        <v>90</v>
      </c>
      <c r="H458" s="3">
        <v>4.45</v>
      </c>
      <c r="I458" s="3">
        <f t="shared" si="15"/>
        <v>0.17187499999999412</v>
      </c>
      <c r="J458" t="s">
        <v>65</v>
      </c>
      <c r="K458" s="3">
        <v>4.45</v>
      </c>
      <c r="L458" t="s">
        <v>565</v>
      </c>
      <c r="O458" s="3">
        <v>4.45</v>
      </c>
      <c r="P458" t="s">
        <v>568</v>
      </c>
      <c r="R458" s="3">
        <v>4.45</v>
      </c>
      <c r="S458" t="s">
        <v>572</v>
      </c>
      <c r="T458" t="s">
        <v>90</v>
      </c>
      <c r="AJ458" s="3">
        <v>4.45</v>
      </c>
      <c r="AK458" t="s">
        <v>578</v>
      </c>
      <c r="AM458" s="8">
        <v>44.5</v>
      </c>
      <c r="AN458" s="8">
        <v>4.45</v>
      </c>
      <c r="AO458" t="s">
        <v>585</v>
      </c>
      <c r="AP458" t="s">
        <v>90</v>
      </c>
      <c r="AQ458" s="8">
        <v>44.5</v>
      </c>
      <c r="AR458" s="3">
        <v>4.45</v>
      </c>
      <c r="AS458" t="s">
        <v>437</v>
      </c>
      <c r="AT458" t="s">
        <v>90</v>
      </c>
      <c r="AU458" t="s">
        <v>90</v>
      </c>
    </row>
    <row r="459" spans="2:47">
      <c r="B459" s="3">
        <v>4.46</v>
      </c>
      <c r="C459" s="3">
        <f t="shared" si="14"/>
        <v>0.18000000000000363</v>
      </c>
      <c r="D459" t="s">
        <v>65</v>
      </c>
      <c r="E459" s="3">
        <v>4.46</v>
      </c>
      <c r="F459" t="s">
        <v>426</v>
      </c>
      <c r="G459" t="s">
        <v>90</v>
      </c>
      <c r="H459" s="3">
        <v>4.46</v>
      </c>
      <c r="I459" s="3">
        <f t="shared" si="15"/>
        <v>0.16874999999999413</v>
      </c>
      <c r="J459" t="s">
        <v>65</v>
      </c>
      <c r="K459" s="3">
        <v>4.46</v>
      </c>
      <c r="L459" t="s">
        <v>565</v>
      </c>
      <c r="O459" s="3">
        <v>4.46</v>
      </c>
      <c r="P459" t="s">
        <v>568</v>
      </c>
      <c r="R459" s="3">
        <v>4.46</v>
      </c>
      <c r="S459" t="s">
        <v>572</v>
      </c>
      <c r="T459" t="s">
        <v>90</v>
      </c>
      <c r="AJ459" s="3">
        <v>4.46</v>
      </c>
      <c r="AK459" t="s">
        <v>578</v>
      </c>
      <c r="AM459" s="8">
        <v>44.6</v>
      </c>
      <c r="AN459" s="8">
        <v>4.46</v>
      </c>
      <c r="AO459" t="s">
        <v>585</v>
      </c>
      <c r="AP459" t="s">
        <v>90</v>
      </c>
      <c r="AQ459" s="8">
        <v>44.6</v>
      </c>
      <c r="AR459" s="3">
        <v>4.46</v>
      </c>
      <c r="AS459" t="s">
        <v>437</v>
      </c>
      <c r="AT459" t="s">
        <v>90</v>
      </c>
      <c r="AU459" t="s">
        <v>90</v>
      </c>
    </row>
    <row r="460" spans="2:47">
      <c r="B460" s="3">
        <v>4.47</v>
      </c>
      <c r="C460" s="3">
        <f t="shared" si="14"/>
        <v>0.1766666666666703</v>
      </c>
      <c r="D460" t="s">
        <v>65</v>
      </c>
      <c r="E460" s="3">
        <v>4.47</v>
      </c>
      <c r="F460" t="s">
        <v>426</v>
      </c>
      <c r="G460" t="s">
        <v>90</v>
      </c>
      <c r="H460" s="3">
        <v>4.47</v>
      </c>
      <c r="I460" s="3">
        <f t="shared" si="15"/>
        <v>0.16562499999999414</v>
      </c>
      <c r="J460" t="s">
        <v>65</v>
      </c>
      <c r="K460" s="3">
        <v>4.47</v>
      </c>
      <c r="L460" t="s">
        <v>565</v>
      </c>
      <c r="O460" s="3">
        <v>4.47</v>
      </c>
      <c r="P460" t="s">
        <v>568</v>
      </c>
      <c r="R460" s="3">
        <v>4.47</v>
      </c>
      <c r="S460" t="s">
        <v>572</v>
      </c>
      <c r="T460" t="s">
        <v>90</v>
      </c>
      <c r="AJ460" s="3">
        <v>4.47</v>
      </c>
      <c r="AK460" t="s">
        <v>578</v>
      </c>
      <c r="AM460" s="8">
        <v>44.7</v>
      </c>
      <c r="AN460" s="8">
        <v>4.47</v>
      </c>
      <c r="AO460" t="s">
        <v>585</v>
      </c>
      <c r="AP460" t="s">
        <v>90</v>
      </c>
      <c r="AQ460" s="8">
        <v>44.7</v>
      </c>
      <c r="AR460" s="3">
        <v>4.47</v>
      </c>
      <c r="AS460" t="s">
        <v>437</v>
      </c>
      <c r="AT460" t="s">
        <v>90</v>
      </c>
      <c r="AU460" t="s">
        <v>90</v>
      </c>
    </row>
    <row r="461" spans="2:47">
      <c r="B461" s="3">
        <v>4.4800000000000004</v>
      </c>
      <c r="C461" s="3">
        <f t="shared" si="14"/>
        <v>0.17333333333333698</v>
      </c>
      <c r="D461" t="s">
        <v>65</v>
      </c>
      <c r="E461" s="3">
        <v>4.4800000000000004</v>
      </c>
      <c r="F461" t="s">
        <v>426</v>
      </c>
      <c r="G461" t="s">
        <v>90</v>
      </c>
      <c r="H461" s="3">
        <v>4.4800000000000004</v>
      </c>
      <c r="I461" s="3">
        <f t="shared" si="15"/>
        <v>0.16249999999999415</v>
      </c>
      <c r="J461" t="s">
        <v>65</v>
      </c>
      <c r="K461" s="3">
        <v>4.4800000000000004</v>
      </c>
      <c r="L461" t="s">
        <v>565</v>
      </c>
      <c r="O461" s="3">
        <v>4.4800000000000004</v>
      </c>
      <c r="P461" t="s">
        <v>568</v>
      </c>
      <c r="R461" s="3">
        <v>4.4800000000000004</v>
      </c>
      <c r="S461" t="s">
        <v>572</v>
      </c>
      <c r="T461" t="s">
        <v>90</v>
      </c>
      <c r="AJ461" s="3">
        <v>4.4800000000000004</v>
      </c>
      <c r="AK461" t="s">
        <v>578</v>
      </c>
      <c r="AM461" s="8">
        <v>44.800000000000004</v>
      </c>
      <c r="AN461" s="8">
        <v>4.4800000000000004</v>
      </c>
      <c r="AO461" t="s">
        <v>585</v>
      </c>
      <c r="AP461" t="s">
        <v>90</v>
      </c>
      <c r="AQ461" s="8">
        <v>44.800000000000004</v>
      </c>
      <c r="AR461" s="3">
        <v>4.4800000000000004</v>
      </c>
      <c r="AS461" t="s">
        <v>437</v>
      </c>
      <c r="AT461" t="s">
        <v>90</v>
      </c>
      <c r="AU461" t="s">
        <v>90</v>
      </c>
    </row>
    <row r="462" spans="2:47">
      <c r="B462" s="3">
        <v>4.49</v>
      </c>
      <c r="C462" s="3">
        <f t="shared" si="14"/>
        <v>0.17000000000000365</v>
      </c>
      <c r="D462" t="s">
        <v>65</v>
      </c>
      <c r="E462" s="3">
        <v>4.49</v>
      </c>
      <c r="F462" t="s">
        <v>426</v>
      </c>
      <c r="G462" t="s">
        <v>90</v>
      </c>
      <c r="H462" s="3">
        <v>4.49</v>
      </c>
      <c r="I462" s="3">
        <f t="shared" si="15"/>
        <v>0.15937499999999416</v>
      </c>
      <c r="J462" t="s">
        <v>65</v>
      </c>
      <c r="K462" s="3">
        <v>4.49</v>
      </c>
      <c r="L462" t="s">
        <v>565</v>
      </c>
      <c r="O462" s="3">
        <v>4.49</v>
      </c>
      <c r="P462" t="s">
        <v>568</v>
      </c>
      <c r="R462" s="3">
        <v>4.49</v>
      </c>
      <c r="S462" t="s">
        <v>572</v>
      </c>
      <c r="T462" t="s">
        <v>90</v>
      </c>
      <c r="AJ462" s="3">
        <v>4.49</v>
      </c>
      <c r="AK462" t="s">
        <v>578</v>
      </c>
      <c r="AM462" s="8">
        <v>44.900000000000006</v>
      </c>
      <c r="AN462" s="8">
        <v>4.49</v>
      </c>
      <c r="AO462" t="s">
        <v>585</v>
      </c>
      <c r="AP462" t="s">
        <v>90</v>
      </c>
      <c r="AQ462" s="8">
        <v>44.900000000000006</v>
      </c>
      <c r="AR462" s="3">
        <v>4.49</v>
      </c>
      <c r="AS462" t="s">
        <v>437</v>
      </c>
      <c r="AT462" t="s">
        <v>90</v>
      </c>
      <c r="AU462" t="s">
        <v>90</v>
      </c>
    </row>
    <row r="463" spans="2:47">
      <c r="B463" s="3">
        <v>4.5</v>
      </c>
      <c r="C463" s="3">
        <f t="shared" si="14"/>
        <v>0.16666666666667032</v>
      </c>
      <c r="D463" t="s">
        <v>65</v>
      </c>
      <c r="E463" s="3">
        <v>4.5</v>
      </c>
      <c r="F463" t="s">
        <v>426</v>
      </c>
      <c r="G463" t="s">
        <v>90</v>
      </c>
      <c r="H463" s="3">
        <v>4.5</v>
      </c>
      <c r="I463" s="3">
        <f t="shared" si="15"/>
        <v>0.15624999999999417</v>
      </c>
      <c r="J463" t="s">
        <v>65</v>
      </c>
      <c r="K463" s="3">
        <v>4.5</v>
      </c>
      <c r="L463" t="s">
        <v>565</v>
      </c>
      <c r="O463" s="3">
        <v>4.5</v>
      </c>
      <c r="P463" t="s">
        <v>568</v>
      </c>
      <c r="R463" s="3">
        <v>4.5</v>
      </c>
      <c r="S463" t="s">
        <v>572</v>
      </c>
      <c r="T463" t="s">
        <v>90</v>
      </c>
      <c r="AJ463" s="3">
        <v>4.5</v>
      </c>
      <c r="AK463" t="s">
        <v>578</v>
      </c>
      <c r="AM463" s="8">
        <v>45</v>
      </c>
      <c r="AN463" s="8">
        <v>4.5</v>
      </c>
      <c r="AO463" t="s">
        <v>585</v>
      </c>
      <c r="AP463" t="s">
        <v>90</v>
      </c>
      <c r="AQ463" s="8">
        <v>45</v>
      </c>
      <c r="AR463" s="3">
        <v>4.5</v>
      </c>
      <c r="AS463" t="s">
        <v>437</v>
      </c>
      <c r="AT463" t="s">
        <v>90</v>
      </c>
      <c r="AU463" t="s">
        <v>90</v>
      </c>
    </row>
    <row r="464" spans="2:47">
      <c r="B464" s="3">
        <v>4.51</v>
      </c>
      <c r="C464" s="3">
        <f t="shared" si="14"/>
        <v>0.16333333333333699</v>
      </c>
      <c r="D464" t="s">
        <v>65</v>
      </c>
      <c r="E464" s="3">
        <v>4.51</v>
      </c>
      <c r="F464" t="s">
        <v>426</v>
      </c>
      <c r="G464" t="s">
        <v>90</v>
      </c>
      <c r="H464" s="3">
        <v>4.51</v>
      </c>
      <c r="I464" s="3">
        <f t="shared" si="15"/>
        <v>0.15312499999999418</v>
      </c>
      <c r="J464" t="s">
        <v>65</v>
      </c>
      <c r="K464" s="3">
        <v>4.51</v>
      </c>
      <c r="L464" t="s">
        <v>565</v>
      </c>
      <c r="O464" s="3">
        <v>4.51</v>
      </c>
      <c r="P464" t="s">
        <v>568</v>
      </c>
      <c r="R464" s="3">
        <v>4.51</v>
      </c>
      <c r="S464" t="s">
        <v>572</v>
      </c>
      <c r="T464" t="s">
        <v>90</v>
      </c>
      <c r="AJ464" s="3">
        <v>4.51</v>
      </c>
      <c r="AK464" t="s">
        <v>578</v>
      </c>
      <c r="AM464" s="8">
        <v>45.1</v>
      </c>
      <c r="AN464" s="8">
        <v>4.51</v>
      </c>
      <c r="AO464" t="s">
        <v>585</v>
      </c>
      <c r="AP464" t="s">
        <v>90</v>
      </c>
      <c r="AQ464" s="8">
        <v>45.1</v>
      </c>
      <c r="AR464" s="3">
        <v>4.51</v>
      </c>
      <c r="AS464" t="s">
        <v>437</v>
      </c>
      <c r="AT464" t="s">
        <v>90</v>
      </c>
      <c r="AU464" t="s">
        <v>90</v>
      </c>
    </row>
    <row r="465" spans="2:47">
      <c r="B465" s="3">
        <v>4.5199999999999996</v>
      </c>
      <c r="C465" s="3">
        <f t="shared" si="14"/>
        <v>0.16000000000000367</v>
      </c>
      <c r="D465" t="s">
        <v>65</v>
      </c>
      <c r="E465" s="3">
        <v>4.5199999999999996</v>
      </c>
      <c r="F465" t="s">
        <v>426</v>
      </c>
      <c r="G465" t="s">
        <v>90</v>
      </c>
      <c r="H465" s="3">
        <v>4.5200000000000005</v>
      </c>
      <c r="I465" s="3">
        <f t="shared" si="15"/>
        <v>0.14999999999999419</v>
      </c>
      <c r="J465" t="s">
        <v>65</v>
      </c>
      <c r="K465" s="3">
        <v>4.5200000000000005</v>
      </c>
      <c r="L465" t="s">
        <v>565</v>
      </c>
      <c r="O465" s="3">
        <v>4.5200000000000005</v>
      </c>
      <c r="P465" t="s">
        <v>568</v>
      </c>
      <c r="R465" s="3">
        <v>4.5200000000000005</v>
      </c>
      <c r="S465" t="s">
        <v>572</v>
      </c>
      <c r="T465" t="s">
        <v>90</v>
      </c>
      <c r="AJ465" s="3">
        <v>4.5200000000000005</v>
      </c>
      <c r="AK465" t="s">
        <v>578</v>
      </c>
      <c r="AM465" s="8">
        <v>45.2</v>
      </c>
      <c r="AN465" s="8">
        <v>4.5199999999999996</v>
      </c>
      <c r="AO465" t="s">
        <v>585</v>
      </c>
      <c r="AP465" t="s">
        <v>90</v>
      </c>
      <c r="AQ465" s="8">
        <v>45.2</v>
      </c>
      <c r="AR465" s="3">
        <v>4.5200000000000005</v>
      </c>
      <c r="AS465" t="s">
        <v>437</v>
      </c>
      <c r="AT465" t="s">
        <v>90</v>
      </c>
      <c r="AU465" t="s">
        <v>90</v>
      </c>
    </row>
    <row r="466" spans="2:47">
      <c r="B466" s="3">
        <v>4.53</v>
      </c>
      <c r="C466" s="3">
        <f t="shared" si="14"/>
        <v>0.15666666666667034</v>
      </c>
      <c r="D466" t="s">
        <v>65</v>
      </c>
      <c r="E466" s="3">
        <v>4.53</v>
      </c>
      <c r="F466" t="s">
        <v>426</v>
      </c>
      <c r="G466" t="s">
        <v>90</v>
      </c>
      <c r="H466" s="3">
        <v>4.53</v>
      </c>
      <c r="I466" s="3">
        <f t="shared" si="15"/>
        <v>0.1468749999999942</v>
      </c>
      <c r="J466" t="s">
        <v>65</v>
      </c>
      <c r="K466" s="3">
        <v>4.53</v>
      </c>
      <c r="L466" t="s">
        <v>565</v>
      </c>
      <c r="O466" s="3">
        <v>4.53</v>
      </c>
      <c r="P466" t="s">
        <v>568</v>
      </c>
      <c r="R466" s="3">
        <v>4.53</v>
      </c>
      <c r="S466" t="s">
        <v>572</v>
      </c>
      <c r="T466" t="s">
        <v>90</v>
      </c>
      <c r="AJ466" s="3">
        <v>4.53</v>
      </c>
      <c r="AK466" t="s">
        <v>578</v>
      </c>
      <c r="AM466" s="8">
        <v>45.300000000000004</v>
      </c>
      <c r="AN466" s="8">
        <v>4.53</v>
      </c>
      <c r="AO466" t="s">
        <v>585</v>
      </c>
      <c r="AP466" t="s">
        <v>90</v>
      </c>
      <c r="AQ466" s="8">
        <v>45.300000000000004</v>
      </c>
      <c r="AR466" s="3">
        <v>4.53</v>
      </c>
      <c r="AS466" t="s">
        <v>437</v>
      </c>
      <c r="AT466" t="s">
        <v>90</v>
      </c>
      <c r="AU466" t="s">
        <v>90</v>
      </c>
    </row>
    <row r="467" spans="2:47">
      <c r="B467" s="3">
        <v>4.54</v>
      </c>
      <c r="C467" s="3">
        <f t="shared" si="14"/>
        <v>0.15333333333333701</v>
      </c>
      <c r="D467" t="s">
        <v>65</v>
      </c>
      <c r="E467" s="3">
        <v>4.54</v>
      </c>
      <c r="F467" t="s">
        <v>426</v>
      </c>
      <c r="G467" t="s">
        <v>90</v>
      </c>
      <c r="H467" s="3">
        <v>4.54</v>
      </c>
      <c r="I467" s="3">
        <f t="shared" si="15"/>
        <v>0.14374999999999422</v>
      </c>
      <c r="J467" t="s">
        <v>65</v>
      </c>
      <c r="K467" s="3">
        <v>4.54</v>
      </c>
      <c r="L467" t="s">
        <v>565</v>
      </c>
      <c r="O467" s="3">
        <v>4.54</v>
      </c>
      <c r="P467" t="s">
        <v>568</v>
      </c>
      <c r="R467" s="3">
        <v>4.54</v>
      </c>
      <c r="S467" t="s">
        <v>572</v>
      </c>
      <c r="T467" t="s">
        <v>90</v>
      </c>
      <c r="AJ467" s="3">
        <v>4.54</v>
      </c>
      <c r="AK467" t="s">
        <v>578</v>
      </c>
      <c r="AM467" s="8">
        <v>45.400000000000006</v>
      </c>
      <c r="AN467" s="8">
        <v>4.54</v>
      </c>
      <c r="AO467" t="s">
        <v>585</v>
      </c>
      <c r="AP467" t="s">
        <v>90</v>
      </c>
      <c r="AQ467" s="8">
        <v>45.400000000000006</v>
      </c>
      <c r="AR467" s="3">
        <v>4.54</v>
      </c>
      <c r="AS467" t="s">
        <v>437</v>
      </c>
      <c r="AT467" t="s">
        <v>90</v>
      </c>
      <c r="AU467" t="s">
        <v>90</v>
      </c>
    </row>
    <row r="468" spans="2:47">
      <c r="B468" s="3">
        <v>4.5500000000000096</v>
      </c>
      <c r="C468" s="3">
        <f t="shared" si="14"/>
        <v>0.15000000000000369</v>
      </c>
      <c r="D468" t="s">
        <v>65</v>
      </c>
      <c r="E468" s="3">
        <v>4.5500000000000096</v>
      </c>
      <c r="F468" t="s">
        <v>426</v>
      </c>
      <c r="G468" t="s">
        <v>90</v>
      </c>
      <c r="H468" s="3">
        <v>4.55</v>
      </c>
      <c r="I468" s="3">
        <f t="shared" si="15"/>
        <v>0.14062499999999423</v>
      </c>
      <c r="J468" t="s">
        <v>65</v>
      </c>
      <c r="K468" s="3">
        <v>4.55</v>
      </c>
      <c r="L468" t="s">
        <v>565</v>
      </c>
      <c r="O468" s="3">
        <v>4.55</v>
      </c>
      <c r="P468" t="s">
        <v>568</v>
      </c>
      <c r="R468" s="3">
        <v>4.55</v>
      </c>
      <c r="S468" t="s">
        <v>572</v>
      </c>
      <c r="T468" t="s">
        <v>90</v>
      </c>
      <c r="AJ468" s="3">
        <v>4.55</v>
      </c>
      <c r="AK468" t="s">
        <v>578</v>
      </c>
      <c r="AM468" s="8">
        <v>45.5</v>
      </c>
      <c r="AN468" s="8">
        <v>4.55</v>
      </c>
      <c r="AO468" t="s">
        <v>585</v>
      </c>
      <c r="AP468" t="s">
        <v>90</v>
      </c>
      <c r="AQ468" s="8">
        <v>45.5</v>
      </c>
      <c r="AR468" s="3">
        <v>4.55</v>
      </c>
      <c r="AS468" t="s">
        <v>437</v>
      </c>
      <c r="AT468" t="s">
        <v>90</v>
      </c>
      <c r="AU468" t="s">
        <v>90</v>
      </c>
    </row>
    <row r="469" spans="2:47">
      <c r="B469" s="3">
        <v>4.5599999999999996</v>
      </c>
      <c r="C469" s="3">
        <f t="shared" si="14"/>
        <v>0.14666666666667036</v>
      </c>
      <c r="D469" t="s">
        <v>65</v>
      </c>
      <c r="E469" s="3">
        <v>4.5599999999999996</v>
      </c>
      <c r="F469" t="s">
        <v>426</v>
      </c>
      <c r="G469" t="s">
        <v>90</v>
      </c>
      <c r="H469" s="3">
        <v>4.5600000000000005</v>
      </c>
      <c r="I469" s="3">
        <f t="shared" si="15"/>
        <v>0.13749999999999424</v>
      </c>
      <c r="J469" t="s">
        <v>65</v>
      </c>
      <c r="K469" s="3">
        <v>4.5600000000000005</v>
      </c>
      <c r="L469" t="s">
        <v>565</v>
      </c>
      <c r="O469" s="3">
        <v>4.5600000000000005</v>
      </c>
      <c r="P469" t="s">
        <v>568</v>
      </c>
      <c r="R469" s="3">
        <v>4.5600000000000005</v>
      </c>
      <c r="S469" t="s">
        <v>572</v>
      </c>
      <c r="T469" t="s">
        <v>90</v>
      </c>
      <c r="AJ469" s="3">
        <v>4.5600000000000005</v>
      </c>
      <c r="AK469" t="s">
        <v>578</v>
      </c>
      <c r="AM469" s="8">
        <v>45.6</v>
      </c>
      <c r="AN469" s="8">
        <v>4.5599999999999996</v>
      </c>
      <c r="AO469" t="s">
        <v>585</v>
      </c>
      <c r="AP469" t="s">
        <v>90</v>
      </c>
      <c r="AQ469" s="8">
        <v>45.6</v>
      </c>
      <c r="AR469" s="3">
        <v>4.5600000000000005</v>
      </c>
      <c r="AS469" t="s">
        <v>437</v>
      </c>
      <c r="AT469" t="s">
        <v>90</v>
      </c>
      <c r="AU469" t="s">
        <v>90</v>
      </c>
    </row>
    <row r="470" spans="2:47">
      <c r="B470" s="3">
        <v>4.57</v>
      </c>
      <c r="C470" s="3">
        <f t="shared" si="14"/>
        <v>0.14333333333333703</v>
      </c>
      <c r="D470" t="s">
        <v>65</v>
      </c>
      <c r="E470" s="3">
        <v>4.57</v>
      </c>
      <c r="F470" t="s">
        <v>426</v>
      </c>
      <c r="G470" t="s">
        <v>90</v>
      </c>
      <c r="H470" s="3">
        <v>4.57</v>
      </c>
      <c r="I470" s="3">
        <f t="shared" si="15"/>
        <v>0.13437499999999425</v>
      </c>
      <c r="J470" t="s">
        <v>65</v>
      </c>
      <c r="K470" s="3">
        <v>4.57</v>
      </c>
      <c r="L470" t="s">
        <v>565</v>
      </c>
      <c r="O470" s="3">
        <v>4.57</v>
      </c>
      <c r="P470" t="s">
        <v>568</v>
      </c>
      <c r="R470" s="3">
        <v>4.57</v>
      </c>
      <c r="S470" t="s">
        <v>572</v>
      </c>
      <c r="T470" t="s">
        <v>90</v>
      </c>
      <c r="AJ470" s="3">
        <v>4.57</v>
      </c>
      <c r="AK470" t="s">
        <v>578</v>
      </c>
      <c r="AM470" s="8">
        <v>45.7</v>
      </c>
      <c r="AN470" s="8">
        <v>4.57</v>
      </c>
      <c r="AO470" t="s">
        <v>585</v>
      </c>
      <c r="AP470" t="s">
        <v>90</v>
      </c>
      <c r="AQ470" s="8">
        <v>45.7</v>
      </c>
      <c r="AR470" s="3">
        <v>4.57</v>
      </c>
      <c r="AS470" t="s">
        <v>437</v>
      </c>
      <c r="AT470" t="s">
        <v>90</v>
      </c>
      <c r="AU470" t="s">
        <v>90</v>
      </c>
    </row>
    <row r="471" spans="2:47">
      <c r="B471" s="3">
        <v>4.5800000000000098</v>
      </c>
      <c r="C471" s="3">
        <f t="shared" si="14"/>
        <v>0.1400000000000037</v>
      </c>
      <c r="D471" t="s">
        <v>65</v>
      </c>
      <c r="E471" s="3">
        <v>4.5800000000000098</v>
      </c>
      <c r="F471" t="s">
        <v>426</v>
      </c>
      <c r="G471" t="s">
        <v>90</v>
      </c>
      <c r="H471" s="3">
        <v>4.58</v>
      </c>
      <c r="I471" s="3">
        <f t="shared" si="15"/>
        <v>0.13124999999999426</v>
      </c>
      <c r="J471" t="s">
        <v>65</v>
      </c>
      <c r="K471" s="3">
        <v>4.58</v>
      </c>
      <c r="L471" t="s">
        <v>565</v>
      </c>
      <c r="O471" s="3">
        <v>4.58</v>
      </c>
      <c r="P471" t="s">
        <v>568</v>
      </c>
      <c r="R471" s="3">
        <v>4.58</v>
      </c>
      <c r="S471" t="s">
        <v>572</v>
      </c>
      <c r="T471" t="s">
        <v>90</v>
      </c>
      <c r="AJ471" s="3">
        <v>4.58</v>
      </c>
      <c r="AK471" t="s">
        <v>578</v>
      </c>
      <c r="AM471" s="8">
        <v>45.800000000000004</v>
      </c>
      <c r="AN471" s="8">
        <v>4.58</v>
      </c>
      <c r="AO471" t="s">
        <v>585</v>
      </c>
      <c r="AP471" t="s">
        <v>90</v>
      </c>
      <c r="AQ471" s="8">
        <v>45.800000000000004</v>
      </c>
      <c r="AR471" s="3">
        <v>4.58</v>
      </c>
      <c r="AS471" t="s">
        <v>437</v>
      </c>
      <c r="AT471" t="s">
        <v>90</v>
      </c>
      <c r="AU471" t="s">
        <v>90</v>
      </c>
    </row>
    <row r="472" spans="2:47">
      <c r="B472" s="3">
        <v>4.5900000000000096</v>
      </c>
      <c r="C472" s="3">
        <f t="shared" ref="C472:C513" si="16">C471-(1/300)</f>
        <v>0.13666666666667038</v>
      </c>
      <c r="D472" t="s">
        <v>65</v>
      </c>
      <c r="E472" s="3">
        <v>4.5900000000000096</v>
      </c>
      <c r="F472" t="s">
        <v>426</v>
      </c>
      <c r="G472" t="s">
        <v>90</v>
      </c>
      <c r="H472" s="3">
        <v>4.59</v>
      </c>
      <c r="I472" s="3">
        <f t="shared" si="15"/>
        <v>0.12812499999999427</v>
      </c>
      <c r="J472" t="s">
        <v>65</v>
      </c>
      <c r="K472" s="3">
        <v>4.59</v>
      </c>
      <c r="L472" t="s">
        <v>565</v>
      </c>
      <c r="O472" s="3">
        <v>4.59</v>
      </c>
      <c r="P472" t="s">
        <v>568</v>
      </c>
      <c r="R472" s="3">
        <v>4.59</v>
      </c>
      <c r="S472" t="s">
        <v>572</v>
      </c>
      <c r="T472" t="s">
        <v>90</v>
      </c>
      <c r="AJ472" s="3">
        <v>4.59</v>
      </c>
      <c r="AK472" t="s">
        <v>578</v>
      </c>
      <c r="AM472" s="8">
        <v>45.900000000000006</v>
      </c>
      <c r="AN472" s="8">
        <v>4.59</v>
      </c>
      <c r="AO472" t="s">
        <v>585</v>
      </c>
      <c r="AP472" t="s">
        <v>90</v>
      </c>
      <c r="AQ472" s="8">
        <v>45.900000000000006</v>
      </c>
      <c r="AR472" s="3">
        <v>4.59</v>
      </c>
      <c r="AS472" t="s">
        <v>437</v>
      </c>
      <c r="AT472" t="s">
        <v>90</v>
      </c>
      <c r="AU472" t="s">
        <v>90</v>
      </c>
    </row>
    <row r="473" spans="2:47">
      <c r="B473" s="3">
        <v>4.6000000000000103</v>
      </c>
      <c r="C473" s="3">
        <f t="shared" si="16"/>
        <v>0.13333333333333705</v>
      </c>
      <c r="D473" t="s">
        <v>65</v>
      </c>
      <c r="E473" s="3">
        <v>4.6000000000000103</v>
      </c>
      <c r="F473" t="s">
        <v>426</v>
      </c>
      <c r="G473" t="s">
        <v>90</v>
      </c>
      <c r="H473" s="3">
        <v>4.6000000000000005</v>
      </c>
      <c r="I473" s="3">
        <f t="shared" si="15"/>
        <v>0.12499999999999427</v>
      </c>
      <c r="J473" t="s">
        <v>65</v>
      </c>
      <c r="K473" s="3">
        <v>4.6000000000000005</v>
      </c>
      <c r="L473" t="s">
        <v>565</v>
      </c>
      <c r="O473" s="3">
        <v>4.6000000000000005</v>
      </c>
      <c r="P473" t="s">
        <v>568</v>
      </c>
      <c r="R473" s="3">
        <v>4.6000000000000005</v>
      </c>
      <c r="S473" t="s">
        <v>572</v>
      </c>
      <c r="T473" t="s">
        <v>90</v>
      </c>
      <c r="AJ473" s="3">
        <v>4.6000000000000005</v>
      </c>
      <c r="AK473" t="s">
        <v>578</v>
      </c>
      <c r="AM473" s="8">
        <v>46</v>
      </c>
      <c r="AN473" s="8">
        <v>4.5999999999999996</v>
      </c>
      <c r="AO473" t="s">
        <v>585</v>
      </c>
      <c r="AP473" t="s">
        <v>90</v>
      </c>
      <c r="AQ473" s="8">
        <v>46</v>
      </c>
      <c r="AR473" s="3">
        <v>4.6000000000000005</v>
      </c>
      <c r="AS473" t="s">
        <v>437</v>
      </c>
      <c r="AT473" t="s">
        <v>90</v>
      </c>
      <c r="AU473" t="s">
        <v>90</v>
      </c>
    </row>
    <row r="474" spans="2:47">
      <c r="B474" s="3">
        <v>4.6100000000000101</v>
      </c>
      <c r="C474" s="3">
        <f t="shared" si="16"/>
        <v>0.13000000000000372</v>
      </c>
      <c r="D474" t="s">
        <v>65</v>
      </c>
      <c r="E474" s="3">
        <v>4.6100000000000101</v>
      </c>
      <c r="F474" t="s">
        <v>426</v>
      </c>
      <c r="G474" t="s">
        <v>90</v>
      </c>
      <c r="H474" s="3">
        <v>4.6100000000000003</v>
      </c>
      <c r="I474" s="3">
        <f t="shared" si="15"/>
        <v>0.12187499999999427</v>
      </c>
      <c r="J474" t="s">
        <v>65</v>
      </c>
      <c r="K474" s="3">
        <v>4.6100000000000003</v>
      </c>
      <c r="L474" t="s">
        <v>565</v>
      </c>
      <c r="O474" s="3">
        <v>4.6100000000000003</v>
      </c>
      <c r="P474" t="s">
        <v>568</v>
      </c>
      <c r="R474" s="3">
        <v>4.6100000000000003</v>
      </c>
      <c r="S474" t="s">
        <v>572</v>
      </c>
      <c r="T474" t="s">
        <v>90</v>
      </c>
      <c r="AJ474" s="3">
        <v>4.6100000000000003</v>
      </c>
      <c r="AK474" t="s">
        <v>578</v>
      </c>
      <c r="AM474" s="8">
        <v>46.1</v>
      </c>
      <c r="AN474" s="8">
        <v>4.6100000000000003</v>
      </c>
      <c r="AO474" t="s">
        <v>585</v>
      </c>
      <c r="AP474" t="s">
        <v>90</v>
      </c>
      <c r="AQ474" s="8">
        <v>46.1</v>
      </c>
      <c r="AR474" s="3">
        <v>4.6100000000000003</v>
      </c>
      <c r="AS474" t="s">
        <v>437</v>
      </c>
      <c r="AT474" t="s">
        <v>90</v>
      </c>
      <c r="AU474" t="s">
        <v>90</v>
      </c>
    </row>
    <row r="475" spans="2:47">
      <c r="B475" s="3">
        <v>4.6200000000000099</v>
      </c>
      <c r="C475" s="3">
        <f t="shared" si="16"/>
        <v>0.1266666666666704</v>
      </c>
      <c r="D475" t="s">
        <v>65</v>
      </c>
      <c r="E475" s="3">
        <v>4.6200000000000099</v>
      </c>
      <c r="F475" t="s">
        <v>426</v>
      </c>
      <c r="G475" t="s">
        <v>90</v>
      </c>
      <c r="H475" s="3">
        <v>4.62</v>
      </c>
      <c r="I475" s="3">
        <f t="shared" si="15"/>
        <v>0.11874999999999426</v>
      </c>
      <c r="J475" t="s">
        <v>65</v>
      </c>
      <c r="K475" s="3">
        <v>4.62</v>
      </c>
      <c r="L475" t="s">
        <v>565</v>
      </c>
      <c r="O475" s="3">
        <v>4.62</v>
      </c>
      <c r="P475" t="s">
        <v>568</v>
      </c>
      <c r="R475" s="3">
        <v>4.62</v>
      </c>
      <c r="S475" t="s">
        <v>572</v>
      </c>
      <c r="T475" t="s">
        <v>90</v>
      </c>
      <c r="AJ475" s="3">
        <v>4.62</v>
      </c>
      <c r="AK475" t="s">
        <v>578</v>
      </c>
      <c r="AM475" s="8">
        <v>46.2</v>
      </c>
      <c r="AN475" s="8">
        <v>4.62</v>
      </c>
      <c r="AO475" t="s">
        <v>585</v>
      </c>
      <c r="AP475" t="s">
        <v>90</v>
      </c>
      <c r="AQ475" s="8">
        <v>46.2</v>
      </c>
      <c r="AR475" s="3">
        <v>4.62</v>
      </c>
      <c r="AS475" t="s">
        <v>437</v>
      </c>
      <c r="AT475" t="s">
        <v>90</v>
      </c>
      <c r="AU475" t="s">
        <v>90</v>
      </c>
    </row>
    <row r="476" spans="2:47">
      <c r="B476" s="3">
        <v>4.6300000000000097</v>
      </c>
      <c r="C476" s="3">
        <f t="shared" si="16"/>
        <v>0.12333333333333707</v>
      </c>
      <c r="D476" t="s">
        <v>65</v>
      </c>
      <c r="E476" s="3">
        <v>4.6300000000000097</v>
      </c>
      <c r="F476" t="s">
        <v>426</v>
      </c>
      <c r="G476" t="s">
        <v>90</v>
      </c>
      <c r="H476" s="3">
        <v>4.63</v>
      </c>
      <c r="I476" s="3">
        <f t="shared" si="15"/>
        <v>0.11562499999999426</v>
      </c>
      <c r="J476" t="s">
        <v>65</v>
      </c>
      <c r="K476" s="3">
        <v>4.63</v>
      </c>
      <c r="L476" t="s">
        <v>565</v>
      </c>
      <c r="O476" s="3">
        <v>4.63</v>
      </c>
      <c r="P476" t="s">
        <v>568</v>
      </c>
      <c r="R476" s="3">
        <v>4.63</v>
      </c>
      <c r="S476" t="s">
        <v>572</v>
      </c>
      <c r="T476" t="s">
        <v>90</v>
      </c>
      <c r="AJ476" s="3">
        <v>4.63</v>
      </c>
      <c r="AK476" t="s">
        <v>578</v>
      </c>
      <c r="AM476" s="8">
        <v>46.300000000000004</v>
      </c>
      <c r="AN476" s="8">
        <v>4.63</v>
      </c>
      <c r="AO476" t="s">
        <v>585</v>
      </c>
      <c r="AP476" t="s">
        <v>90</v>
      </c>
      <c r="AQ476" s="8">
        <v>46.300000000000004</v>
      </c>
      <c r="AR476" s="3">
        <v>4.63</v>
      </c>
      <c r="AS476" t="s">
        <v>437</v>
      </c>
      <c r="AT476" t="s">
        <v>90</v>
      </c>
      <c r="AU476" t="s">
        <v>90</v>
      </c>
    </row>
    <row r="477" spans="2:47">
      <c r="B477" s="3">
        <v>4.6400000000000103</v>
      </c>
      <c r="C477" s="3">
        <f t="shared" si="16"/>
        <v>0.12000000000000374</v>
      </c>
      <c r="D477" t="s">
        <v>65</v>
      </c>
      <c r="E477" s="3">
        <v>4.6400000000000103</v>
      </c>
      <c r="F477" t="s">
        <v>426</v>
      </c>
      <c r="G477" t="s">
        <v>90</v>
      </c>
      <c r="H477" s="3">
        <v>4.6399999999999997</v>
      </c>
      <c r="I477" s="3">
        <f t="shared" si="15"/>
        <v>0.11249999999999426</v>
      </c>
      <c r="J477" t="s">
        <v>65</v>
      </c>
      <c r="K477" s="3">
        <v>4.6399999999999997</v>
      </c>
      <c r="L477" t="s">
        <v>565</v>
      </c>
      <c r="O477" s="3">
        <v>4.6399999999999997</v>
      </c>
      <c r="P477" t="s">
        <v>568</v>
      </c>
      <c r="R477" s="3">
        <v>4.6399999999999997</v>
      </c>
      <c r="S477" t="s">
        <v>572</v>
      </c>
      <c r="T477" t="s">
        <v>90</v>
      </c>
      <c r="AJ477" s="3">
        <v>4.6399999999999997</v>
      </c>
      <c r="AK477" t="s">
        <v>578</v>
      </c>
      <c r="AM477" s="8">
        <v>46.400000000000006</v>
      </c>
      <c r="AN477" s="8">
        <v>4.6399999999999997</v>
      </c>
      <c r="AO477" t="s">
        <v>585</v>
      </c>
      <c r="AP477" t="s">
        <v>90</v>
      </c>
      <c r="AQ477" s="8">
        <v>46.400000000000006</v>
      </c>
      <c r="AR477" s="3">
        <v>4.6399999999999997</v>
      </c>
      <c r="AS477" t="s">
        <v>437</v>
      </c>
      <c r="AT477" t="s">
        <v>90</v>
      </c>
      <c r="AU477" t="s">
        <v>90</v>
      </c>
    </row>
    <row r="478" spans="2:47">
      <c r="B478" s="3">
        <v>4.6500000000000101</v>
      </c>
      <c r="C478" s="3">
        <f t="shared" si="16"/>
        <v>0.11666666666667042</v>
      </c>
      <c r="D478" t="s">
        <v>65</v>
      </c>
      <c r="E478" s="3">
        <v>4.6500000000000101</v>
      </c>
      <c r="F478" t="s">
        <v>426</v>
      </c>
      <c r="G478" t="s">
        <v>90</v>
      </c>
      <c r="H478" s="3">
        <v>4.6500000000000004</v>
      </c>
      <c r="I478" s="3">
        <f t="shared" si="15"/>
        <v>0.10937499999999425</v>
      </c>
      <c r="J478" t="s">
        <v>65</v>
      </c>
      <c r="K478" s="3">
        <v>4.6500000000000004</v>
      </c>
      <c r="L478" t="s">
        <v>565</v>
      </c>
      <c r="O478" s="3">
        <v>4.6500000000000004</v>
      </c>
      <c r="P478" t="s">
        <v>568</v>
      </c>
      <c r="R478" s="3">
        <v>4.6500000000000004</v>
      </c>
      <c r="S478" t="s">
        <v>572</v>
      </c>
      <c r="T478" t="s">
        <v>90</v>
      </c>
      <c r="AJ478" s="3">
        <v>4.6500000000000004</v>
      </c>
      <c r="AK478" t="s">
        <v>578</v>
      </c>
      <c r="AM478" s="8">
        <v>46.5</v>
      </c>
      <c r="AN478" s="8">
        <v>4.6500000000000004</v>
      </c>
      <c r="AO478" t="s">
        <v>585</v>
      </c>
      <c r="AP478" t="s">
        <v>90</v>
      </c>
      <c r="AQ478" s="8">
        <v>46.5</v>
      </c>
      <c r="AR478" s="3">
        <v>4.6500000000000004</v>
      </c>
      <c r="AS478" t="s">
        <v>437</v>
      </c>
      <c r="AT478" t="s">
        <v>90</v>
      </c>
      <c r="AU478" t="s">
        <v>90</v>
      </c>
    </row>
    <row r="479" spans="2:47">
      <c r="B479" s="3">
        <v>4.6600000000000099</v>
      </c>
      <c r="C479" s="3">
        <f t="shared" si="16"/>
        <v>0.11333333333333709</v>
      </c>
      <c r="D479" t="s">
        <v>65</v>
      </c>
      <c r="E479" s="3">
        <v>4.6600000000000099</v>
      </c>
      <c r="F479" t="s">
        <v>426</v>
      </c>
      <c r="G479" t="s">
        <v>90</v>
      </c>
      <c r="H479" s="3">
        <v>4.66</v>
      </c>
      <c r="I479" s="3">
        <f t="shared" si="15"/>
        <v>0.10624999999999425</v>
      </c>
      <c r="J479" t="s">
        <v>65</v>
      </c>
      <c r="K479" s="3">
        <v>4.66</v>
      </c>
      <c r="L479" t="s">
        <v>565</v>
      </c>
      <c r="O479" s="3">
        <v>4.66</v>
      </c>
      <c r="P479" t="s">
        <v>568</v>
      </c>
      <c r="R479" s="3">
        <v>4.66</v>
      </c>
      <c r="S479" t="s">
        <v>572</v>
      </c>
      <c r="T479" t="s">
        <v>90</v>
      </c>
      <c r="AJ479" s="3">
        <v>4.66</v>
      </c>
      <c r="AK479" t="s">
        <v>578</v>
      </c>
      <c r="AM479" s="8">
        <v>46.6</v>
      </c>
      <c r="AN479" s="8">
        <v>4.66</v>
      </c>
      <c r="AO479" t="s">
        <v>585</v>
      </c>
      <c r="AP479" t="s">
        <v>90</v>
      </c>
      <c r="AQ479" s="8">
        <v>46.6</v>
      </c>
      <c r="AR479" s="3">
        <v>4.66</v>
      </c>
      <c r="AS479" t="s">
        <v>437</v>
      </c>
      <c r="AT479" t="s">
        <v>90</v>
      </c>
      <c r="AU479" t="s">
        <v>90</v>
      </c>
    </row>
    <row r="480" spans="2:47">
      <c r="B480" s="3">
        <v>4.6700000000000097</v>
      </c>
      <c r="C480" s="3">
        <f t="shared" si="16"/>
        <v>0.11000000000000376</v>
      </c>
      <c r="D480" t="s">
        <v>65</v>
      </c>
      <c r="E480" s="3">
        <v>4.6700000000000097</v>
      </c>
      <c r="F480" t="s">
        <v>426</v>
      </c>
      <c r="G480" t="s">
        <v>90</v>
      </c>
      <c r="H480" s="3">
        <v>4.67</v>
      </c>
      <c r="I480" s="3">
        <f t="shared" si="15"/>
        <v>0.10312499999999425</v>
      </c>
      <c r="J480" t="s">
        <v>65</v>
      </c>
      <c r="K480" s="3">
        <v>4.67</v>
      </c>
      <c r="L480" t="s">
        <v>565</v>
      </c>
      <c r="O480" s="3">
        <v>4.67</v>
      </c>
      <c r="P480" t="s">
        <v>568</v>
      </c>
      <c r="R480" s="3">
        <v>4.67</v>
      </c>
      <c r="S480" t="s">
        <v>572</v>
      </c>
      <c r="T480" t="s">
        <v>90</v>
      </c>
      <c r="AJ480" s="3">
        <v>4.67</v>
      </c>
      <c r="AK480" t="s">
        <v>578</v>
      </c>
      <c r="AM480" s="8">
        <v>46.7</v>
      </c>
      <c r="AN480" s="8">
        <v>4.67</v>
      </c>
      <c r="AO480" t="s">
        <v>585</v>
      </c>
      <c r="AP480" t="s">
        <v>90</v>
      </c>
      <c r="AQ480" s="8">
        <v>46.7</v>
      </c>
      <c r="AR480" s="3">
        <v>4.67</v>
      </c>
      <c r="AS480" t="s">
        <v>437</v>
      </c>
      <c r="AT480" t="s">
        <v>90</v>
      </c>
      <c r="AU480" t="s">
        <v>90</v>
      </c>
    </row>
    <row r="481" spans="2:47">
      <c r="B481" s="3">
        <v>4.6800000000000104</v>
      </c>
      <c r="C481" s="3">
        <f t="shared" si="16"/>
        <v>0.10666666666667043</v>
      </c>
      <c r="D481" t="s">
        <v>65</v>
      </c>
      <c r="E481" s="3">
        <v>4.6800000000000104</v>
      </c>
      <c r="F481" t="s">
        <v>426</v>
      </c>
      <c r="G481" t="s">
        <v>90</v>
      </c>
      <c r="H481" s="3">
        <v>4.68</v>
      </c>
      <c r="I481" s="3">
        <f t="shared" si="15"/>
        <v>9.9999999999994246E-2</v>
      </c>
      <c r="J481" t="s">
        <v>65</v>
      </c>
      <c r="K481" s="3">
        <v>4.68</v>
      </c>
      <c r="L481" t="s">
        <v>565</v>
      </c>
      <c r="O481" s="3">
        <v>4.68</v>
      </c>
      <c r="P481" t="s">
        <v>568</v>
      </c>
      <c r="R481" s="3">
        <v>4.68</v>
      </c>
      <c r="S481" t="s">
        <v>572</v>
      </c>
      <c r="T481" t="s">
        <v>90</v>
      </c>
      <c r="AJ481" s="3">
        <v>4.68</v>
      </c>
      <c r="AK481" t="s">
        <v>578</v>
      </c>
      <c r="AM481" s="8">
        <v>46.800000000000004</v>
      </c>
      <c r="AN481" s="8">
        <v>4.68</v>
      </c>
      <c r="AO481" t="s">
        <v>585</v>
      </c>
      <c r="AP481" t="s">
        <v>90</v>
      </c>
      <c r="AQ481" s="8">
        <v>46.800000000000004</v>
      </c>
      <c r="AR481" s="3">
        <v>4.68</v>
      </c>
      <c r="AS481" t="s">
        <v>437</v>
      </c>
      <c r="AT481" t="s">
        <v>90</v>
      </c>
      <c r="AU481" t="s">
        <v>90</v>
      </c>
    </row>
    <row r="482" spans="2:47">
      <c r="B482" s="3">
        <v>4.6900000000000102</v>
      </c>
      <c r="C482" s="3">
        <f t="shared" si="16"/>
        <v>0.10333333333333711</v>
      </c>
      <c r="D482" t="s">
        <v>65</v>
      </c>
      <c r="E482" s="3">
        <v>4.6900000000000102</v>
      </c>
      <c r="F482" t="s">
        <v>426</v>
      </c>
      <c r="G482" t="s">
        <v>90</v>
      </c>
      <c r="H482" s="3">
        <v>4.6900000000000004</v>
      </c>
      <c r="I482" s="3">
        <f t="shared" si="15"/>
        <v>9.6874999999994243E-2</v>
      </c>
      <c r="J482" t="s">
        <v>65</v>
      </c>
      <c r="K482" s="3">
        <v>4.6900000000000004</v>
      </c>
      <c r="L482" t="s">
        <v>565</v>
      </c>
      <c r="O482" s="3">
        <v>4.6900000000000004</v>
      </c>
      <c r="P482" t="s">
        <v>568</v>
      </c>
      <c r="R482" s="3">
        <v>4.6900000000000004</v>
      </c>
      <c r="S482" t="s">
        <v>572</v>
      </c>
      <c r="T482" t="s">
        <v>90</v>
      </c>
      <c r="AJ482" s="3">
        <v>4.6900000000000004</v>
      </c>
      <c r="AK482" t="s">
        <v>578</v>
      </c>
      <c r="AM482" s="8">
        <v>46.900000000000006</v>
      </c>
      <c r="AN482" s="8">
        <v>4.6900000000000004</v>
      </c>
      <c r="AO482" t="s">
        <v>585</v>
      </c>
      <c r="AP482" t="s">
        <v>90</v>
      </c>
      <c r="AQ482" s="8">
        <v>46.900000000000006</v>
      </c>
      <c r="AR482" s="3">
        <v>4.6900000000000004</v>
      </c>
      <c r="AS482" t="s">
        <v>437</v>
      </c>
      <c r="AT482" t="s">
        <v>90</v>
      </c>
      <c r="AU482" t="s">
        <v>90</v>
      </c>
    </row>
    <row r="483" spans="2:47">
      <c r="B483" s="3">
        <v>4.7000000000000099</v>
      </c>
      <c r="C483" s="3">
        <f t="shared" si="16"/>
        <v>0.10000000000000378</v>
      </c>
      <c r="D483" t="s">
        <v>65</v>
      </c>
      <c r="E483" s="3">
        <v>4.7000000000000099</v>
      </c>
      <c r="F483" t="s">
        <v>426</v>
      </c>
      <c r="G483" t="s">
        <v>90</v>
      </c>
      <c r="H483" s="3">
        <v>4.7</v>
      </c>
      <c r="I483" s="3">
        <f t="shared" si="15"/>
        <v>9.3749999999994241E-2</v>
      </c>
      <c r="J483" t="s">
        <v>65</v>
      </c>
      <c r="K483" s="3">
        <v>4.7</v>
      </c>
      <c r="L483" t="s">
        <v>565</v>
      </c>
      <c r="O483" s="3">
        <v>4.7</v>
      </c>
      <c r="P483" t="s">
        <v>568</v>
      </c>
      <c r="R483" s="3">
        <v>4.7</v>
      </c>
      <c r="S483" t="s">
        <v>572</v>
      </c>
      <c r="T483" t="s">
        <v>90</v>
      </c>
      <c r="AJ483" s="3">
        <v>4.7</v>
      </c>
      <c r="AK483" t="s">
        <v>578</v>
      </c>
      <c r="AM483" s="8">
        <v>47</v>
      </c>
      <c r="AN483" s="8">
        <v>4.7</v>
      </c>
      <c r="AO483" t="s">
        <v>585</v>
      </c>
      <c r="AP483" t="s">
        <v>90</v>
      </c>
      <c r="AQ483" s="8">
        <v>47</v>
      </c>
      <c r="AR483" s="3">
        <v>4.7</v>
      </c>
      <c r="AS483" t="s">
        <v>437</v>
      </c>
      <c r="AT483" t="s">
        <v>90</v>
      </c>
      <c r="AU483" t="s">
        <v>90</v>
      </c>
    </row>
    <row r="484" spans="2:47">
      <c r="B484" s="3">
        <v>4.7100000000000097</v>
      </c>
      <c r="C484" s="3">
        <f t="shared" si="16"/>
        <v>9.6666666666670453E-2</v>
      </c>
      <c r="D484" t="s">
        <v>65</v>
      </c>
      <c r="E484" s="3">
        <v>4.7100000000000097</v>
      </c>
      <c r="F484" t="s">
        <v>426</v>
      </c>
      <c r="G484" t="s">
        <v>90</v>
      </c>
      <c r="H484" s="3">
        <v>4.71</v>
      </c>
      <c r="I484" s="3">
        <f t="shared" si="15"/>
        <v>9.0624999999994238E-2</v>
      </c>
      <c r="J484" t="s">
        <v>65</v>
      </c>
      <c r="K484" s="3">
        <v>4.71</v>
      </c>
      <c r="L484" t="s">
        <v>565</v>
      </c>
      <c r="O484" s="3">
        <v>4.71</v>
      </c>
      <c r="P484" t="s">
        <v>568</v>
      </c>
      <c r="R484" s="3">
        <v>4.71</v>
      </c>
      <c r="S484" t="s">
        <v>572</v>
      </c>
      <c r="T484" t="s">
        <v>90</v>
      </c>
      <c r="AJ484" s="3">
        <v>4.71</v>
      </c>
      <c r="AK484" t="s">
        <v>578</v>
      </c>
      <c r="AM484" s="8">
        <v>47.1</v>
      </c>
      <c r="AN484" s="8">
        <v>4.71</v>
      </c>
      <c r="AO484" t="s">
        <v>585</v>
      </c>
      <c r="AP484" t="s">
        <v>90</v>
      </c>
      <c r="AQ484" s="8">
        <v>47.1</v>
      </c>
      <c r="AR484" s="3">
        <v>4.71</v>
      </c>
      <c r="AS484" t="s">
        <v>437</v>
      </c>
      <c r="AT484" t="s">
        <v>90</v>
      </c>
      <c r="AU484" t="s">
        <v>90</v>
      </c>
    </row>
    <row r="485" spans="2:47">
      <c r="B485" s="3">
        <v>4.7200000000000104</v>
      </c>
      <c r="C485" s="3">
        <f t="shared" si="16"/>
        <v>9.3333333333337126E-2</v>
      </c>
      <c r="D485" t="s">
        <v>65</v>
      </c>
      <c r="E485" s="3">
        <v>4.7200000000000104</v>
      </c>
      <c r="F485" t="s">
        <v>426</v>
      </c>
      <c r="G485" t="s">
        <v>90</v>
      </c>
      <c r="H485" s="3">
        <v>4.72</v>
      </c>
      <c r="I485" s="3">
        <f t="shared" si="15"/>
        <v>8.7499999999994235E-2</v>
      </c>
      <c r="J485" t="s">
        <v>65</v>
      </c>
      <c r="K485" s="3">
        <v>4.72</v>
      </c>
      <c r="L485" t="s">
        <v>565</v>
      </c>
      <c r="O485" s="3">
        <v>4.72</v>
      </c>
      <c r="P485" t="s">
        <v>568</v>
      </c>
      <c r="R485" s="3">
        <v>4.72</v>
      </c>
      <c r="S485" t="s">
        <v>572</v>
      </c>
      <c r="T485" t="s">
        <v>90</v>
      </c>
      <c r="AJ485" s="3">
        <v>4.72</v>
      </c>
      <c r="AK485" t="s">
        <v>578</v>
      </c>
      <c r="AM485" s="8">
        <v>47.2</v>
      </c>
      <c r="AN485" s="8">
        <v>4.72</v>
      </c>
      <c r="AO485" t="s">
        <v>585</v>
      </c>
      <c r="AP485" t="s">
        <v>90</v>
      </c>
      <c r="AQ485" s="8">
        <v>47.2</v>
      </c>
      <c r="AR485" s="3">
        <v>4.72</v>
      </c>
      <c r="AS485" t="s">
        <v>437</v>
      </c>
      <c r="AT485" t="s">
        <v>90</v>
      </c>
      <c r="AU485" t="s">
        <v>90</v>
      </c>
    </row>
    <row r="486" spans="2:47">
      <c r="B486" s="3">
        <v>4.7300000000000102</v>
      </c>
      <c r="C486" s="3">
        <f t="shared" si="16"/>
        <v>9.0000000000003799E-2</v>
      </c>
      <c r="D486" t="s">
        <v>65</v>
      </c>
      <c r="E486" s="3">
        <v>4.7300000000000102</v>
      </c>
      <c r="F486" t="s">
        <v>426</v>
      </c>
      <c r="G486" t="s">
        <v>90</v>
      </c>
      <c r="H486" s="3">
        <v>4.7300000000000004</v>
      </c>
      <c r="I486" s="3">
        <f t="shared" si="15"/>
        <v>8.4374999999994232E-2</v>
      </c>
      <c r="J486" t="s">
        <v>65</v>
      </c>
      <c r="K486" s="3">
        <v>4.7300000000000004</v>
      </c>
      <c r="L486" t="s">
        <v>565</v>
      </c>
      <c r="O486" s="3">
        <v>4.7300000000000004</v>
      </c>
      <c r="P486" t="s">
        <v>568</v>
      </c>
      <c r="R486" s="3">
        <v>4.7300000000000004</v>
      </c>
      <c r="S486" t="s">
        <v>572</v>
      </c>
      <c r="T486" t="s">
        <v>90</v>
      </c>
      <c r="AJ486" s="3">
        <v>4.7300000000000004</v>
      </c>
      <c r="AK486" t="s">
        <v>578</v>
      </c>
      <c r="AM486" s="8">
        <v>47.300000000000004</v>
      </c>
      <c r="AN486" s="8">
        <v>4.7300000000000004</v>
      </c>
      <c r="AO486" t="s">
        <v>585</v>
      </c>
      <c r="AP486" t="s">
        <v>90</v>
      </c>
      <c r="AQ486" s="8">
        <v>47.300000000000004</v>
      </c>
      <c r="AR486" s="3">
        <v>4.7300000000000004</v>
      </c>
      <c r="AS486" t="s">
        <v>437</v>
      </c>
      <c r="AT486" t="s">
        <v>90</v>
      </c>
      <c r="AU486" t="s">
        <v>90</v>
      </c>
    </row>
    <row r="487" spans="2:47">
      <c r="B487" s="3">
        <v>4.74000000000001</v>
      </c>
      <c r="C487" s="3">
        <f t="shared" si="16"/>
        <v>8.6666666666670472E-2</v>
      </c>
      <c r="D487" t="s">
        <v>65</v>
      </c>
      <c r="E487" s="3">
        <v>4.74000000000001</v>
      </c>
      <c r="F487" t="s">
        <v>426</v>
      </c>
      <c r="G487" t="s">
        <v>90</v>
      </c>
      <c r="H487" s="3">
        <v>4.74</v>
      </c>
      <c r="I487" s="3">
        <f t="shared" si="15"/>
        <v>8.124999999999423E-2</v>
      </c>
      <c r="J487" t="s">
        <v>65</v>
      </c>
      <c r="K487" s="3">
        <v>4.74</v>
      </c>
      <c r="L487" t="s">
        <v>565</v>
      </c>
      <c r="O487" s="3">
        <v>4.74</v>
      </c>
      <c r="P487" t="s">
        <v>568</v>
      </c>
      <c r="R487" s="3">
        <v>4.74</v>
      </c>
      <c r="S487" t="s">
        <v>572</v>
      </c>
      <c r="T487" t="s">
        <v>90</v>
      </c>
      <c r="AJ487" s="3">
        <v>4.74</v>
      </c>
      <c r="AK487" t="s">
        <v>578</v>
      </c>
      <c r="AM487" s="8">
        <v>47.400000000000006</v>
      </c>
      <c r="AN487" s="8">
        <v>4.74</v>
      </c>
      <c r="AO487" t="s">
        <v>585</v>
      </c>
      <c r="AP487" t="s">
        <v>90</v>
      </c>
      <c r="AQ487" s="8">
        <v>47.400000000000006</v>
      </c>
      <c r="AR487" s="3">
        <v>4.74</v>
      </c>
      <c r="AS487" t="s">
        <v>437</v>
      </c>
      <c r="AT487" t="s">
        <v>90</v>
      </c>
      <c r="AU487" t="s">
        <v>90</v>
      </c>
    </row>
    <row r="488" spans="2:47">
      <c r="B488" s="3">
        <v>4.7500000000000098</v>
      </c>
      <c r="C488" s="3">
        <f t="shared" si="16"/>
        <v>8.3333333333337145E-2</v>
      </c>
      <c r="D488" t="s">
        <v>65</v>
      </c>
      <c r="E488" s="3">
        <v>4.7500000000000098</v>
      </c>
      <c r="F488" t="s">
        <v>426</v>
      </c>
      <c r="G488" t="s">
        <v>90</v>
      </c>
      <c r="H488" s="3">
        <v>4.75</v>
      </c>
      <c r="I488" s="3">
        <f t="shared" si="15"/>
        <v>7.8124999999994227E-2</v>
      </c>
      <c r="J488" t="s">
        <v>65</v>
      </c>
      <c r="K488" s="3">
        <v>4.75</v>
      </c>
      <c r="L488" t="s">
        <v>565</v>
      </c>
      <c r="O488" s="3">
        <v>4.75</v>
      </c>
      <c r="P488" t="s">
        <v>568</v>
      </c>
      <c r="R488" s="3">
        <v>4.75</v>
      </c>
      <c r="S488" t="s">
        <v>572</v>
      </c>
      <c r="T488" t="s">
        <v>90</v>
      </c>
      <c r="AJ488" s="3">
        <v>4.75</v>
      </c>
      <c r="AK488" t="s">
        <v>578</v>
      </c>
      <c r="AM488" s="8">
        <v>47.5</v>
      </c>
      <c r="AN488" s="8">
        <v>4.75</v>
      </c>
      <c r="AO488" t="s">
        <v>585</v>
      </c>
      <c r="AP488" t="s">
        <v>90</v>
      </c>
      <c r="AQ488" s="8">
        <v>47.5</v>
      </c>
      <c r="AR488" s="3">
        <v>4.75</v>
      </c>
      <c r="AS488" t="s">
        <v>437</v>
      </c>
      <c r="AT488" t="s">
        <v>90</v>
      </c>
      <c r="AU488" t="s">
        <v>90</v>
      </c>
    </row>
    <row r="489" spans="2:47">
      <c r="B489" s="3">
        <v>4.7600000000000096</v>
      </c>
      <c r="C489" s="3">
        <f t="shared" si="16"/>
        <v>8.0000000000003818E-2</v>
      </c>
      <c r="D489" t="s">
        <v>65</v>
      </c>
      <c r="E489" s="3">
        <v>4.7600000000000096</v>
      </c>
      <c r="F489" t="s">
        <v>426</v>
      </c>
      <c r="G489" t="s">
        <v>90</v>
      </c>
      <c r="H489" s="3">
        <v>4.76</v>
      </c>
      <c r="I489" s="3">
        <f t="shared" si="15"/>
        <v>7.4999999999994224E-2</v>
      </c>
      <c r="J489" t="s">
        <v>65</v>
      </c>
      <c r="K489" s="3">
        <v>4.76</v>
      </c>
      <c r="L489" t="s">
        <v>565</v>
      </c>
      <c r="O489" s="3">
        <v>4.76</v>
      </c>
      <c r="P489" t="s">
        <v>568</v>
      </c>
      <c r="R489" s="3">
        <v>4.76</v>
      </c>
      <c r="S489" t="s">
        <v>572</v>
      </c>
      <c r="T489" t="s">
        <v>90</v>
      </c>
      <c r="AJ489" s="3">
        <v>4.76</v>
      </c>
      <c r="AK489" t="s">
        <v>578</v>
      </c>
      <c r="AM489" s="8">
        <v>47.6</v>
      </c>
      <c r="AN489" s="8">
        <v>4.76</v>
      </c>
      <c r="AO489" t="s">
        <v>585</v>
      </c>
      <c r="AP489" t="s">
        <v>90</v>
      </c>
      <c r="AQ489" s="8">
        <v>47.6</v>
      </c>
      <c r="AR489" s="3">
        <v>4.76</v>
      </c>
      <c r="AS489" t="s">
        <v>437</v>
      </c>
      <c r="AT489" t="s">
        <v>90</v>
      </c>
      <c r="AU489" t="s">
        <v>90</v>
      </c>
    </row>
    <row r="490" spans="2:47">
      <c r="B490" s="3">
        <v>4.7700000000000102</v>
      </c>
      <c r="C490" s="3">
        <f t="shared" si="16"/>
        <v>7.6666666666670491E-2</v>
      </c>
      <c r="D490" t="s">
        <v>65</v>
      </c>
      <c r="E490" s="3">
        <v>4.7700000000000102</v>
      </c>
      <c r="F490" t="s">
        <v>426</v>
      </c>
      <c r="G490" t="s">
        <v>90</v>
      </c>
      <c r="H490" s="3">
        <v>4.7700000000000005</v>
      </c>
      <c r="I490" s="3">
        <f t="shared" si="15"/>
        <v>7.1874999999994221E-2</v>
      </c>
      <c r="J490" t="s">
        <v>65</v>
      </c>
      <c r="K490" s="3">
        <v>4.7700000000000005</v>
      </c>
      <c r="L490" t="s">
        <v>565</v>
      </c>
      <c r="O490" s="3">
        <v>4.7700000000000005</v>
      </c>
      <c r="P490" t="s">
        <v>568</v>
      </c>
      <c r="R490" s="3">
        <v>4.7700000000000005</v>
      </c>
      <c r="S490" t="s">
        <v>572</v>
      </c>
      <c r="T490" t="s">
        <v>90</v>
      </c>
      <c r="AJ490" s="3">
        <v>4.7700000000000005</v>
      </c>
      <c r="AK490" t="s">
        <v>578</v>
      </c>
      <c r="AM490" s="8">
        <v>47.7</v>
      </c>
      <c r="AN490" s="8">
        <v>4.7699999999999996</v>
      </c>
      <c r="AO490" t="s">
        <v>585</v>
      </c>
      <c r="AP490" t="s">
        <v>90</v>
      </c>
      <c r="AQ490" s="8">
        <v>47.7</v>
      </c>
      <c r="AR490" s="3">
        <v>4.7700000000000005</v>
      </c>
      <c r="AS490" t="s">
        <v>437</v>
      </c>
      <c r="AT490" t="s">
        <v>90</v>
      </c>
      <c r="AU490" t="s">
        <v>90</v>
      </c>
    </row>
    <row r="491" spans="2:47">
      <c r="B491" s="3">
        <v>4.78000000000001</v>
      </c>
      <c r="C491" s="3">
        <f t="shared" si="16"/>
        <v>7.3333333333337164E-2</v>
      </c>
      <c r="D491" t="s">
        <v>65</v>
      </c>
      <c r="E491" s="3">
        <v>4.78000000000001</v>
      </c>
      <c r="F491" t="s">
        <v>426</v>
      </c>
      <c r="G491" t="s">
        <v>90</v>
      </c>
      <c r="H491" s="3">
        <v>4.78</v>
      </c>
      <c r="I491" s="3">
        <f t="shared" si="15"/>
        <v>6.8749999999994219E-2</v>
      </c>
      <c r="J491" t="s">
        <v>65</v>
      </c>
      <c r="K491" s="3">
        <v>4.78</v>
      </c>
      <c r="L491" t="s">
        <v>565</v>
      </c>
      <c r="O491" s="3">
        <v>4.78</v>
      </c>
      <c r="P491" t="s">
        <v>568</v>
      </c>
      <c r="R491" s="3">
        <v>4.78</v>
      </c>
      <c r="S491" t="s">
        <v>572</v>
      </c>
      <c r="T491" t="s">
        <v>90</v>
      </c>
      <c r="AJ491" s="3">
        <v>4.78</v>
      </c>
      <c r="AK491" t="s">
        <v>578</v>
      </c>
      <c r="AM491" s="8">
        <v>47.800000000000004</v>
      </c>
      <c r="AN491" s="8">
        <v>4.78</v>
      </c>
      <c r="AO491" t="s">
        <v>585</v>
      </c>
      <c r="AP491" t="s">
        <v>90</v>
      </c>
      <c r="AQ491" s="8">
        <v>47.800000000000004</v>
      </c>
      <c r="AR491" s="3">
        <v>4.78</v>
      </c>
      <c r="AS491" t="s">
        <v>437</v>
      </c>
      <c r="AT491" t="s">
        <v>90</v>
      </c>
      <c r="AU491" t="s">
        <v>90</v>
      </c>
    </row>
    <row r="492" spans="2:47">
      <c r="B492" s="3">
        <v>4.7900000000000098</v>
      </c>
      <c r="C492" s="3">
        <f t="shared" si="16"/>
        <v>7.0000000000003837E-2</v>
      </c>
      <c r="D492" t="s">
        <v>65</v>
      </c>
      <c r="E492" s="3">
        <v>4.7900000000000098</v>
      </c>
      <c r="F492" t="s">
        <v>426</v>
      </c>
      <c r="G492" t="s">
        <v>90</v>
      </c>
      <c r="H492" s="3">
        <v>4.79</v>
      </c>
      <c r="I492" s="3">
        <f t="shared" si="15"/>
        <v>6.5624999999994216E-2</v>
      </c>
      <c r="J492" t="s">
        <v>65</v>
      </c>
      <c r="K492" s="3">
        <v>4.79</v>
      </c>
      <c r="L492" t="s">
        <v>565</v>
      </c>
      <c r="O492" s="3">
        <v>4.79</v>
      </c>
      <c r="P492" t="s">
        <v>568</v>
      </c>
      <c r="R492" s="3">
        <v>4.79</v>
      </c>
      <c r="S492" t="s">
        <v>572</v>
      </c>
      <c r="T492" t="s">
        <v>90</v>
      </c>
      <c r="AJ492" s="3">
        <v>4.79</v>
      </c>
      <c r="AK492" t="s">
        <v>578</v>
      </c>
      <c r="AM492" s="8">
        <v>47.900000000000006</v>
      </c>
      <c r="AN492" s="8">
        <v>4.79</v>
      </c>
      <c r="AO492" t="s">
        <v>585</v>
      </c>
      <c r="AP492" t="s">
        <v>90</v>
      </c>
      <c r="AQ492" s="8">
        <v>47.900000000000006</v>
      </c>
      <c r="AR492" s="3">
        <v>4.79</v>
      </c>
      <c r="AS492" t="s">
        <v>437</v>
      </c>
      <c r="AT492" t="s">
        <v>90</v>
      </c>
      <c r="AU492" t="s">
        <v>90</v>
      </c>
    </row>
    <row r="493" spans="2:47">
      <c r="B493" s="3">
        <v>4.8000000000000096</v>
      </c>
      <c r="C493" s="3">
        <f t="shared" si="16"/>
        <v>6.666666666667051E-2</v>
      </c>
      <c r="D493" t="s">
        <v>65</v>
      </c>
      <c r="E493" s="3">
        <v>4.8000000000000096</v>
      </c>
      <c r="F493" t="s">
        <v>426</v>
      </c>
      <c r="G493" t="s">
        <v>90</v>
      </c>
      <c r="H493" s="3">
        <v>4.8</v>
      </c>
      <c r="I493" s="3">
        <f t="shared" si="15"/>
        <v>6.2499999999994213E-2</v>
      </c>
      <c r="J493" t="s">
        <v>65</v>
      </c>
      <c r="K493" s="3">
        <v>4.8</v>
      </c>
      <c r="L493" t="s">
        <v>565</v>
      </c>
      <c r="O493" s="3">
        <v>4.8</v>
      </c>
      <c r="P493" t="s">
        <v>568</v>
      </c>
      <c r="R493" s="3">
        <v>4.8</v>
      </c>
      <c r="S493" t="s">
        <v>572</v>
      </c>
      <c r="T493" t="s">
        <v>90</v>
      </c>
      <c r="AJ493" s="3">
        <v>4.8</v>
      </c>
      <c r="AK493" t="s">
        <v>578</v>
      </c>
      <c r="AM493" s="8">
        <v>48</v>
      </c>
      <c r="AN493" s="8">
        <v>4.8</v>
      </c>
      <c r="AO493" t="s">
        <v>585</v>
      </c>
      <c r="AP493" t="s">
        <v>90</v>
      </c>
      <c r="AQ493" s="8">
        <v>48</v>
      </c>
      <c r="AR493" s="3">
        <v>4.8</v>
      </c>
      <c r="AS493" t="s">
        <v>437</v>
      </c>
      <c r="AT493" t="s">
        <v>90</v>
      </c>
      <c r="AU493" t="s">
        <v>90</v>
      </c>
    </row>
    <row r="494" spans="2:47">
      <c r="B494" s="3">
        <v>4.8100000000000103</v>
      </c>
      <c r="C494" s="3">
        <f t="shared" si="16"/>
        <v>6.3333333333337183E-2</v>
      </c>
      <c r="D494" t="s">
        <v>65</v>
      </c>
      <c r="E494" s="3">
        <v>4.8100000000000103</v>
      </c>
      <c r="F494" t="s">
        <v>426</v>
      </c>
      <c r="G494" t="s">
        <v>90</v>
      </c>
      <c r="H494" s="3">
        <v>4.8100000000000005</v>
      </c>
      <c r="I494" s="3">
        <f t="shared" si="15"/>
        <v>5.937499999999421E-2</v>
      </c>
      <c r="J494" t="s">
        <v>65</v>
      </c>
      <c r="K494" s="3">
        <v>4.8100000000000005</v>
      </c>
      <c r="L494" t="s">
        <v>565</v>
      </c>
      <c r="O494" s="3">
        <v>4.8100000000000005</v>
      </c>
      <c r="P494" t="s">
        <v>568</v>
      </c>
      <c r="R494" s="3">
        <v>4.8100000000000005</v>
      </c>
      <c r="S494" t="s">
        <v>572</v>
      </c>
      <c r="T494" t="s">
        <v>90</v>
      </c>
      <c r="AJ494" s="3">
        <v>4.8100000000000005</v>
      </c>
      <c r="AK494" t="s">
        <v>578</v>
      </c>
      <c r="AM494" s="8">
        <v>48.1</v>
      </c>
      <c r="AN494" s="8">
        <v>4.8099999999999996</v>
      </c>
      <c r="AO494" t="s">
        <v>585</v>
      </c>
      <c r="AP494" t="s">
        <v>90</v>
      </c>
      <c r="AQ494" s="8">
        <v>48.1</v>
      </c>
      <c r="AR494" s="3">
        <v>4.8100000000000005</v>
      </c>
      <c r="AS494" t="s">
        <v>437</v>
      </c>
      <c r="AT494" t="s">
        <v>90</v>
      </c>
      <c r="AU494" t="s">
        <v>90</v>
      </c>
    </row>
    <row r="495" spans="2:47">
      <c r="B495" s="3">
        <v>4.8200000000000101</v>
      </c>
      <c r="C495" s="3">
        <f t="shared" si="16"/>
        <v>6.0000000000003849E-2</v>
      </c>
      <c r="D495" t="s">
        <v>65</v>
      </c>
      <c r="E495" s="3">
        <v>4.8200000000000101</v>
      </c>
      <c r="F495" t="s">
        <v>426</v>
      </c>
      <c r="G495" t="s">
        <v>90</v>
      </c>
      <c r="H495" s="3">
        <v>4.82</v>
      </c>
      <c r="I495" s="3">
        <f t="shared" si="15"/>
        <v>5.6249999999994207E-2</v>
      </c>
      <c r="J495" t="s">
        <v>65</v>
      </c>
      <c r="K495" s="3">
        <v>4.82</v>
      </c>
      <c r="L495" t="s">
        <v>565</v>
      </c>
      <c r="O495" s="3">
        <v>4.82</v>
      </c>
      <c r="P495" t="s">
        <v>568</v>
      </c>
      <c r="R495" s="3">
        <v>4.82</v>
      </c>
      <c r="S495" t="s">
        <v>572</v>
      </c>
      <c r="T495" t="s">
        <v>90</v>
      </c>
      <c r="AJ495" s="3">
        <v>4.82</v>
      </c>
      <c r="AK495" t="s">
        <v>578</v>
      </c>
      <c r="AM495" s="8">
        <v>48.2</v>
      </c>
      <c r="AN495" s="8">
        <v>4.82</v>
      </c>
      <c r="AO495" t="s">
        <v>585</v>
      </c>
      <c r="AP495" t="s">
        <v>90</v>
      </c>
      <c r="AQ495" s="8">
        <v>48.2</v>
      </c>
      <c r="AR495" s="3">
        <v>4.82</v>
      </c>
      <c r="AS495" t="s">
        <v>437</v>
      </c>
      <c r="AT495" t="s">
        <v>90</v>
      </c>
      <c r="AU495" t="s">
        <v>90</v>
      </c>
    </row>
    <row r="496" spans="2:47">
      <c r="B496" s="3">
        <v>4.8300000000000098</v>
      </c>
      <c r="C496" s="3">
        <f t="shared" si="16"/>
        <v>5.6666666666670515E-2</v>
      </c>
      <c r="D496" t="s">
        <v>65</v>
      </c>
      <c r="E496" s="3">
        <v>4.8300000000000098</v>
      </c>
      <c r="F496" t="s">
        <v>426</v>
      </c>
      <c r="G496" t="s">
        <v>90</v>
      </c>
      <c r="H496" s="3">
        <v>4.83</v>
      </c>
      <c r="I496" s="3">
        <f t="shared" si="15"/>
        <v>5.3124999999994205E-2</v>
      </c>
      <c r="J496" t="s">
        <v>65</v>
      </c>
      <c r="K496" s="3">
        <v>4.83</v>
      </c>
      <c r="L496" t="s">
        <v>565</v>
      </c>
      <c r="O496" s="3">
        <v>4.83</v>
      </c>
      <c r="P496" t="s">
        <v>568</v>
      </c>
      <c r="R496" s="3">
        <v>4.83</v>
      </c>
      <c r="S496" t="s">
        <v>572</v>
      </c>
      <c r="T496" t="s">
        <v>90</v>
      </c>
      <c r="AJ496" s="3">
        <v>4.83</v>
      </c>
      <c r="AK496" t="s">
        <v>578</v>
      </c>
      <c r="AM496" s="8">
        <v>48.300000000000004</v>
      </c>
      <c r="AN496" s="8">
        <v>4.83</v>
      </c>
      <c r="AO496" t="s">
        <v>585</v>
      </c>
      <c r="AP496" t="s">
        <v>90</v>
      </c>
      <c r="AQ496" s="8">
        <v>48.300000000000004</v>
      </c>
      <c r="AR496" s="3">
        <v>4.83</v>
      </c>
      <c r="AS496" t="s">
        <v>437</v>
      </c>
      <c r="AT496" t="s">
        <v>90</v>
      </c>
      <c r="AU496" t="s">
        <v>90</v>
      </c>
    </row>
    <row r="497" spans="2:47">
      <c r="B497" s="3">
        <v>4.8400000000000096</v>
      </c>
      <c r="C497" s="3">
        <f t="shared" si="16"/>
        <v>5.3333333333337181E-2</v>
      </c>
      <c r="D497" t="s">
        <v>65</v>
      </c>
      <c r="E497" s="3">
        <v>4.8400000000000096</v>
      </c>
      <c r="F497" t="s">
        <v>426</v>
      </c>
      <c r="G497" t="s">
        <v>90</v>
      </c>
      <c r="H497" s="3">
        <v>4.84</v>
      </c>
      <c r="I497" s="3">
        <f t="shared" si="15"/>
        <v>4.9999999999994202E-2</v>
      </c>
      <c r="J497" t="s">
        <v>65</v>
      </c>
      <c r="K497" s="3">
        <v>4.84</v>
      </c>
      <c r="L497" t="s">
        <v>565</v>
      </c>
      <c r="O497" s="3">
        <v>4.84</v>
      </c>
      <c r="P497" t="s">
        <v>568</v>
      </c>
      <c r="R497" s="3">
        <v>4.84</v>
      </c>
      <c r="S497" t="s">
        <v>572</v>
      </c>
      <c r="T497" t="s">
        <v>90</v>
      </c>
      <c r="AJ497" s="3">
        <v>4.84</v>
      </c>
      <c r="AK497" t="s">
        <v>578</v>
      </c>
      <c r="AM497" s="8">
        <v>48.400000000000006</v>
      </c>
      <c r="AN497" s="8">
        <v>4.84</v>
      </c>
      <c r="AO497" t="s">
        <v>585</v>
      </c>
      <c r="AP497" t="s">
        <v>90</v>
      </c>
      <c r="AQ497" s="8">
        <v>48.400000000000006</v>
      </c>
      <c r="AR497" s="3">
        <v>4.84</v>
      </c>
      <c r="AS497" t="s">
        <v>437</v>
      </c>
      <c r="AT497" t="s">
        <v>90</v>
      </c>
      <c r="AU497" t="s">
        <v>90</v>
      </c>
    </row>
    <row r="498" spans="2:47">
      <c r="B498" s="3">
        <v>4.8499999999999996</v>
      </c>
      <c r="C498" s="3">
        <f t="shared" si="16"/>
        <v>5.0000000000003847E-2</v>
      </c>
      <c r="D498" t="s">
        <v>65</v>
      </c>
      <c r="E498" s="3">
        <v>4.8499999999999996</v>
      </c>
      <c r="F498" t="s">
        <v>426</v>
      </c>
      <c r="G498" t="s">
        <v>90</v>
      </c>
      <c r="H498" s="3">
        <v>4.8500000000000005</v>
      </c>
      <c r="I498" s="3">
        <f t="shared" si="15"/>
        <v>4.6874999999994199E-2</v>
      </c>
      <c r="J498" t="s">
        <v>65</v>
      </c>
      <c r="K498" s="3">
        <v>4.8500000000000005</v>
      </c>
      <c r="L498" t="s">
        <v>565</v>
      </c>
      <c r="O498" s="3">
        <v>4.8500000000000005</v>
      </c>
      <c r="P498" t="s">
        <v>568</v>
      </c>
      <c r="R498" s="3">
        <v>4.8500000000000005</v>
      </c>
      <c r="S498" t="s">
        <v>572</v>
      </c>
      <c r="T498" t="s">
        <v>90</v>
      </c>
      <c r="AJ498" s="3">
        <v>4.8500000000000005</v>
      </c>
      <c r="AK498" t="s">
        <v>578</v>
      </c>
      <c r="AM498" s="8">
        <v>48.5</v>
      </c>
      <c r="AN498" s="8">
        <v>4.8499999999999996</v>
      </c>
      <c r="AO498" t="s">
        <v>585</v>
      </c>
      <c r="AP498" t="s">
        <v>90</v>
      </c>
      <c r="AQ498" s="8">
        <v>48.5</v>
      </c>
      <c r="AR498" s="3">
        <v>4.8500000000000005</v>
      </c>
      <c r="AS498" t="s">
        <v>437</v>
      </c>
      <c r="AT498" t="s">
        <v>90</v>
      </c>
      <c r="AU498" t="s">
        <v>90</v>
      </c>
    </row>
    <row r="499" spans="2:47">
      <c r="B499" s="3">
        <v>4.8600000000000003</v>
      </c>
      <c r="C499" s="3">
        <f t="shared" si="16"/>
        <v>4.6666666666670513E-2</v>
      </c>
      <c r="D499" t="s">
        <v>65</v>
      </c>
      <c r="E499" s="3">
        <v>4.8600000000000003</v>
      </c>
      <c r="F499" t="s">
        <v>426</v>
      </c>
      <c r="G499" t="s">
        <v>90</v>
      </c>
      <c r="H499" s="3">
        <v>4.8600000000000003</v>
      </c>
      <c r="I499" s="3">
        <f t="shared" si="15"/>
        <v>4.3749999999994196E-2</v>
      </c>
      <c r="J499" t="s">
        <v>65</v>
      </c>
      <c r="K499" s="3">
        <v>4.8600000000000003</v>
      </c>
      <c r="L499" t="s">
        <v>565</v>
      </c>
      <c r="O499" s="3">
        <v>4.8600000000000003</v>
      </c>
      <c r="P499" t="s">
        <v>568</v>
      </c>
      <c r="R499" s="3">
        <v>4.8600000000000003</v>
      </c>
      <c r="S499" t="s">
        <v>572</v>
      </c>
      <c r="T499" t="s">
        <v>90</v>
      </c>
      <c r="AJ499" s="3">
        <v>4.8600000000000003</v>
      </c>
      <c r="AK499" t="s">
        <v>578</v>
      </c>
      <c r="AM499" s="8">
        <v>48.6</v>
      </c>
      <c r="AN499" s="8">
        <v>4.8600000000000003</v>
      </c>
      <c r="AO499" t="s">
        <v>585</v>
      </c>
      <c r="AP499" t="s">
        <v>90</v>
      </c>
      <c r="AQ499" s="8">
        <v>48.6</v>
      </c>
      <c r="AR499" s="3">
        <v>4.8600000000000003</v>
      </c>
      <c r="AS499" t="s">
        <v>437</v>
      </c>
      <c r="AT499" t="s">
        <v>90</v>
      </c>
      <c r="AU499" t="s">
        <v>90</v>
      </c>
    </row>
    <row r="500" spans="2:47">
      <c r="B500" s="3">
        <v>4.87</v>
      </c>
      <c r="C500" s="3">
        <f t="shared" si="16"/>
        <v>4.3333333333337179E-2</v>
      </c>
      <c r="D500" t="s">
        <v>65</v>
      </c>
      <c r="E500" s="3">
        <v>4.87</v>
      </c>
      <c r="F500" t="s">
        <v>426</v>
      </c>
      <c r="G500" t="s">
        <v>90</v>
      </c>
      <c r="H500" s="3">
        <v>4.87</v>
      </c>
      <c r="I500" s="3">
        <f t="shared" si="15"/>
        <v>4.0624999999994194E-2</v>
      </c>
      <c r="J500" t="s">
        <v>65</v>
      </c>
      <c r="K500" s="3">
        <v>4.87</v>
      </c>
      <c r="L500" t="s">
        <v>565</v>
      </c>
      <c r="O500" s="3">
        <v>4.87</v>
      </c>
      <c r="P500" t="s">
        <v>568</v>
      </c>
      <c r="R500" s="3">
        <v>4.87</v>
      </c>
      <c r="S500" t="s">
        <v>572</v>
      </c>
      <c r="T500" t="s">
        <v>90</v>
      </c>
      <c r="AJ500" s="3">
        <v>4.87</v>
      </c>
      <c r="AK500" t="s">
        <v>578</v>
      </c>
      <c r="AM500" s="8">
        <v>48.7</v>
      </c>
      <c r="AN500" s="8">
        <v>4.87</v>
      </c>
      <c r="AO500" t="s">
        <v>585</v>
      </c>
      <c r="AP500" t="s">
        <v>90</v>
      </c>
      <c r="AQ500" s="8">
        <v>48.7</v>
      </c>
      <c r="AR500" s="3">
        <v>4.87</v>
      </c>
      <c r="AS500" t="s">
        <v>437</v>
      </c>
      <c r="AT500" t="s">
        <v>90</v>
      </c>
      <c r="AU500" t="s">
        <v>90</v>
      </c>
    </row>
    <row r="501" spans="2:47">
      <c r="B501" s="3">
        <v>4.88</v>
      </c>
      <c r="C501" s="3">
        <f t="shared" si="16"/>
        <v>4.0000000000003845E-2</v>
      </c>
      <c r="D501" t="s">
        <v>65</v>
      </c>
      <c r="E501" s="3">
        <v>4.88</v>
      </c>
      <c r="F501" t="s">
        <v>426</v>
      </c>
      <c r="G501" t="s">
        <v>90</v>
      </c>
      <c r="H501" s="3">
        <v>4.88</v>
      </c>
      <c r="I501" s="3">
        <f t="shared" si="15"/>
        <v>3.7499999999994191E-2</v>
      </c>
      <c r="J501" t="s">
        <v>65</v>
      </c>
      <c r="K501" s="3">
        <v>4.88</v>
      </c>
      <c r="L501" t="s">
        <v>565</v>
      </c>
      <c r="O501" s="3">
        <v>4.88</v>
      </c>
      <c r="P501" t="s">
        <v>568</v>
      </c>
      <c r="R501" s="3">
        <v>4.88</v>
      </c>
      <c r="S501" t="s">
        <v>572</v>
      </c>
      <c r="T501" t="s">
        <v>90</v>
      </c>
      <c r="AJ501" s="3">
        <v>4.88</v>
      </c>
      <c r="AK501" t="s">
        <v>578</v>
      </c>
      <c r="AM501" s="8">
        <v>48.800000000000004</v>
      </c>
      <c r="AN501" s="8">
        <v>4.88</v>
      </c>
      <c r="AO501" t="s">
        <v>585</v>
      </c>
      <c r="AP501" t="s">
        <v>90</v>
      </c>
      <c r="AQ501" s="8">
        <v>48.800000000000004</v>
      </c>
      <c r="AR501" s="3">
        <v>4.88</v>
      </c>
      <c r="AS501" t="s">
        <v>437</v>
      </c>
      <c r="AT501" t="s">
        <v>90</v>
      </c>
      <c r="AU501" t="s">
        <v>90</v>
      </c>
    </row>
    <row r="502" spans="2:47">
      <c r="B502" s="3">
        <v>4.8899999999999997</v>
      </c>
      <c r="C502" s="3">
        <f t="shared" si="16"/>
        <v>3.6666666666670511E-2</v>
      </c>
      <c r="D502" t="s">
        <v>65</v>
      </c>
      <c r="E502" s="3">
        <v>4.8899999999999997</v>
      </c>
      <c r="F502" t="s">
        <v>426</v>
      </c>
      <c r="G502" t="s">
        <v>90</v>
      </c>
      <c r="H502" s="3">
        <v>4.8899999999999997</v>
      </c>
      <c r="I502" s="3">
        <f t="shared" si="15"/>
        <v>3.4374999999994188E-2</v>
      </c>
      <c r="J502" t="s">
        <v>65</v>
      </c>
      <c r="K502" s="3">
        <v>4.8899999999999997</v>
      </c>
      <c r="L502" t="s">
        <v>565</v>
      </c>
      <c r="O502" s="3">
        <v>4.8899999999999997</v>
      </c>
      <c r="P502" t="s">
        <v>568</v>
      </c>
      <c r="R502" s="3">
        <v>4.8899999999999997</v>
      </c>
      <c r="S502" t="s">
        <v>572</v>
      </c>
      <c r="T502" t="s">
        <v>90</v>
      </c>
      <c r="AJ502" s="3">
        <v>4.8899999999999997</v>
      </c>
      <c r="AK502" t="s">
        <v>578</v>
      </c>
      <c r="AM502" s="8">
        <v>48.900000000000006</v>
      </c>
      <c r="AN502" s="8">
        <v>4.8899999999999997</v>
      </c>
      <c r="AO502" t="s">
        <v>585</v>
      </c>
      <c r="AP502" t="s">
        <v>90</v>
      </c>
      <c r="AQ502" s="8">
        <v>48.900000000000006</v>
      </c>
      <c r="AR502" s="3">
        <v>4.8899999999999997</v>
      </c>
      <c r="AS502" t="s">
        <v>437</v>
      </c>
      <c r="AT502" t="s">
        <v>90</v>
      </c>
      <c r="AU502" t="s">
        <v>90</v>
      </c>
    </row>
    <row r="503" spans="2:47">
      <c r="B503" s="3">
        <v>4.9000000000000004</v>
      </c>
      <c r="C503" s="3">
        <f t="shared" si="16"/>
        <v>3.3333333333337177E-2</v>
      </c>
      <c r="D503" t="s">
        <v>65</v>
      </c>
      <c r="E503" s="3">
        <v>4.9000000000000004</v>
      </c>
      <c r="F503" t="s">
        <v>426</v>
      </c>
      <c r="G503" t="s">
        <v>90</v>
      </c>
      <c r="H503" s="3">
        <v>4.9000000000000004</v>
      </c>
      <c r="I503" s="3">
        <f t="shared" si="15"/>
        <v>3.1249999999994189E-2</v>
      </c>
      <c r="J503" t="s">
        <v>65</v>
      </c>
      <c r="K503" s="3">
        <v>4.9000000000000004</v>
      </c>
      <c r="L503" t="s">
        <v>565</v>
      </c>
      <c r="O503" s="3">
        <v>4.9000000000000004</v>
      </c>
      <c r="P503" t="s">
        <v>568</v>
      </c>
      <c r="R503" s="3">
        <v>4.9000000000000004</v>
      </c>
      <c r="S503" t="s">
        <v>572</v>
      </c>
      <c r="T503" t="s">
        <v>90</v>
      </c>
      <c r="AJ503" s="3">
        <v>4.9000000000000004</v>
      </c>
      <c r="AK503" t="s">
        <v>578</v>
      </c>
      <c r="AM503" s="8">
        <v>49</v>
      </c>
      <c r="AN503" s="8">
        <v>4.9000000000000004</v>
      </c>
      <c r="AO503" t="s">
        <v>585</v>
      </c>
      <c r="AP503" t="s">
        <v>90</v>
      </c>
      <c r="AQ503" s="8">
        <v>49</v>
      </c>
      <c r="AR503" s="3">
        <v>4.9000000000000004</v>
      </c>
      <c r="AS503" t="s">
        <v>437</v>
      </c>
      <c r="AT503" t="s">
        <v>90</v>
      </c>
      <c r="AU503" t="s">
        <v>90</v>
      </c>
    </row>
    <row r="504" spans="2:47">
      <c r="B504" s="3">
        <v>4.91</v>
      </c>
      <c r="C504" s="3">
        <f t="shared" si="16"/>
        <v>3.0000000000003843E-2</v>
      </c>
      <c r="D504" t="s">
        <v>65</v>
      </c>
      <c r="E504" s="3">
        <v>4.91</v>
      </c>
      <c r="F504" t="s">
        <v>426</v>
      </c>
      <c r="G504" t="s">
        <v>90</v>
      </c>
      <c r="H504" s="3">
        <v>4.91</v>
      </c>
      <c r="I504" s="3">
        <f t="shared" si="15"/>
        <v>2.8124999999994189E-2</v>
      </c>
      <c r="J504" t="s">
        <v>65</v>
      </c>
      <c r="K504" s="3">
        <v>4.91</v>
      </c>
      <c r="L504" t="s">
        <v>565</v>
      </c>
      <c r="O504" s="3">
        <v>4.91</v>
      </c>
      <c r="P504" t="s">
        <v>568</v>
      </c>
      <c r="R504" s="3">
        <v>4.91</v>
      </c>
      <c r="S504" t="s">
        <v>572</v>
      </c>
      <c r="T504" t="s">
        <v>90</v>
      </c>
      <c r="AJ504" s="3">
        <v>4.91</v>
      </c>
      <c r="AK504" t="s">
        <v>578</v>
      </c>
      <c r="AM504" s="8">
        <v>49.1</v>
      </c>
      <c r="AN504" s="8">
        <v>4.91</v>
      </c>
      <c r="AO504" t="s">
        <v>585</v>
      </c>
      <c r="AP504" t="s">
        <v>90</v>
      </c>
      <c r="AQ504" s="8">
        <v>49.1</v>
      </c>
      <c r="AR504" s="3">
        <v>4.91</v>
      </c>
      <c r="AS504" t="s">
        <v>437</v>
      </c>
      <c r="AT504" t="s">
        <v>90</v>
      </c>
      <c r="AU504" t="s">
        <v>90</v>
      </c>
    </row>
    <row r="505" spans="2:47">
      <c r="B505" s="3">
        <v>4.92</v>
      </c>
      <c r="C505" s="3">
        <f t="shared" si="16"/>
        <v>2.6666666666670509E-2</v>
      </c>
      <c r="D505" t="s">
        <v>65</v>
      </c>
      <c r="E505" s="3">
        <v>4.92</v>
      </c>
      <c r="F505" t="s">
        <v>426</v>
      </c>
      <c r="G505" t="s">
        <v>90</v>
      </c>
      <c r="H505" s="3">
        <v>4.92</v>
      </c>
      <c r="I505" s="3">
        <f t="shared" si="15"/>
        <v>2.499999999999419E-2</v>
      </c>
      <c r="J505" t="s">
        <v>65</v>
      </c>
      <c r="K505" s="3">
        <v>4.92</v>
      </c>
      <c r="L505" t="s">
        <v>565</v>
      </c>
      <c r="O505" s="3">
        <v>4.92</v>
      </c>
      <c r="P505" t="s">
        <v>568</v>
      </c>
      <c r="R505" s="3">
        <v>4.92</v>
      </c>
      <c r="S505" t="s">
        <v>572</v>
      </c>
      <c r="T505" t="s">
        <v>90</v>
      </c>
      <c r="AJ505" s="3">
        <v>4.92</v>
      </c>
      <c r="AK505" t="s">
        <v>578</v>
      </c>
      <c r="AM505" s="8">
        <v>49.2</v>
      </c>
      <c r="AN505" s="8">
        <v>4.92</v>
      </c>
      <c r="AO505" t="s">
        <v>585</v>
      </c>
      <c r="AP505" t="s">
        <v>90</v>
      </c>
      <c r="AQ505" s="8">
        <v>49.2</v>
      </c>
      <c r="AR505" s="3">
        <v>4.92</v>
      </c>
      <c r="AS505" t="s">
        <v>437</v>
      </c>
      <c r="AT505" t="s">
        <v>90</v>
      </c>
      <c r="AU505" t="s">
        <v>90</v>
      </c>
    </row>
    <row r="506" spans="2:47">
      <c r="B506" s="3">
        <v>4.93</v>
      </c>
      <c r="C506" s="3">
        <f t="shared" si="16"/>
        <v>2.3333333333337175E-2</v>
      </c>
      <c r="D506" t="s">
        <v>65</v>
      </c>
      <c r="E506" s="3">
        <v>4.93</v>
      </c>
      <c r="F506" t="s">
        <v>426</v>
      </c>
      <c r="G506" t="s">
        <v>90</v>
      </c>
      <c r="H506" s="3">
        <v>4.93</v>
      </c>
      <c r="I506" s="3">
        <f t="shared" si="15"/>
        <v>2.1874999999994191E-2</v>
      </c>
      <c r="J506" t="s">
        <v>65</v>
      </c>
      <c r="K506" s="3">
        <v>4.93</v>
      </c>
      <c r="L506" t="s">
        <v>565</v>
      </c>
      <c r="O506" s="3">
        <v>4.93</v>
      </c>
      <c r="P506" t="s">
        <v>568</v>
      </c>
      <c r="R506" s="3">
        <v>4.93</v>
      </c>
      <c r="S506" t="s">
        <v>572</v>
      </c>
      <c r="T506" t="s">
        <v>90</v>
      </c>
      <c r="AJ506" s="3">
        <v>4.93</v>
      </c>
      <c r="AK506" t="s">
        <v>578</v>
      </c>
      <c r="AM506" s="8">
        <v>49.300000000000004</v>
      </c>
      <c r="AN506" s="8">
        <v>4.93</v>
      </c>
      <c r="AO506" t="s">
        <v>585</v>
      </c>
      <c r="AP506" t="s">
        <v>90</v>
      </c>
      <c r="AQ506" s="8">
        <v>49.300000000000004</v>
      </c>
      <c r="AR506" s="3">
        <v>4.93</v>
      </c>
      <c r="AS506" t="s">
        <v>437</v>
      </c>
      <c r="AT506" t="s">
        <v>90</v>
      </c>
      <c r="AU506" t="s">
        <v>90</v>
      </c>
    </row>
    <row r="507" spans="2:47">
      <c r="B507" s="3">
        <v>4.9400000000000004</v>
      </c>
      <c r="C507" s="3">
        <f t="shared" si="16"/>
        <v>2.0000000000003841E-2</v>
      </c>
      <c r="D507" t="s">
        <v>65</v>
      </c>
      <c r="E507" s="3">
        <v>4.9400000000000004</v>
      </c>
      <c r="F507" t="s">
        <v>426</v>
      </c>
      <c r="G507" t="s">
        <v>90</v>
      </c>
      <c r="H507" s="3">
        <v>4.9400000000000004</v>
      </c>
      <c r="I507" s="3">
        <f t="shared" si="15"/>
        <v>1.8749999999994191E-2</v>
      </c>
      <c r="J507" t="s">
        <v>65</v>
      </c>
      <c r="K507" s="3">
        <v>4.9400000000000004</v>
      </c>
      <c r="L507" t="s">
        <v>565</v>
      </c>
      <c r="O507" s="3">
        <v>4.9400000000000004</v>
      </c>
      <c r="P507" t="s">
        <v>568</v>
      </c>
      <c r="R507" s="3">
        <v>4.9400000000000004</v>
      </c>
      <c r="S507" t="s">
        <v>572</v>
      </c>
      <c r="T507" t="s">
        <v>90</v>
      </c>
      <c r="AJ507" s="3">
        <v>4.9400000000000004</v>
      </c>
      <c r="AK507" t="s">
        <v>578</v>
      </c>
      <c r="AM507" s="8">
        <v>49.400000000000006</v>
      </c>
      <c r="AN507" s="8">
        <v>4.9400000000000004</v>
      </c>
      <c r="AO507" t="s">
        <v>585</v>
      </c>
      <c r="AP507" t="s">
        <v>90</v>
      </c>
      <c r="AQ507" s="8">
        <v>49.400000000000006</v>
      </c>
      <c r="AR507" s="3">
        <v>4.9400000000000004</v>
      </c>
      <c r="AS507" t="s">
        <v>437</v>
      </c>
      <c r="AT507" t="s">
        <v>90</v>
      </c>
      <c r="AU507" t="s">
        <v>90</v>
      </c>
    </row>
    <row r="508" spans="2:47">
      <c r="B508" s="3">
        <v>4.95</v>
      </c>
      <c r="C508" s="3">
        <f t="shared" si="16"/>
        <v>1.6666666666670507E-2</v>
      </c>
      <c r="D508" t="s">
        <v>65</v>
      </c>
      <c r="E508" s="3">
        <v>4.95</v>
      </c>
      <c r="F508" t="s">
        <v>426</v>
      </c>
      <c r="G508" t="s">
        <v>90</v>
      </c>
      <c r="H508" s="3">
        <v>4.95</v>
      </c>
      <c r="I508" s="3">
        <f t="shared" si="15"/>
        <v>1.5624999999994192E-2</v>
      </c>
      <c r="J508" t="s">
        <v>65</v>
      </c>
      <c r="K508" s="3">
        <v>4.95</v>
      </c>
      <c r="L508" t="s">
        <v>565</v>
      </c>
      <c r="O508" s="3">
        <v>4.95</v>
      </c>
      <c r="P508" t="s">
        <v>568</v>
      </c>
      <c r="R508" s="3">
        <v>4.95</v>
      </c>
      <c r="S508" t="s">
        <v>572</v>
      </c>
      <c r="T508" t="s">
        <v>90</v>
      </c>
      <c r="AJ508" s="3">
        <v>4.95</v>
      </c>
      <c r="AK508" t="s">
        <v>578</v>
      </c>
      <c r="AM508" s="8">
        <v>49.5</v>
      </c>
      <c r="AN508" s="8">
        <v>4.95</v>
      </c>
      <c r="AO508" t="s">
        <v>585</v>
      </c>
      <c r="AP508" t="s">
        <v>90</v>
      </c>
      <c r="AQ508" s="8">
        <v>49.5</v>
      </c>
      <c r="AR508" s="3">
        <v>4.95</v>
      </c>
      <c r="AS508" t="s">
        <v>437</v>
      </c>
      <c r="AT508" t="s">
        <v>90</v>
      </c>
      <c r="AU508" t="s">
        <v>90</v>
      </c>
    </row>
    <row r="509" spans="2:47">
      <c r="B509" s="3">
        <v>4.96</v>
      </c>
      <c r="C509" s="3">
        <f t="shared" si="16"/>
        <v>1.3333333333337173E-2</v>
      </c>
      <c r="D509" t="s">
        <v>65</v>
      </c>
      <c r="E509" s="3">
        <v>4.96</v>
      </c>
      <c r="F509" t="s">
        <v>426</v>
      </c>
      <c r="G509" t="s">
        <v>90</v>
      </c>
      <c r="H509" s="3">
        <v>4.96</v>
      </c>
      <c r="I509" s="3">
        <f t="shared" si="15"/>
        <v>1.2499999999994193E-2</v>
      </c>
      <c r="J509" t="s">
        <v>65</v>
      </c>
      <c r="K509" s="3">
        <v>4.96</v>
      </c>
      <c r="L509" t="s">
        <v>565</v>
      </c>
      <c r="O509" s="3">
        <v>4.96</v>
      </c>
      <c r="P509" t="s">
        <v>568</v>
      </c>
      <c r="R509" s="3">
        <v>4.96</v>
      </c>
      <c r="S509" t="s">
        <v>572</v>
      </c>
      <c r="T509" t="s">
        <v>90</v>
      </c>
      <c r="AJ509" s="3">
        <v>4.96</v>
      </c>
      <c r="AK509" t="s">
        <v>578</v>
      </c>
      <c r="AM509" s="8">
        <v>49.6</v>
      </c>
      <c r="AN509" s="8">
        <v>4.96</v>
      </c>
      <c r="AO509" t="s">
        <v>585</v>
      </c>
      <c r="AP509" t="s">
        <v>90</v>
      </c>
      <c r="AQ509" s="8">
        <v>49.6</v>
      </c>
      <c r="AR509" s="3">
        <v>4.96</v>
      </c>
      <c r="AS509" t="s">
        <v>437</v>
      </c>
      <c r="AT509" t="s">
        <v>90</v>
      </c>
      <c r="AU509" t="s">
        <v>90</v>
      </c>
    </row>
    <row r="510" spans="2:47">
      <c r="B510" s="3">
        <v>4.97</v>
      </c>
      <c r="C510" s="3">
        <f t="shared" si="16"/>
        <v>1.0000000000003839E-2</v>
      </c>
      <c r="D510" t="s">
        <v>65</v>
      </c>
      <c r="E510" s="3">
        <v>4.97</v>
      </c>
      <c r="F510" t="s">
        <v>426</v>
      </c>
      <c r="G510" t="s">
        <v>90</v>
      </c>
      <c r="H510" s="3">
        <v>4.97</v>
      </c>
      <c r="I510" s="3">
        <f t="shared" si="15"/>
        <v>9.3749999999941935E-3</v>
      </c>
      <c r="J510" t="s">
        <v>65</v>
      </c>
      <c r="K510" s="3">
        <v>4.97</v>
      </c>
      <c r="L510" t="s">
        <v>565</v>
      </c>
      <c r="O510" s="3">
        <v>4.97</v>
      </c>
      <c r="P510" t="s">
        <v>568</v>
      </c>
      <c r="R510" s="3">
        <v>4.97</v>
      </c>
      <c r="S510" t="s">
        <v>572</v>
      </c>
      <c r="T510" t="s">
        <v>90</v>
      </c>
      <c r="AJ510" s="3">
        <v>4.97</v>
      </c>
      <c r="AK510" t="s">
        <v>578</v>
      </c>
      <c r="AM510" s="8">
        <v>49.7</v>
      </c>
      <c r="AN510" s="8">
        <v>4.97</v>
      </c>
      <c r="AO510" t="s">
        <v>585</v>
      </c>
      <c r="AP510" t="s">
        <v>90</v>
      </c>
      <c r="AQ510" s="8">
        <v>49.7</v>
      </c>
      <c r="AR510" s="3">
        <v>4.97</v>
      </c>
      <c r="AS510" t="s">
        <v>437</v>
      </c>
      <c r="AT510" t="s">
        <v>90</v>
      </c>
      <c r="AU510" t="s">
        <v>90</v>
      </c>
    </row>
    <row r="511" spans="2:47">
      <c r="B511" s="3">
        <v>4.9800000000000004</v>
      </c>
      <c r="C511" s="3">
        <f t="shared" si="16"/>
        <v>6.6666666666705052E-3</v>
      </c>
      <c r="D511" t="s">
        <v>65</v>
      </c>
      <c r="E511" s="3">
        <v>4.9800000000000004</v>
      </c>
      <c r="F511" t="s">
        <v>426</v>
      </c>
      <c r="G511" t="s">
        <v>90</v>
      </c>
      <c r="H511" s="3">
        <v>4.9800000000000004</v>
      </c>
      <c r="I511" s="3">
        <f t="shared" si="15"/>
        <v>6.2499999999941934E-3</v>
      </c>
      <c r="J511" t="s">
        <v>65</v>
      </c>
      <c r="K511" s="3">
        <v>4.9800000000000004</v>
      </c>
      <c r="L511" t="s">
        <v>565</v>
      </c>
      <c r="O511" s="3">
        <v>4.9800000000000004</v>
      </c>
      <c r="P511" t="s">
        <v>568</v>
      </c>
      <c r="R511" s="3">
        <v>4.9800000000000004</v>
      </c>
      <c r="S511" t="s">
        <v>572</v>
      </c>
      <c r="T511" t="s">
        <v>90</v>
      </c>
      <c r="AJ511" s="3">
        <v>4.9800000000000004</v>
      </c>
      <c r="AK511" t="s">
        <v>578</v>
      </c>
      <c r="AM511" s="8">
        <v>49.800000000000004</v>
      </c>
      <c r="AN511" s="8">
        <v>4.9800000000000004</v>
      </c>
      <c r="AO511" t="s">
        <v>585</v>
      </c>
      <c r="AP511" t="s">
        <v>90</v>
      </c>
      <c r="AQ511" s="8">
        <v>49.800000000000004</v>
      </c>
      <c r="AR511" s="3">
        <v>4.9800000000000004</v>
      </c>
      <c r="AS511" t="s">
        <v>437</v>
      </c>
      <c r="AT511" t="s">
        <v>90</v>
      </c>
      <c r="AU511" t="s">
        <v>90</v>
      </c>
    </row>
    <row r="512" spans="2:47">
      <c r="B512" s="3">
        <v>4.99</v>
      </c>
      <c r="C512" s="3">
        <f t="shared" si="16"/>
        <v>3.3333333333371716E-3</v>
      </c>
      <c r="D512" t="s">
        <v>65</v>
      </c>
      <c r="E512" s="3">
        <v>4.99</v>
      </c>
      <c r="F512" t="s">
        <v>426</v>
      </c>
      <c r="G512" t="s">
        <v>90</v>
      </c>
      <c r="H512" s="3">
        <v>4.99</v>
      </c>
      <c r="I512" s="3">
        <f t="shared" si="15"/>
        <v>3.1249999999941932E-3</v>
      </c>
      <c r="J512" t="s">
        <v>65</v>
      </c>
      <c r="K512" s="3">
        <v>4.99</v>
      </c>
      <c r="L512" t="s">
        <v>565</v>
      </c>
      <c r="O512" s="3">
        <v>4.99</v>
      </c>
      <c r="P512" t="s">
        <v>568</v>
      </c>
      <c r="R512" s="3">
        <v>4.99</v>
      </c>
      <c r="S512" t="s">
        <v>572</v>
      </c>
      <c r="T512" t="s">
        <v>90</v>
      </c>
      <c r="AJ512" s="3">
        <v>4.99</v>
      </c>
      <c r="AK512" t="s">
        <v>578</v>
      </c>
      <c r="AM512" s="8">
        <v>49.900000000000006</v>
      </c>
      <c r="AN512" s="8">
        <v>4.99</v>
      </c>
      <c r="AO512" t="s">
        <v>585</v>
      </c>
      <c r="AP512" t="s">
        <v>90</v>
      </c>
      <c r="AQ512" s="8">
        <v>49.900000000000006</v>
      </c>
      <c r="AR512" s="3">
        <v>4.99</v>
      </c>
      <c r="AS512" t="s">
        <v>437</v>
      </c>
      <c r="AT512" t="s">
        <v>90</v>
      </c>
      <c r="AU512" t="s">
        <v>90</v>
      </c>
    </row>
    <row r="513" spans="2:47">
      <c r="B513" s="3">
        <v>5</v>
      </c>
      <c r="C513" s="3">
        <f t="shared" si="16"/>
        <v>3.8380756905986857E-15</v>
      </c>
      <c r="D513" t="s">
        <v>65</v>
      </c>
      <c r="E513" s="3">
        <v>5</v>
      </c>
      <c r="F513" t="s">
        <v>426</v>
      </c>
      <c r="G513" t="s">
        <v>90</v>
      </c>
      <c r="H513" s="3">
        <v>5</v>
      </c>
      <c r="I513" s="3">
        <f t="shared" si="15"/>
        <v>-5.8069868358323617E-15</v>
      </c>
      <c r="J513" t="s">
        <v>65</v>
      </c>
      <c r="K513" s="3">
        <v>5</v>
      </c>
      <c r="L513" t="s">
        <v>565</v>
      </c>
      <c r="O513" s="3">
        <v>5</v>
      </c>
      <c r="P513" t="s">
        <v>568</v>
      </c>
      <c r="R513" s="3">
        <v>5</v>
      </c>
      <c r="S513" t="s">
        <v>572</v>
      </c>
      <c r="T513" t="s">
        <v>90</v>
      </c>
      <c r="AJ513" s="3">
        <v>5</v>
      </c>
      <c r="AK513" t="s">
        <v>578</v>
      </c>
      <c r="AM513" s="8">
        <v>50</v>
      </c>
      <c r="AN513" s="8">
        <v>5</v>
      </c>
      <c r="AO513" t="s">
        <v>585</v>
      </c>
      <c r="AP513" t="s">
        <v>90</v>
      </c>
      <c r="AQ513" s="8"/>
      <c r="AR513" s="3"/>
      <c r="AT513" t="s">
        <v>90</v>
      </c>
      <c r="AU513" t="s">
        <v>90</v>
      </c>
    </row>
    <row r="514" spans="2:47">
      <c r="B514" s="1"/>
      <c r="C514" s="1"/>
      <c r="AM514" s="8">
        <v>50.1</v>
      </c>
      <c r="AN514" s="8"/>
      <c r="AP514" t="s">
        <v>90</v>
      </c>
      <c r="AQ514" s="8"/>
      <c r="AR514" s="8"/>
      <c r="AT514" t="s">
        <v>90</v>
      </c>
      <c r="AU514" t="s">
        <v>90</v>
      </c>
    </row>
    <row r="515" spans="2:47">
      <c r="B515" s="1164" t="s">
        <v>62</v>
      </c>
      <c r="C515" s="1164"/>
      <c r="AM515" s="8">
        <v>50.2</v>
      </c>
      <c r="AN515" s="8"/>
      <c r="AP515" t="s">
        <v>90</v>
      </c>
      <c r="AQ515" s="8"/>
      <c r="AR515" s="8"/>
      <c r="AT515" t="s">
        <v>90</v>
      </c>
      <c r="AU515" t="s">
        <v>90</v>
      </c>
    </row>
    <row r="516" spans="2:47">
      <c r="B516" t="s">
        <v>63</v>
      </c>
      <c r="C516" t="s">
        <v>100</v>
      </c>
      <c r="AM516" s="8">
        <v>50.300000000000004</v>
      </c>
      <c r="AN516" s="8"/>
      <c r="AP516" t="s">
        <v>90</v>
      </c>
      <c r="AQ516" s="8"/>
      <c r="AR516" s="8"/>
      <c r="AT516" t="s">
        <v>90</v>
      </c>
      <c r="AU516" t="s">
        <v>90</v>
      </c>
    </row>
    <row r="517" spans="2:47">
      <c r="B517" t="s">
        <v>99</v>
      </c>
      <c r="C517" t="s">
        <v>100</v>
      </c>
      <c r="AM517" s="8">
        <v>50.400000000000006</v>
      </c>
      <c r="AN517" s="8"/>
      <c r="AP517" t="s">
        <v>90</v>
      </c>
      <c r="AQ517" s="8"/>
      <c r="AR517" s="8"/>
      <c r="AT517" t="s">
        <v>90</v>
      </c>
      <c r="AU517" t="s">
        <v>90</v>
      </c>
    </row>
    <row r="518" spans="2:47">
      <c r="B518" t="s">
        <v>65</v>
      </c>
      <c r="C518" t="s">
        <v>101</v>
      </c>
      <c r="AM518" s="8">
        <v>50.5</v>
      </c>
      <c r="AN518" s="8"/>
      <c r="AP518" t="s">
        <v>90</v>
      </c>
      <c r="AQ518" s="8"/>
      <c r="AR518" s="8"/>
      <c r="AT518" t="s">
        <v>90</v>
      </c>
      <c r="AU518" t="s">
        <v>90</v>
      </c>
    </row>
    <row r="519" spans="2:47">
      <c r="B519" s="1164" t="s">
        <v>64</v>
      </c>
      <c r="C519" s="1164"/>
      <c r="AM519" s="8">
        <v>50.6</v>
      </c>
      <c r="AN519" s="8"/>
      <c r="AP519" t="s">
        <v>90</v>
      </c>
      <c r="AQ519" s="8"/>
      <c r="AR519" s="8"/>
      <c r="AT519" t="s">
        <v>90</v>
      </c>
      <c r="AU519" t="s">
        <v>90</v>
      </c>
    </row>
    <row r="520" spans="2:47">
      <c r="B520" t="s">
        <v>63</v>
      </c>
      <c r="C520" t="s">
        <v>102</v>
      </c>
      <c r="AM520" s="8">
        <v>50.7</v>
      </c>
      <c r="AN520" s="8"/>
      <c r="AP520" t="s">
        <v>90</v>
      </c>
      <c r="AQ520" s="8"/>
      <c r="AR520" s="8"/>
      <c r="AT520" t="s">
        <v>90</v>
      </c>
      <c r="AU520" t="s">
        <v>90</v>
      </c>
    </row>
    <row r="521" spans="2:47">
      <c r="B521" t="s">
        <v>99</v>
      </c>
      <c r="C521" t="s">
        <v>102</v>
      </c>
      <c r="AM521" s="8">
        <v>50.800000000000004</v>
      </c>
      <c r="AN521" s="8"/>
      <c r="AP521" t="s">
        <v>90</v>
      </c>
      <c r="AQ521" s="8"/>
      <c r="AR521" s="8"/>
      <c r="AT521" t="s">
        <v>90</v>
      </c>
      <c r="AU521" t="s">
        <v>90</v>
      </c>
    </row>
    <row r="522" spans="2:47">
      <c r="B522" t="s">
        <v>65</v>
      </c>
      <c r="C522" t="s">
        <v>103</v>
      </c>
      <c r="AM522" s="8">
        <v>50.900000000000006</v>
      </c>
      <c r="AN522" s="8"/>
      <c r="AP522" t="s">
        <v>90</v>
      </c>
      <c r="AQ522" s="8"/>
      <c r="AR522" s="8"/>
      <c r="AT522" t="s">
        <v>90</v>
      </c>
      <c r="AU522" t="s">
        <v>90</v>
      </c>
    </row>
    <row r="523" spans="2:47">
      <c r="AM523" s="8">
        <v>51</v>
      </c>
      <c r="AN523" s="8"/>
      <c r="AP523" t="s">
        <v>90</v>
      </c>
      <c r="AQ523" s="8"/>
      <c r="AR523" s="8"/>
      <c r="AT523" t="s">
        <v>90</v>
      </c>
      <c r="AU523" t="s">
        <v>90</v>
      </c>
    </row>
    <row r="524" spans="2:47">
      <c r="AM524" s="8">
        <v>51.1</v>
      </c>
      <c r="AN524" s="8"/>
      <c r="AP524" t="s">
        <v>90</v>
      </c>
      <c r="AQ524" s="8"/>
      <c r="AR524" s="8"/>
      <c r="AT524" t="s">
        <v>90</v>
      </c>
      <c r="AU524" t="s">
        <v>90</v>
      </c>
    </row>
    <row r="525" spans="2:47">
      <c r="AM525" s="8">
        <v>51.2</v>
      </c>
      <c r="AN525" s="8"/>
      <c r="AP525" t="s">
        <v>90</v>
      </c>
      <c r="AQ525" s="8"/>
      <c r="AR525" s="8"/>
      <c r="AT525" t="s">
        <v>90</v>
      </c>
      <c r="AU525" t="s">
        <v>90</v>
      </c>
    </row>
    <row r="526" spans="2:47">
      <c r="AM526" s="8">
        <v>51.300000000000004</v>
      </c>
      <c r="AN526" s="8"/>
      <c r="AP526" t="s">
        <v>90</v>
      </c>
      <c r="AQ526" s="8"/>
      <c r="AR526" s="8"/>
      <c r="AT526" t="s">
        <v>90</v>
      </c>
      <c r="AU526" t="s">
        <v>90</v>
      </c>
    </row>
    <row r="527" spans="2:47">
      <c r="AM527" s="8">
        <v>51.400000000000006</v>
      </c>
      <c r="AN527" s="8"/>
      <c r="AP527" t="s">
        <v>90</v>
      </c>
      <c r="AQ527" s="8"/>
      <c r="AR527" s="8"/>
      <c r="AT527" t="s">
        <v>90</v>
      </c>
      <c r="AU527" t="s">
        <v>90</v>
      </c>
    </row>
    <row r="528" spans="2:47">
      <c r="AM528" s="8">
        <v>51.5</v>
      </c>
      <c r="AN528" s="8"/>
      <c r="AP528" t="s">
        <v>90</v>
      </c>
      <c r="AQ528" s="8"/>
      <c r="AR528" s="8"/>
      <c r="AT528" t="s">
        <v>90</v>
      </c>
      <c r="AU528" t="s">
        <v>90</v>
      </c>
    </row>
    <row r="529" spans="39:47">
      <c r="AM529" s="8">
        <v>51.6</v>
      </c>
      <c r="AN529" s="8"/>
      <c r="AP529" t="s">
        <v>90</v>
      </c>
      <c r="AQ529" s="8"/>
      <c r="AR529" s="8"/>
      <c r="AT529" t="s">
        <v>90</v>
      </c>
      <c r="AU529" t="s">
        <v>90</v>
      </c>
    </row>
    <row r="530" spans="39:47">
      <c r="AM530" s="8">
        <v>51.7</v>
      </c>
      <c r="AN530" s="8"/>
      <c r="AP530" t="s">
        <v>90</v>
      </c>
      <c r="AQ530" s="8"/>
      <c r="AR530" s="8"/>
      <c r="AT530" t="s">
        <v>90</v>
      </c>
      <c r="AU530" t="s">
        <v>90</v>
      </c>
    </row>
    <row r="531" spans="39:47">
      <c r="AM531" s="8">
        <v>51.800000000000004</v>
      </c>
      <c r="AN531" s="8"/>
      <c r="AP531" t="s">
        <v>90</v>
      </c>
      <c r="AQ531" s="8"/>
      <c r="AR531" s="8"/>
      <c r="AT531" t="s">
        <v>90</v>
      </c>
      <c r="AU531" t="s">
        <v>90</v>
      </c>
    </row>
    <row r="532" spans="39:47">
      <c r="AM532" s="8">
        <v>51.900000000000006</v>
      </c>
      <c r="AN532" s="8"/>
      <c r="AP532" t="s">
        <v>90</v>
      </c>
      <c r="AQ532" s="8"/>
      <c r="AR532" s="8"/>
      <c r="AT532" t="s">
        <v>90</v>
      </c>
      <c r="AU532" t="s">
        <v>90</v>
      </c>
    </row>
    <row r="533" spans="39:47">
      <c r="AM533" s="8">
        <v>52</v>
      </c>
      <c r="AN533" s="8"/>
      <c r="AP533" t="s">
        <v>90</v>
      </c>
      <c r="AQ533" s="8"/>
      <c r="AR533" s="8"/>
      <c r="AT533" t="s">
        <v>90</v>
      </c>
      <c r="AU533" t="s">
        <v>90</v>
      </c>
    </row>
    <row r="534" spans="39:47">
      <c r="AM534" s="8">
        <v>52.1</v>
      </c>
      <c r="AN534" s="8"/>
      <c r="AP534" t="s">
        <v>90</v>
      </c>
      <c r="AQ534" s="8"/>
      <c r="AR534" s="8"/>
      <c r="AT534" t="s">
        <v>90</v>
      </c>
      <c r="AU534" t="s">
        <v>90</v>
      </c>
    </row>
    <row r="535" spans="39:47">
      <c r="AM535" s="8">
        <v>52.2</v>
      </c>
      <c r="AN535" s="8"/>
      <c r="AP535" t="s">
        <v>90</v>
      </c>
      <c r="AQ535" s="8"/>
      <c r="AR535" s="8"/>
      <c r="AT535" t="s">
        <v>90</v>
      </c>
      <c r="AU535" t="s">
        <v>90</v>
      </c>
    </row>
    <row r="536" spans="39:47">
      <c r="AM536" s="8">
        <v>52.300000000000004</v>
      </c>
      <c r="AN536" s="8"/>
      <c r="AP536" t="s">
        <v>90</v>
      </c>
      <c r="AQ536" s="8"/>
      <c r="AR536" s="8"/>
      <c r="AT536" t="s">
        <v>90</v>
      </c>
      <c r="AU536" t="s">
        <v>90</v>
      </c>
    </row>
    <row r="537" spans="39:47">
      <c r="AM537" s="8">
        <v>52.400000000000006</v>
      </c>
      <c r="AN537" s="8"/>
      <c r="AP537" t="s">
        <v>90</v>
      </c>
      <c r="AQ537" s="8"/>
      <c r="AR537" s="8"/>
      <c r="AT537" t="s">
        <v>90</v>
      </c>
      <c r="AU537" t="s">
        <v>90</v>
      </c>
    </row>
    <row r="538" spans="39:47">
      <c r="AM538" s="8">
        <v>52.5</v>
      </c>
      <c r="AN538" s="8"/>
      <c r="AP538" t="s">
        <v>90</v>
      </c>
      <c r="AQ538" s="8"/>
      <c r="AR538" s="8"/>
      <c r="AT538" t="s">
        <v>90</v>
      </c>
      <c r="AU538" t="s">
        <v>90</v>
      </c>
    </row>
    <row r="539" spans="39:47">
      <c r="AM539" s="8">
        <v>52.6</v>
      </c>
      <c r="AN539" s="8"/>
      <c r="AP539" t="s">
        <v>90</v>
      </c>
      <c r="AQ539" s="8"/>
      <c r="AR539" s="8"/>
      <c r="AT539" t="s">
        <v>90</v>
      </c>
      <c r="AU539" t="s">
        <v>90</v>
      </c>
    </row>
    <row r="540" spans="39:47">
      <c r="AM540" s="8">
        <v>52.7</v>
      </c>
      <c r="AN540" s="8"/>
      <c r="AP540" t="s">
        <v>90</v>
      </c>
      <c r="AQ540" s="8"/>
      <c r="AR540" s="8"/>
      <c r="AT540" t="s">
        <v>90</v>
      </c>
      <c r="AU540" t="s">
        <v>90</v>
      </c>
    </row>
    <row r="541" spans="39:47">
      <c r="AM541" s="8">
        <v>52.800000000000004</v>
      </c>
      <c r="AN541" s="8"/>
      <c r="AP541" t="s">
        <v>90</v>
      </c>
      <c r="AQ541" s="8"/>
      <c r="AR541" s="8"/>
      <c r="AT541" t="s">
        <v>90</v>
      </c>
      <c r="AU541" t="s">
        <v>90</v>
      </c>
    </row>
    <row r="542" spans="39:47">
      <c r="AM542" s="8">
        <v>52.900000000000006</v>
      </c>
      <c r="AN542" s="8"/>
      <c r="AP542" t="s">
        <v>90</v>
      </c>
      <c r="AQ542" s="8"/>
      <c r="AR542" s="8"/>
      <c r="AT542" t="s">
        <v>90</v>
      </c>
      <c r="AU542" t="s">
        <v>90</v>
      </c>
    </row>
    <row r="543" spans="39:47">
      <c r="AM543" s="8">
        <v>53</v>
      </c>
      <c r="AN543" s="8"/>
      <c r="AP543" t="s">
        <v>90</v>
      </c>
      <c r="AQ543" s="8"/>
      <c r="AR543" s="8"/>
      <c r="AT543" t="s">
        <v>90</v>
      </c>
      <c r="AU543" t="s">
        <v>90</v>
      </c>
    </row>
    <row r="544" spans="39:47">
      <c r="AM544" s="8">
        <v>53.1</v>
      </c>
      <c r="AN544" s="8"/>
      <c r="AP544" t="s">
        <v>90</v>
      </c>
      <c r="AQ544" s="8"/>
      <c r="AR544" s="8"/>
      <c r="AT544" t="s">
        <v>90</v>
      </c>
      <c r="AU544" t="s">
        <v>90</v>
      </c>
    </row>
    <row r="545" spans="39:47">
      <c r="AM545" s="8">
        <v>53.2</v>
      </c>
      <c r="AN545" s="8"/>
      <c r="AP545" t="s">
        <v>90</v>
      </c>
      <c r="AQ545" s="8"/>
      <c r="AR545" s="8"/>
      <c r="AT545" t="s">
        <v>90</v>
      </c>
      <c r="AU545" t="s">
        <v>90</v>
      </c>
    </row>
    <row r="546" spans="39:47">
      <c r="AM546" s="8">
        <v>53.300000000000004</v>
      </c>
      <c r="AN546" s="8"/>
      <c r="AP546" t="s">
        <v>90</v>
      </c>
      <c r="AQ546" s="8"/>
      <c r="AR546" s="8"/>
      <c r="AT546" t="s">
        <v>90</v>
      </c>
      <c r="AU546" t="s">
        <v>90</v>
      </c>
    </row>
    <row r="547" spans="39:47">
      <c r="AM547" s="8">
        <v>53.400000000000006</v>
      </c>
      <c r="AN547" s="8"/>
      <c r="AP547" t="s">
        <v>90</v>
      </c>
      <c r="AQ547" s="8"/>
      <c r="AR547" s="8"/>
      <c r="AT547" t="s">
        <v>90</v>
      </c>
      <c r="AU547" t="s">
        <v>90</v>
      </c>
    </row>
    <row r="548" spans="39:47">
      <c r="AM548" s="8">
        <v>53.5</v>
      </c>
      <c r="AN548" s="8"/>
      <c r="AP548" t="s">
        <v>90</v>
      </c>
      <c r="AQ548" s="8"/>
      <c r="AR548" s="8"/>
      <c r="AT548" t="s">
        <v>90</v>
      </c>
      <c r="AU548" t="s">
        <v>90</v>
      </c>
    </row>
    <row r="549" spans="39:47">
      <c r="AM549" s="8">
        <v>53.6</v>
      </c>
      <c r="AN549" s="8"/>
      <c r="AP549" t="s">
        <v>90</v>
      </c>
      <c r="AQ549" s="8"/>
      <c r="AR549" s="8"/>
      <c r="AT549" t="s">
        <v>90</v>
      </c>
      <c r="AU549" t="s">
        <v>90</v>
      </c>
    </row>
    <row r="550" spans="39:47">
      <c r="AM550" s="8">
        <v>53.7</v>
      </c>
      <c r="AN550" s="8"/>
      <c r="AP550" t="s">
        <v>90</v>
      </c>
      <c r="AQ550" s="8"/>
      <c r="AR550" s="8"/>
      <c r="AT550" t="s">
        <v>90</v>
      </c>
      <c r="AU550" t="s">
        <v>90</v>
      </c>
    </row>
    <row r="551" spans="39:47">
      <c r="AM551" s="8">
        <v>53.800000000000004</v>
      </c>
      <c r="AN551" s="8"/>
      <c r="AP551" t="s">
        <v>90</v>
      </c>
      <c r="AQ551" s="8"/>
      <c r="AR551" s="8"/>
      <c r="AT551" t="s">
        <v>90</v>
      </c>
      <c r="AU551" t="s">
        <v>90</v>
      </c>
    </row>
    <row r="552" spans="39:47">
      <c r="AM552" s="8">
        <v>53.900000000000006</v>
      </c>
      <c r="AN552" s="8"/>
      <c r="AP552" t="s">
        <v>90</v>
      </c>
      <c r="AQ552" s="8"/>
      <c r="AR552" s="8"/>
      <c r="AT552" t="s">
        <v>90</v>
      </c>
      <c r="AU552" t="s">
        <v>90</v>
      </c>
    </row>
    <row r="553" spans="39:47">
      <c r="AM553" s="8">
        <v>54</v>
      </c>
      <c r="AN553" s="8"/>
      <c r="AP553" t="s">
        <v>90</v>
      </c>
      <c r="AQ553" s="8"/>
      <c r="AR553" s="8"/>
      <c r="AT553" t="s">
        <v>90</v>
      </c>
      <c r="AU553" t="s">
        <v>90</v>
      </c>
    </row>
    <row r="554" spans="39:47">
      <c r="AM554" s="8">
        <v>54.1</v>
      </c>
      <c r="AN554" s="8"/>
      <c r="AP554" t="s">
        <v>90</v>
      </c>
      <c r="AQ554" s="8"/>
      <c r="AR554" s="8"/>
      <c r="AT554" t="s">
        <v>90</v>
      </c>
      <c r="AU554" t="s">
        <v>90</v>
      </c>
    </row>
    <row r="555" spans="39:47">
      <c r="AM555" s="8">
        <v>54.2</v>
      </c>
      <c r="AN555" s="8"/>
      <c r="AP555" t="s">
        <v>90</v>
      </c>
      <c r="AQ555" s="8"/>
      <c r="AR555" s="8"/>
      <c r="AT555" t="s">
        <v>90</v>
      </c>
      <c r="AU555" t="s">
        <v>90</v>
      </c>
    </row>
    <row r="556" spans="39:47">
      <c r="AM556" s="8">
        <v>54.300000000000004</v>
      </c>
      <c r="AN556" s="8"/>
      <c r="AP556" t="s">
        <v>90</v>
      </c>
      <c r="AQ556" s="8"/>
      <c r="AR556" s="8"/>
      <c r="AT556" t="s">
        <v>90</v>
      </c>
      <c r="AU556" t="s">
        <v>90</v>
      </c>
    </row>
    <row r="557" spans="39:47">
      <c r="AM557" s="8">
        <v>54.400000000000006</v>
      </c>
      <c r="AN557" s="8"/>
      <c r="AP557" t="s">
        <v>90</v>
      </c>
      <c r="AQ557" s="8"/>
      <c r="AR557" s="8"/>
      <c r="AT557" t="s">
        <v>90</v>
      </c>
      <c r="AU557" t="s">
        <v>90</v>
      </c>
    </row>
    <row r="558" spans="39:47">
      <c r="AM558" s="8">
        <v>54.5</v>
      </c>
      <c r="AN558" s="8"/>
      <c r="AP558" t="s">
        <v>90</v>
      </c>
      <c r="AQ558" s="8"/>
      <c r="AR558" s="8"/>
      <c r="AT558" t="s">
        <v>90</v>
      </c>
      <c r="AU558" t="s">
        <v>90</v>
      </c>
    </row>
    <row r="559" spans="39:47">
      <c r="AM559" s="8">
        <v>54.6</v>
      </c>
      <c r="AN559" s="8"/>
      <c r="AP559" t="s">
        <v>90</v>
      </c>
      <c r="AQ559" s="8"/>
      <c r="AR559" s="8"/>
      <c r="AT559" t="s">
        <v>90</v>
      </c>
      <c r="AU559" t="s">
        <v>90</v>
      </c>
    </row>
    <row r="560" spans="39:47">
      <c r="AM560" s="8">
        <v>54.7</v>
      </c>
      <c r="AN560" s="8"/>
      <c r="AP560" t="s">
        <v>90</v>
      </c>
      <c r="AQ560" s="8"/>
      <c r="AR560" s="8"/>
      <c r="AT560" t="s">
        <v>90</v>
      </c>
      <c r="AU560" t="s">
        <v>90</v>
      </c>
    </row>
    <row r="561" spans="39:47">
      <c r="AM561" s="8">
        <v>54.800000000000004</v>
      </c>
      <c r="AN561" s="8"/>
      <c r="AP561" t="s">
        <v>90</v>
      </c>
      <c r="AQ561" s="8"/>
      <c r="AR561" s="8"/>
      <c r="AT561" t="s">
        <v>90</v>
      </c>
      <c r="AU561" t="s">
        <v>90</v>
      </c>
    </row>
    <row r="562" spans="39:47">
      <c r="AM562" s="8">
        <v>54.900000000000006</v>
      </c>
      <c r="AN562" s="8"/>
      <c r="AP562" t="s">
        <v>90</v>
      </c>
      <c r="AQ562" s="8"/>
      <c r="AR562" s="8"/>
      <c r="AT562" t="s">
        <v>90</v>
      </c>
      <c r="AU562" t="s">
        <v>90</v>
      </c>
    </row>
    <row r="563" spans="39:47">
      <c r="AM563" s="8">
        <v>55</v>
      </c>
      <c r="AN563" s="8"/>
      <c r="AP563" t="s">
        <v>90</v>
      </c>
      <c r="AQ563" s="8"/>
      <c r="AR563" s="8"/>
      <c r="AT563" t="s">
        <v>90</v>
      </c>
      <c r="AU563" t="s">
        <v>90</v>
      </c>
    </row>
    <row r="564" spans="39:47">
      <c r="AM564" s="8">
        <v>55.1</v>
      </c>
      <c r="AN564" s="8"/>
      <c r="AP564" t="s">
        <v>90</v>
      </c>
      <c r="AQ564" s="8"/>
      <c r="AR564" s="8"/>
      <c r="AT564" t="s">
        <v>90</v>
      </c>
      <c r="AU564" t="s">
        <v>90</v>
      </c>
    </row>
    <row r="565" spans="39:47">
      <c r="AM565" s="8">
        <v>55.2</v>
      </c>
      <c r="AN565" s="8"/>
      <c r="AP565" t="s">
        <v>90</v>
      </c>
      <c r="AQ565" s="8"/>
      <c r="AR565" s="8"/>
      <c r="AT565" t="s">
        <v>90</v>
      </c>
      <c r="AU565" t="s">
        <v>90</v>
      </c>
    </row>
    <row r="566" spans="39:47">
      <c r="AM566" s="8">
        <v>55.300000000000004</v>
      </c>
      <c r="AN566" s="8"/>
      <c r="AP566" t="s">
        <v>90</v>
      </c>
      <c r="AQ566" s="8"/>
      <c r="AR566" s="8"/>
      <c r="AT566" t="s">
        <v>90</v>
      </c>
      <c r="AU566" t="s">
        <v>90</v>
      </c>
    </row>
    <row r="567" spans="39:47">
      <c r="AM567" s="8">
        <v>55.400000000000006</v>
      </c>
      <c r="AN567" s="8"/>
      <c r="AP567" t="s">
        <v>90</v>
      </c>
      <c r="AQ567" s="8"/>
      <c r="AR567" s="8"/>
      <c r="AT567" t="s">
        <v>90</v>
      </c>
      <c r="AU567" t="s">
        <v>90</v>
      </c>
    </row>
    <row r="568" spans="39:47">
      <c r="AM568" s="8">
        <v>55.5</v>
      </c>
      <c r="AN568" s="8"/>
      <c r="AP568" t="s">
        <v>90</v>
      </c>
      <c r="AQ568" s="8"/>
      <c r="AR568" s="8"/>
      <c r="AT568" t="s">
        <v>90</v>
      </c>
      <c r="AU568" t="s">
        <v>90</v>
      </c>
    </row>
    <row r="569" spans="39:47">
      <c r="AM569" s="8">
        <v>55.6</v>
      </c>
      <c r="AN569" s="8"/>
      <c r="AP569" t="s">
        <v>90</v>
      </c>
      <c r="AQ569" s="8"/>
      <c r="AR569" s="8"/>
      <c r="AT569" t="s">
        <v>90</v>
      </c>
      <c r="AU569" t="s">
        <v>90</v>
      </c>
    </row>
    <row r="570" spans="39:47">
      <c r="AM570" s="8">
        <v>55.7</v>
      </c>
      <c r="AN570" s="8"/>
      <c r="AP570" t="s">
        <v>90</v>
      </c>
      <c r="AQ570" s="8"/>
      <c r="AR570" s="8"/>
      <c r="AT570" t="s">
        <v>90</v>
      </c>
      <c r="AU570" t="s">
        <v>90</v>
      </c>
    </row>
    <row r="571" spans="39:47">
      <c r="AM571" s="8">
        <v>55.800000000000004</v>
      </c>
      <c r="AN571" s="8"/>
      <c r="AP571" t="s">
        <v>90</v>
      </c>
      <c r="AQ571" s="8"/>
      <c r="AR571" s="8"/>
      <c r="AT571" t="s">
        <v>90</v>
      </c>
      <c r="AU571" t="s">
        <v>90</v>
      </c>
    </row>
    <row r="572" spans="39:47">
      <c r="AM572" s="8">
        <v>55.900000000000006</v>
      </c>
      <c r="AN572" s="8"/>
      <c r="AP572" t="s">
        <v>90</v>
      </c>
      <c r="AQ572" s="8"/>
      <c r="AR572" s="8"/>
      <c r="AT572" t="s">
        <v>90</v>
      </c>
      <c r="AU572" t="s">
        <v>90</v>
      </c>
    </row>
    <row r="573" spans="39:47">
      <c r="AM573" s="8">
        <v>56</v>
      </c>
      <c r="AN573" s="8"/>
      <c r="AP573" t="s">
        <v>90</v>
      </c>
      <c r="AQ573" s="8"/>
      <c r="AR573" s="8"/>
      <c r="AT573" t="s">
        <v>90</v>
      </c>
      <c r="AU573" t="s">
        <v>90</v>
      </c>
    </row>
    <row r="574" spans="39:47">
      <c r="AM574" s="8">
        <v>56.1</v>
      </c>
      <c r="AN574" s="8"/>
      <c r="AP574" t="s">
        <v>90</v>
      </c>
      <c r="AQ574" s="8"/>
      <c r="AR574" s="8"/>
      <c r="AT574" t="s">
        <v>90</v>
      </c>
      <c r="AU574" t="s">
        <v>90</v>
      </c>
    </row>
    <row r="575" spans="39:47">
      <c r="AM575" s="8">
        <v>56.2</v>
      </c>
      <c r="AN575" s="8"/>
      <c r="AP575" t="s">
        <v>90</v>
      </c>
      <c r="AQ575" s="8"/>
      <c r="AR575" s="8"/>
      <c r="AT575" t="s">
        <v>90</v>
      </c>
      <c r="AU575" t="s">
        <v>90</v>
      </c>
    </row>
    <row r="576" spans="39:47">
      <c r="AM576" s="8">
        <v>56.300000000000004</v>
      </c>
      <c r="AN576" s="8"/>
      <c r="AP576" t="s">
        <v>90</v>
      </c>
      <c r="AQ576" s="8"/>
      <c r="AR576" s="8"/>
      <c r="AT576" t="s">
        <v>90</v>
      </c>
      <c r="AU576" t="s">
        <v>90</v>
      </c>
    </row>
    <row r="577" spans="39:47">
      <c r="AM577" s="8">
        <v>56.400000000000006</v>
      </c>
      <c r="AN577" s="8"/>
      <c r="AP577" t="s">
        <v>90</v>
      </c>
      <c r="AQ577" s="8"/>
      <c r="AR577" s="8"/>
      <c r="AT577" t="s">
        <v>90</v>
      </c>
      <c r="AU577" t="s">
        <v>90</v>
      </c>
    </row>
    <row r="578" spans="39:47">
      <c r="AM578" s="8">
        <v>56.5</v>
      </c>
      <c r="AN578" s="8"/>
      <c r="AP578" t="s">
        <v>90</v>
      </c>
      <c r="AQ578" s="8"/>
      <c r="AR578" s="8"/>
      <c r="AT578" t="s">
        <v>90</v>
      </c>
      <c r="AU578" t="s">
        <v>90</v>
      </c>
    </row>
    <row r="579" spans="39:47">
      <c r="AM579" s="8">
        <v>56.6</v>
      </c>
      <c r="AN579" s="8"/>
      <c r="AP579" t="s">
        <v>90</v>
      </c>
      <c r="AQ579" s="8"/>
      <c r="AR579" s="8"/>
      <c r="AT579" t="s">
        <v>90</v>
      </c>
      <c r="AU579" t="s">
        <v>90</v>
      </c>
    </row>
    <row r="580" spans="39:47">
      <c r="AM580" s="8">
        <v>56.7</v>
      </c>
      <c r="AN580" s="8"/>
      <c r="AP580" t="s">
        <v>90</v>
      </c>
      <c r="AQ580" s="8"/>
      <c r="AR580" s="8"/>
      <c r="AT580" t="s">
        <v>90</v>
      </c>
      <c r="AU580" t="s">
        <v>90</v>
      </c>
    </row>
    <row r="581" spans="39:47">
      <c r="AM581" s="8">
        <v>56.800000000000004</v>
      </c>
      <c r="AN581" s="8"/>
      <c r="AP581" t="s">
        <v>90</v>
      </c>
      <c r="AQ581" s="8"/>
      <c r="AR581" s="8"/>
      <c r="AT581" t="s">
        <v>90</v>
      </c>
      <c r="AU581" t="s">
        <v>90</v>
      </c>
    </row>
    <row r="582" spans="39:47">
      <c r="AM582" s="8">
        <v>56.900000000000006</v>
      </c>
      <c r="AN582" s="8"/>
      <c r="AP582" t="s">
        <v>90</v>
      </c>
      <c r="AQ582" s="8"/>
      <c r="AR582" s="8"/>
      <c r="AT582" t="s">
        <v>90</v>
      </c>
      <c r="AU582" t="s">
        <v>90</v>
      </c>
    </row>
    <row r="583" spans="39:47">
      <c r="AM583" s="8">
        <v>57</v>
      </c>
      <c r="AN583" s="8"/>
      <c r="AP583" t="s">
        <v>90</v>
      </c>
      <c r="AQ583" s="8"/>
      <c r="AR583" s="8"/>
      <c r="AT583" t="s">
        <v>90</v>
      </c>
      <c r="AU583" t="s">
        <v>90</v>
      </c>
    </row>
    <row r="584" spans="39:47">
      <c r="AM584" s="8">
        <v>57.1</v>
      </c>
      <c r="AN584" s="8"/>
      <c r="AP584" t="s">
        <v>90</v>
      </c>
      <c r="AQ584" s="8"/>
      <c r="AR584" s="8"/>
      <c r="AT584" t="s">
        <v>90</v>
      </c>
      <c r="AU584" t="s">
        <v>90</v>
      </c>
    </row>
    <row r="585" spans="39:47">
      <c r="AM585" s="8">
        <v>57.2</v>
      </c>
      <c r="AN585" s="8"/>
      <c r="AP585" t="s">
        <v>90</v>
      </c>
      <c r="AQ585" s="8"/>
      <c r="AR585" s="8"/>
      <c r="AT585" t="s">
        <v>90</v>
      </c>
      <c r="AU585" t="s">
        <v>90</v>
      </c>
    </row>
    <row r="586" spans="39:47">
      <c r="AM586" s="8">
        <v>57.300000000000004</v>
      </c>
      <c r="AN586" s="8"/>
      <c r="AP586" t="s">
        <v>90</v>
      </c>
      <c r="AQ586" s="8"/>
      <c r="AR586" s="8"/>
      <c r="AT586" t="s">
        <v>90</v>
      </c>
      <c r="AU586" t="s">
        <v>90</v>
      </c>
    </row>
    <row r="587" spans="39:47">
      <c r="AM587" s="8">
        <v>57.400000000000006</v>
      </c>
      <c r="AN587" s="8"/>
      <c r="AP587" t="s">
        <v>90</v>
      </c>
      <c r="AQ587" s="8"/>
      <c r="AR587" s="8"/>
      <c r="AT587" t="s">
        <v>90</v>
      </c>
      <c r="AU587" t="s">
        <v>90</v>
      </c>
    </row>
    <row r="588" spans="39:47">
      <c r="AM588" s="8">
        <v>57.5</v>
      </c>
      <c r="AN588" s="8"/>
      <c r="AP588" t="s">
        <v>90</v>
      </c>
      <c r="AQ588" s="8"/>
      <c r="AR588" s="8"/>
      <c r="AT588" t="s">
        <v>90</v>
      </c>
      <c r="AU588" t="s">
        <v>90</v>
      </c>
    </row>
    <row r="589" spans="39:47">
      <c r="AM589" s="8">
        <v>57.6</v>
      </c>
      <c r="AN589" s="8"/>
      <c r="AP589" t="s">
        <v>90</v>
      </c>
      <c r="AQ589" s="8"/>
      <c r="AR589" s="8"/>
      <c r="AT589" t="s">
        <v>90</v>
      </c>
      <c r="AU589" t="s">
        <v>90</v>
      </c>
    </row>
    <row r="590" spans="39:47">
      <c r="AM590" s="8">
        <v>57.7</v>
      </c>
      <c r="AN590" s="8"/>
      <c r="AP590" t="s">
        <v>90</v>
      </c>
      <c r="AQ590" s="8"/>
      <c r="AR590" s="8"/>
      <c r="AT590" t="s">
        <v>90</v>
      </c>
      <c r="AU590" t="s">
        <v>90</v>
      </c>
    </row>
    <row r="591" spans="39:47">
      <c r="AM591" s="8">
        <v>57.800000000000004</v>
      </c>
      <c r="AN591" s="8"/>
      <c r="AP591" t="s">
        <v>90</v>
      </c>
      <c r="AQ591" s="8"/>
      <c r="AR591" s="8"/>
      <c r="AT591" t="s">
        <v>90</v>
      </c>
      <c r="AU591" t="s">
        <v>90</v>
      </c>
    </row>
    <row r="592" spans="39:47">
      <c r="AM592" s="8">
        <v>57.900000000000006</v>
      </c>
      <c r="AN592" s="8"/>
      <c r="AP592" t="s">
        <v>90</v>
      </c>
      <c r="AQ592" s="8"/>
      <c r="AR592" s="8"/>
      <c r="AT592" t="s">
        <v>90</v>
      </c>
      <c r="AU592" t="s">
        <v>90</v>
      </c>
    </row>
    <row r="593" spans="39:47">
      <c r="AM593" s="8">
        <v>58</v>
      </c>
      <c r="AN593" s="8"/>
      <c r="AP593" t="s">
        <v>90</v>
      </c>
      <c r="AQ593" s="8"/>
      <c r="AR593" s="8"/>
      <c r="AT593" t="s">
        <v>90</v>
      </c>
      <c r="AU593" t="s">
        <v>90</v>
      </c>
    </row>
    <row r="594" spans="39:47">
      <c r="AM594" s="8">
        <v>58.1</v>
      </c>
      <c r="AN594" s="8"/>
      <c r="AP594" t="s">
        <v>90</v>
      </c>
      <c r="AQ594" s="8"/>
      <c r="AR594" s="8"/>
      <c r="AT594" t="s">
        <v>90</v>
      </c>
      <c r="AU594" t="s">
        <v>90</v>
      </c>
    </row>
    <row r="595" spans="39:47">
      <c r="AM595" s="8">
        <v>58.2</v>
      </c>
      <c r="AN595" s="8"/>
      <c r="AP595" t="s">
        <v>90</v>
      </c>
      <c r="AQ595" s="8"/>
      <c r="AR595" s="8"/>
      <c r="AT595" t="s">
        <v>90</v>
      </c>
      <c r="AU595" t="s">
        <v>90</v>
      </c>
    </row>
    <row r="596" spans="39:47">
      <c r="AM596" s="8">
        <v>58.300000000000004</v>
      </c>
      <c r="AN596" s="8"/>
      <c r="AP596" t="s">
        <v>90</v>
      </c>
      <c r="AQ596" s="8"/>
      <c r="AR596" s="8"/>
      <c r="AT596" t="s">
        <v>90</v>
      </c>
      <c r="AU596" t="s">
        <v>90</v>
      </c>
    </row>
    <row r="597" spans="39:47">
      <c r="AM597" s="8">
        <v>58.400000000000006</v>
      </c>
      <c r="AN597" s="8"/>
      <c r="AP597" t="s">
        <v>90</v>
      </c>
      <c r="AQ597" s="8"/>
      <c r="AR597" s="8"/>
      <c r="AT597" t="s">
        <v>90</v>
      </c>
      <c r="AU597" t="s">
        <v>90</v>
      </c>
    </row>
    <row r="598" spans="39:47">
      <c r="AM598" s="8">
        <v>58.5</v>
      </c>
      <c r="AN598" s="8"/>
      <c r="AP598" t="s">
        <v>90</v>
      </c>
      <c r="AQ598" s="8"/>
      <c r="AR598" s="8"/>
      <c r="AT598" t="s">
        <v>90</v>
      </c>
      <c r="AU598" t="s">
        <v>90</v>
      </c>
    </row>
    <row r="599" spans="39:47">
      <c r="AM599" s="8">
        <v>58.6</v>
      </c>
      <c r="AN599" s="8"/>
      <c r="AP599" t="s">
        <v>90</v>
      </c>
      <c r="AQ599" s="8"/>
      <c r="AR599" s="8"/>
      <c r="AT599" t="s">
        <v>90</v>
      </c>
      <c r="AU599" t="s">
        <v>90</v>
      </c>
    </row>
    <row r="600" spans="39:47">
      <c r="AM600" s="8">
        <v>58.7</v>
      </c>
      <c r="AN600" s="8"/>
      <c r="AP600" t="s">
        <v>90</v>
      </c>
      <c r="AQ600" s="8"/>
      <c r="AR600" s="8"/>
      <c r="AT600" t="s">
        <v>90</v>
      </c>
      <c r="AU600" t="s">
        <v>90</v>
      </c>
    </row>
    <row r="601" spans="39:47">
      <c r="AM601" s="8">
        <v>58.800000000000004</v>
      </c>
      <c r="AN601" s="8"/>
      <c r="AP601" t="s">
        <v>90</v>
      </c>
      <c r="AQ601" s="8"/>
      <c r="AR601" s="8"/>
      <c r="AT601" t="s">
        <v>90</v>
      </c>
      <c r="AU601" t="s">
        <v>90</v>
      </c>
    </row>
    <row r="602" spans="39:47">
      <c r="AM602" s="8">
        <v>58.900000000000006</v>
      </c>
      <c r="AN602" s="8"/>
      <c r="AP602" t="s">
        <v>90</v>
      </c>
      <c r="AQ602" s="8"/>
      <c r="AR602" s="8"/>
      <c r="AT602" t="s">
        <v>90</v>
      </c>
      <c r="AU602" t="s">
        <v>90</v>
      </c>
    </row>
    <row r="603" spans="39:47">
      <c r="AM603" s="8">
        <v>59</v>
      </c>
      <c r="AN603" s="8"/>
      <c r="AP603" t="s">
        <v>90</v>
      </c>
      <c r="AQ603" s="8"/>
      <c r="AR603" s="8"/>
      <c r="AT603" t="s">
        <v>90</v>
      </c>
      <c r="AU603" t="s">
        <v>90</v>
      </c>
    </row>
    <row r="604" spans="39:47">
      <c r="AM604" s="8">
        <v>59.1</v>
      </c>
      <c r="AN604" s="8"/>
      <c r="AP604" t="s">
        <v>90</v>
      </c>
      <c r="AQ604" s="8"/>
      <c r="AR604" s="8"/>
      <c r="AT604" t="s">
        <v>90</v>
      </c>
      <c r="AU604" t="s">
        <v>90</v>
      </c>
    </row>
    <row r="605" spans="39:47">
      <c r="AM605" s="8">
        <v>59.2</v>
      </c>
      <c r="AN605" s="8"/>
      <c r="AP605" t="s">
        <v>90</v>
      </c>
      <c r="AQ605" s="8"/>
      <c r="AR605" s="8"/>
      <c r="AT605" t="s">
        <v>90</v>
      </c>
      <c r="AU605" t="s">
        <v>90</v>
      </c>
    </row>
    <row r="606" spans="39:47">
      <c r="AM606" s="8">
        <v>59.300000000000004</v>
      </c>
      <c r="AN606" s="8"/>
      <c r="AP606" t="s">
        <v>90</v>
      </c>
      <c r="AQ606" s="8"/>
      <c r="AR606" s="8"/>
      <c r="AT606" t="s">
        <v>90</v>
      </c>
      <c r="AU606" t="s">
        <v>90</v>
      </c>
    </row>
    <row r="607" spans="39:47">
      <c r="AM607" s="8">
        <v>59.400000000000006</v>
      </c>
      <c r="AN607" s="8"/>
      <c r="AP607" t="s">
        <v>90</v>
      </c>
      <c r="AQ607" s="8"/>
      <c r="AR607" s="8"/>
      <c r="AT607" t="s">
        <v>90</v>
      </c>
      <c r="AU607" t="s">
        <v>90</v>
      </c>
    </row>
    <row r="608" spans="39:47">
      <c r="AM608" s="8">
        <v>59.5</v>
      </c>
      <c r="AN608" s="8"/>
      <c r="AP608" t="s">
        <v>90</v>
      </c>
      <c r="AQ608" s="8"/>
      <c r="AR608" s="8"/>
      <c r="AT608" t="s">
        <v>90</v>
      </c>
      <c r="AU608" t="s">
        <v>90</v>
      </c>
    </row>
    <row r="609" spans="39:47">
      <c r="AM609" s="8">
        <v>59.6</v>
      </c>
      <c r="AN609" s="8"/>
      <c r="AP609" t="s">
        <v>90</v>
      </c>
      <c r="AQ609" s="8"/>
      <c r="AR609" s="8"/>
      <c r="AT609" t="s">
        <v>90</v>
      </c>
      <c r="AU609" t="s">
        <v>90</v>
      </c>
    </row>
    <row r="610" spans="39:47">
      <c r="AM610" s="8">
        <v>59.7</v>
      </c>
      <c r="AN610" s="8"/>
      <c r="AP610" t="s">
        <v>90</v>
      </c>
      <c r="AQ610" s="8"/>
      <c r="AR610" s="8"/>
      <c r="AT610" t="s">
        <v>90</v>
      </c>
      <c r="AU610" t="s">
        <v>90</v>
      </c>
    </row>
    <row r="611" spans="39:47">
      <c r="AM611" s="8">
        <v>59.800000000000004</v>
      </c>
      <c r="AN611" s="8"/>
      <c r="AP611" t="s">
        <v>90</v>
      </c>
      <c r="AQ611" s="8"/>
      <c r="AR611" s="8"/>
      <c r="AT611" t="s">
        <v>90</v>
      </c>
      <c r="AU611" t="s">
        <v>90</v>
      </c>
    </row>
    <row r="612" spans="39:47">
      <c r="AM612" s="8">
        <v>59.900000000000006</v>
      </c>
      <c r="AN612" s="8"/>
      <c r="AP612" t="s">
        <v>90</v>
      </c>
      <c r="AQ612" s="8"/>
      <c r="AR612" s="8"/>
      <c r="AT612" t="s">
        <v>90</v>
      </c>
      <c r="AU612" t="s">
        <v>90</v>
      </c>
    </row>
    <row r="613" spans="39:47">
      <c r="AM613" s="8">
        <v>60</v>
      </c>
      <c r="AN613" s="8"/>
      <c r="AP613" t="s">
        <v>90</v>
      </c>
      <c r="AQ613" s="8"/>
      <c r="AR613" s="8"/>
      <c r="AT613" t="s">
        <v>90</v>
      </c>
      <c r="AU613" t="s">
        <v>90</v>
      </c>
    </row>
    <row r="614" spans="39:47">
      <c r="AM614" s="8">
        <v>60.1</v>
      </c>
      <c r="AN614" s="8"/>
      <c r="AP614" t="s">
        <v>90</v>
      </c>
      <c r="AQ614" s="8"/>
      <c r="AR614" s="8"/>
      <c r="AT614" t="s">
        <v>90</v>
      </c>
      <c r="AU614" t="s">
        <v>90</v>
      </c>
    </row>
    <row r="615" spans="39:47">
      <c r="AM615" s="8">
        <v>60.2</v>
      </c>
      <c r="AN615" s="8"/>
      <c r="AP615" t="s">
        <v>90</v>
      </c>
      <c r="AQ615" s="8"/>
      <c r="AR615" s="8"/>
      <c r="AT615" t="s">
        <v>90</v>
      </c>
      <c r="AU615" t="s">
        <v>90</v>
      </c>
    </row>
    <row r="616" spans="39:47">
      <c r="AM616" s="8">
        <v>60.300000000000004</v>
      </c>
      <c r="AN616" s="8"/>
      <c r="AP616" t="s">
        <v>90</v>
      </c>
      <c r="AQ616" s="8"/>
      <c r="AR616" s="8"/>
      <c r="AT616" t="s">
        <v>90</v>
      </c>
      <c r="AU616" t="s">
        <v>90</v>
      </c>
    </row>
    <row r="617" spans="39:47">
      <c r="AM617" s="8">
        <v>60.400000000000006</v>
      </c>
      <c r="AN617" s="8"/>
      <c r="AP617" t="s">
        <v>90</v>
      </c>
      <c r="AQ617" s="8"/>
      <c r="AR617" s="8"/>
      <c r="AT617" t="s">
        <v>90</v>
      </c>
      <c r="AU617" t="s">
        <v>90</v>
      </c>
    </row>
    <row r="618" spans="39:47">
      <c r="AM618" s="8">
        <v>60.5</v>
      </c>
      <c r="AN618" s="8"/>
      <c r="AP618" t="s">
        <v>90</v>
      </c>
      <c r="AQ618" s="8"/>
      <c r="AR618" s="8"/>
      <c r="AT618" t="s">
        <v>90</v>
      </c>
      <c r="AU618" t="s">
        <v>90</v>
      </c>
    </row>
    <row r="619" spans="39:47">
      <c r="AM619" s="8">
        <v>60.6</v>
      </c>
      <c r="AN619" s="8"/>
      <c r="AP619" t="s">
        <v>90</v>
      </c>
      <c r="AQ619" s="8"/>
      <c r="AR619" s="8"/>
      <c r="AT619" t="s">
        <v>90</v>
      </c>
      <c r="AU619" t="s">
        <v>90</v>
      </c>
    </row>
    <row r="620" spans="39:47">
      <c r="AM620" s="8">
        <v>60.7</v>
      </c>
      <c r="AN620" s="8"/>
      <c r="AP620" t="s">
        <v>90</v>
      </c>
      <c r="AQ620" s="8"/>
      <c r="AR620" s="8"/>
      <c r="AT620" t="s">
        <v>90</v>
      </c>
      <c r="AU620" t="s">
        <v>90</v>
      </c>
    </row>
    <row r="621" spans="39:47">
      <c r="AM621" s="8">
        <v>60.800000000000004</v>
      </c>
      <c r="AN621" s="8"/>
      <c r="AP621" t="s">
        <v>90</v>
      </c>
      <c r="AQ621" s="8"/>
      <c r="AR621" s="8"/>
      <c r="AT621" t="s">
        <v>90</v>
      </c>
      <c r="AU621" t="s">
        <v>90</v>
      </c>
    </row>
    <row r="622" spans="39:47">
      <c r="AM622" s="8">
        <v>60.900000000000006</v>
      </c>
      <c r="AN622" s="8"/>
      <c r="AP622" t="s">
        <v>90</v>
      </c>
      <c r="AQ622" s="8"/>
      <c r="AR622" s="8"/>
      <c r="AT622" t="s">
        <v>90</v>
      </c>
      <c r="AU622" t="s">
        <v>90</v>
      </c>
    </row>
    <row r="623" spans="39:47">
      <c r="AM623" s="8">
        <v>61</v>
      </c>
      <c r="AN623" s="8"/>
      <c r="AP623" t="s">
        <v>90</v>
      </c>
      <c r="AQ623" s="8"/>
      <c r="AR623" s="8"/>
      <c r="AT623" t="s">
        <v>90</v>
      </c>
      <c r="AU623" t="s">
        <v>90</v>
      </c>
    </row>
    <row r="624" spans="39:47">
      <c r="AM624" s="8">
        <v>61.1</v>
      </c>
      <c r="AN624" s="8"/>
      <c r="AP624" t="s">
        <v>90</v>
      </c>
      <c r="AQ624" s="8"/>
      <c r="AR624" s="8"/>
      <c r="AT624" t="s">
        <v>90</v>
      </c>
      <c r="AU624" t="s">
        <v>90</v>
      </c>
    </row>
    <row r="625" spans="39:47">
      <c r="AM625" s="8">
        <v>61.2</v>
      </c>
      <c r="AN625" s="8"/>
      <c r="AP625" t="s">
        <v>90</v>
      </c>
      <c r="AQ625" s="8"/>
      <c r="AR625" s="8"/>
      <c r="AT625" t="s">
        <v>90</v>
      </c>
      <c r="AU625" t="s">
        <v>90</v>
      </c>
    </row>
    <row r="626" spans="39:47">
      <c r="AM626" s="8">
        <v>61.300000000000004</v>
      </c>
      <c r="AN626" s="8"/>
      <c r="AP626" t="s">
        <v>90</v>
      </c>
      <c r="AQ626" s="8"/>
      <c r="AR626" s="8"/>
      <c r="AT626" t="s">
        <v>90</v>
      </c>
      <c r="AU626" t="s">
        <v>90</v>
      </c>
    </row>
    <row r="627" spans="39:47">
      <c r="AM627" s="8">
        <v>61.400000000000006</v>
      </c>
      <c r="AN627" s="8"/>
      <c r="AP627" t="s">
        <v>90</v>
      </c>
      <c r="AQ627" s="8"/>
      <c r="AR627" s="8"/>
      <c r="AT627" t="s">
        <v>90</v>
      </c>
      <c r="AU627" t="s">
        <v>90</v>
      </c>
    </row>
    <row r="628" spans="39:47">
      <c r="AM628" s="8">
        <v>61.5</v>
      </c>
      <c r="AN628" s="8"/>
      <c r="AP628" t="s">
        <v>90</v>
      </c>
      <c r="AQ628" s="8"/>
      <c r="AR628" s="8"/>
      <c r="AT628" t="s">
        <v>90</v>
      </c>
      <c r="AU628" t="s">
        <v>90</v>
      </c>
    </row>
    <row r="629" spans="39:47">
      <c r="AM629" s="8">
        <v>61.6</v>
      </c>
      <c r="AN629" s="8"/>
      <c r="AP629" t="s">
        <v>90</v>
      </c>
      <c r="AQ629" s="8"/>
      <c r="AR629" s="8"/>
      <c r="AT629" t="s">
        <v>90</v>
      </c>
      <c r="AU629" t="s">
        <v>90</v>
      </c>
    </row>
    <row r="630" spans="39:47">
      <c r="AM630" s="8">
        <v>61.7</v>
      </c>
      <c r="AN630" s="8"/>
      <c r="AP630" t="s">
        <v>90</v>
      </c>
      <c r="AQ630" s="8"/>
      <c r="AR630" s="8"/>
      <c r="AT630" t="s">
        <v>90</v>
      </c>
      <c r="AU630" t="s">
        <v>90</v>
      </c>
    </row>
    <row r="631" spans="39:47">
      <c r="AM631" s="8">
        <v>61.800000000000004</v>
      </c>
      <c r="AN631" s="8"/>
      <c r="AP631" t="s">
        <v>90</v>
      </c>
      <c r="AQ631" s="8"/>
      <c r="AR631" s="8"/>
      <c r="AT631" t="s">
        <v>90</v>
      </c>
      <c r="AU631" t="s">
        <v>90</v>
      </c>
    </row>
    <row r="632" spans="39:47">
      <c r="AM632" s="8">
        <v>61.900000000000006</v>
      </c>
      <c r="AN632" s="8"/>
      <c r="AP632" t="s">
        <v>90</v>
      </c>
      <c r="AQ632" s="8"/>
      <c r="AR632" s="8"/>
      <c r="AT632" t="s">
        <v>90</v>
      </c>
      <c r="AU632" t="s">
        <v>90</v>
      </c>
    </row>
    <row r="633" spans="39:47">
      <c r="AM633" s="8">
        <v>62</v>
      </c>
      <c r="AN633" s="8"/>
      <c r="AP633" t="s">
        <v>90</v>
      </c>
      <c r="AQ633" s="8"/>
      <c r="AR633" s="8"/>
      <c r="AT633" t="s">
        <v>90</v>
      </c>
      <c r="AU633" t="s">
        <v>90</v>
      </c>
    </row>
    <row r="634" spans="39:47">
      <c r="AM634" s="8">
        <v>62.1</v>
      </c>
      <c r="AN634" s="8"/>
      <c r="AP634" t="s">
        <v>90</v>
      </c>
      <c r="AQ634" s="8"/>
      <c r="AR634" s="8"/>
      <c r="AT634" t="s">
        <v>90</v>
      </c>
      <c r="AU634" t="s">
        <v>90</v>
      </c>
    </row>
    <row r="635" spans="39:47">
      <c r="AM635" s="8">
        <v>62.2</v>
      </c>
      <c r="AN635" s="8"/>
      <c r="AP635" t="s">
        <v>90</v>
      </c>
      <c r="AQ635" s="8"/>
      <c r="AR635" s="8"/>
      <c r="AT635" t="s">
        <v>90</v>
      </c>
      <c r="AU635" t="s">
        <v>90</v>
      </c>
    </row>
    <row r="636" spans="39:47">
      <c r="AM636" s="8">
        <v>62.300000000000004</v>
      </c>
      <c r="AN636" s="8"/>
      <c r="AP636" t="s">
        <v>90</v>
      </c>
      <c r="AQ636" s="8"/>
      <c r="AR636" s="8"/>
      <c r="AT636" t="s">
        <v>90</v>
      </c>
      <c r="AU636" t="s">
        <v>90</v>
      </c>
    </row>
    <row r="637" spans="39:47">
      <c r="AM637" s="8">
        <v>62.400000000000006</v>
      </c>
      <c r="AN637" s="8"/>
      <c r="AP637" t="s">
        <v>90</v>
      </c>
      <c r="AQ637" s="8"/>
      <c r="AR637" s="8"/>
      <c r="AT637" t="s">
        <v>90</v>
      </c>
      <c r="AU637" t="s">
        <v>90</v>
      </c>
    </row>
    <row r="638" spans="39:47">
      <c r="AM638" s="8">
        <v>62.5</v>
      </c>
      <c r="AN638" s="8"/>
      <c r="AP638" t="s">
        <v>90</v>
      </c>
      <c r="AQ638" s="8"/>
      <c r="AR638" s="8"/>
      <c r="AT638" t="s">
        <v>90</v>
      </c>
      <c r="AU638" t="s">
        <v>90</v>
      </c>
    </row>
    <row r="639" spans="39:47">
      <c r="AM639" s="8">
        <v>62.6</v>
      </c>
      <c r="AN639" s="8"/>
      <c r="AP639" t="s">
        <v>90</v>
      </c>
      <c r="AQ639" s="8"/>
      <c r="AR639" s="8"/>
      <c r="AT639" t="s">
        <v>90</v>
      </c>
      <c r="AU639" t="s">
        <v>90</v>
      </c>
    </row>
    <row r="640" spans="39:47">
      <c r="AM640" s="8">
        <v>62.7</v>
      </c>
      <c r="AN640" s="8"/>
      <c r="AP640" t="s">
        <v>90</v>
      </c>
      <c r="AQ640" s="8"/>
      <c r="AR640" s="8"/>
      <c r="AT640" t="s">
        <v>90</v>
      </c>
      <c r="AU640" t="s">
        <v>90</v>
      </c>
    </row>
    <row r="641" spans="39:47">
      <c r="AM641" s="8">
        <v>62.800000000000004</v>
      </c>
      <c r="AN641" s="8"/>
      <c r="AP641" t="s">
        <v>90</v>
      </c>
      <c r="AQ641" s="8"/>
      <c r="AR641" s="8"/>
      <c r="AT641" t="s">
        <v>90</v>
      </c>
      <c r="AU641" t="s">
        <v>90</v>
      </c>
    </row>
    <row r="642" spans="39:47">
      <c r="AM642" s="8">
        <v>62.900000000000006</v>
      </c>
      <c r="AN642" s="8"/>
      <c r="AP642" t="s">
        <v>90</v>
      </c>
      <c r="AQ642" s="8"/>
      <c r="AR642" s="8"/>
      <c r="AT642" t="s">
        <v>90</v>
      </c>
      <c r="AU642" t="s">
        <v>90</v>
      </c>
    </row>
    <row r="643" spans="39:47">
      <c r="AM643" s="8">
        <v>63</v>
      </c>
      <c r="AN643" s="8"/>
      <c r="AP643" t="s">
        <v>90</v>
      </c>
      <c r="AQ643" s="8"/>
      <c r="AR643" s="8"/>
      <c r="AT643" t="s">
        <v>90</v>
      </c>
      <c r="AU643" t="s">
        <v>90</v>
      </c>
    </row>
    <row r="644" spans="39:47">
      <c r="AM644" s="8">
        <v>63.1</v>
      </c>
      <c r="AN644" s="8"/>
      <c r="AP644" t="s">
        <v>90</v>
      </c>
      <c r="AQ644" s="8"/>
      <c r="AR644" s="8"/>
      <c r="AT644" t="s">
        <v>90</v>
      </c>
      <c r="AU644" t="s">
        <v>90</v>
      </c>
    </row>
    <row r="645" spans="39:47">
      <c r="AM645" s="8">
        <v>63.2</v>
      </c>
      <c r="AN645" s="8"/>
      <c r="AP645" t="s">
        <v>90</v>
      </c>
      <c r="AQ645" s="8"/>
      <c r="AR645" s="8"/>
      <c r="AT645" t="s">
        <v>90</v>
      </c>
      <c r="AU645" t="s">
        <v>90</v>
      </c>
    </row>
    <row r="646" spans="39:47">
      <c r="AM646" s="8">
        <v>63.300000000000004</v>
      </c>
      <c r="AN646" s="8"/>
      <c r="AP646" t="s">
        <v>90</v>
      </c>
      <c r="AQ646" s="8"/>
      <c r="AR646" s="8"/>
      <c r="AT646" t="s">
        <v>90</v>
      </c>
      <c r="AU646" t="s">
        <v>90</v>
      </c>
    </row>
    <row r="647" spans="39:47">
      <c r="AM647" s="8">
        <v>63.400000000000006</v>
      </c>
      <c r="AN647" s="8"/>
      <c r="AP647" t="s">
        <v>90</v>
      </c>
      <c r="AQ647" s="8"/>
      <c r="AR647" s="8"/>
      <c r="AT647" t="s">
        <v>90</v>
      </c>
      <c r="AU647" t="s">
        <v>90</v>
      </c>
    </row>
    <row r="648" spans="39:47">
      <c r="AM648" s="8">
        <v>63.5</v>
      </c>
      <c r="AN648" s="8"/>
      <c r="AP648" t="s">
        <v>90</v>
      </c>
      <c r="AQ648" s="8"/>
      <c r="AR648" s="8"/>
      <c r="AT648" t="s">
        <v>90</v>
      </c>
      <c r="AU648" t="s">
        <v>90</v>
      </c>
    </row>
    <row r="649" spans="39:47">
      <c r="AM649" s="8">
        <v>63.6</v>
      </c>
      <c r="AN649" s="8"/>
      <c r="AP649" t="s">
        <v>90</v>
      </c>
      <c r="AQ649" s="8"/>
      <c r="AR649" s="8"/>
      <c r="AT649" t="s">
        <v>90</v>
      </c>
      <c r="AU649" t="s">
        <v>90</v>
      </c>
    </row>
    <row r="650" spans="39:47">
      <c r="AM650" s="8">
        <v>63.7</v>
      </c>
      <c r="AN650" s="8"/>
      <c r="AP650" t="s">
        <v>90</v>
      </c>
      <c r="AQ650" s="8"/>
      <c r="AR650" s="8"/>
      <c r="AT650" t="s">
        <v>90</v>
      </c>
      <c r="AU650" t="s">
        <v>90</v>
      </c>
    </row>
    <row r="651" spans="39:47">
      <c r="AM651" s="8">
        <v>63.800000000000004</v>
      </c>
      <c r="AN651" s="8"/>
      <c r="AP651" t="s">
        <v>90</v>
      </c>
      <c r="AQ651" s="8"/>
      <c r="AR651" s="8"/>
      <c r="AT651" t="s">
        <v>90</v>
      </c>
      <c r="AU651" t="s">
        <v>90</v>
      </c>
    </row>
    <row r="652" spans="39:47">
      <c r="AM652" s="8">
        <v>63.900000000000006</v>
      </c>
      <c r="AN652" s="8"/>
      <c r="AP652" t="s">
        <v>90</v>
      </c>
      <c r="AQ652" s="8"/>
      <c r="AR652" s="8"/>
      <c r="AT652" t="s">
        <v>90</v>
      </c>
      <c r="AU652" t="s">
        <v>90</v>
      </c>
    </row>
    <row r="653" spans="39:47">
      <c r="AM653" s="8">
        <v>64</v>
      </c>
      <c r="AN653" s="8"/>
      <c r="AP653" t="s">
        <v>90</v>
      </c>
      <c r="AQ653" s="8"/>
      <c r="AR653" s="8"/>
      <c r="AT653" t="s">
        <v>90</v>
      </c>
      <c r="AU653" t="s">
        <v>90</v>
      </c>
    </row>
    <row r="654" spans="39:47">
      <c r="AM654" s="8">
        <v>64.100000000000009</v>
      </c>
      <c r="AN654" s="8"/>
      <c r="AP654" t="s">
        <v>90</v>
      </c>
      <c r="AQ654" s="8"/>
      <c r="AR654" s="8"/>
      <c r="AT654" t="s">
        <v>90</v>
      </c>
      <c r="AU654" t="s">
        <v>90</v>
      </c>
    </row>
    <row r="655" spans="39:47">
      <c r="AM655" s="8">
        <v>64.2</v>
      </c>
      <c r="AN655" s="8"/>
      <c r="AP655" t="s">
        <v>90</v>
      </c>
      <c r="AQ655" s="8"/>
      <c r="AR655" s="8"/>
      <c r="AT655" t="s">
        <v>90</v>
      </c>
      <c r="AU655" t="s">
        <v>90</v>
      </c>
    </row>
    <row r="656" spans="39:47">
      <c r="AM656" s="8">
        <v>64.3</v>
      </c>
      <c r="AN656" s="8"/>
      <c r="AP656" t="s">
        <v>90</v>
      </c>
      <c r="AQ656" s="8"/>
      <c r="AR656" s="8"/>
      <c r="AT656" t="s">
        <v>90</v>
      </c>
      <c r="AU656" t="s">
        <v>90</v>
      </c>
    </row>
    <row r="657" spans="39:47">
      <c r="AM657" s="8">
        <v>64.400000000000006</v>
      </c>
      <c r="AN657" s="8"/>
      <c r="AP657" t="s">
        <v>90</v>
      </c>
      <c r="AQ657" s="8"/>
      <c r="AR657" s="8"/>
      <c r="AT657" t="s">
        <v>90</v>
      </c>
      <c r="AU657" t="s">
        <v>90</v>
      </c>
    </row>
    <row r="658" spans="39:47">
      <c r="AM658" s="8">
        <v>64.5</v>
      </c>
      <c r="AN658" s="8"/>
      <c r="AP658" t="s">
        <v>90</v>
      </c>
      <c r="AQ658" s="8"/>
      <c r="AR658" s="8"/>
      <c r="AT658" t="s">
        <v>90</v>
      </c>
      <c r="AU658" t="s">
        <v>90</v>
      </c>
    </row>
    <row r="659" spans="39:47">
      <c r="AM659" s="8">
        <v>64.600000000000009</v>
      </c>
      <c r="AN659" s="8"/>
      <c r="AP659" t="s">
        <v>90</v>
      </c>
      <c r="AQ659" s="8"/>
      <c r="AR659" s="8"/>
      <c r="AT659" t="s">
        <v>90</v>
      </c>
      <c r="AU659" t="s">
        <v>90</v>
      </c>
    </row>
    <row r="660" spans="39:47">
      <c r="AM660" s="8">
        <v>64.7</v>
      </c>
      <c r="AN660" s="8"/>
      <c r="AP660" t="s">
        <v>90</v>
      </c>
      <c r="AQ660" s="8"/>
      <c r="AR660" s="8"/>
      <c r="AT660" t="s">
        <v>90</v>
      </c>
      <c r="AU660" t="s">
        <v>90</v>
      </c>
    </row>
    <row r="661" spans="39:47">
      <c r="AM661" s="8">
        <v>64.8</v>
      </c>
      <c r="AN661" s="8"/>
      <c r="AP661" t="s">
        <v>90</v>
      </c>
      <c r="AQ661" s="8"/>
      <c r="AR661" s="8"/>
      <c r="AT661" t="s">
        <v>90</v>
      </c>
      <c r="AU661" t="s">
        <v>90</v>
      </c>
    </row>
    <row r="662" spans="39:47">
      <c r="AM662" s="8">
        <v>64.900000000000006</v>
      </c>
      <c r="AN662" s="8"/>
      <c r="AP662" t="s">
        <v>90</v>
      </c>
      <c r="AQ662" s="8"/>
      <c r="AR662" s="8"/>
      <c r="AT662" t="s">
        <v>90</v>
      </c>
      <c r="AU662" t="s">
        <v>90</v>
      </c>
    </row>
    <row r="663" spans="39:47">
      <c r="AM663" s="8">
        <v>65</v>
      </c>
      <c r="AN663" s="8"/>
      <c r="AP663" t="s">
        <v>90</v>
      </c>
      <c r="AQ663" s="8"/>
      <c r="AR663" s="8"/>
      <c r="AT663" t="s">
        <v>90</v>
      </c>
      <c r="AU663" t="s">
        <v>90</v>
      </c>
    </row>
    <row r="664" spans="39:47">
      <c r="AM664" s="8">
        <v>65.100000000000009</v>
      </c>
      <c r="AN664" s="8"/>
      <c r="AP664" t="s">
        <v>90</v>
      </c>
      <c r="AQ664" s="8"/>
      <c r="AR664" s="8"/>
      <c r="AT664" t="s">
        <v>90</v>
      </c>
      <c r="AU664" t="s">
        <v>90</v>
      </c>
    </row>
    <row r="665" spans="39:47">
      <c r="AM665" s="8">
        <v>65.2</v>
      </c>
      <c r="AN665" s="8"/>
      <c r="AP665" t="s">
        <v>90</v>
      </c>
      <c r="AQ665" s="8"/>
      <c r="AR665" s="8"/>
      <c r="AT665" t="s">
        <v>90</v>
      </c>
      <c r="AU665" t="s">
        <v>90</v>
      </c>
    </row>
    <row r="666" spans="39:47">
      <c r="AM666" s="8">
        <v>65.3</v>
      </c>
      <c r="AN666" s="8"/>
      <c r="AP666" t="s">
        <v>90</v>
      </c>
      <c r="AQ666" s="8"/>
      <c r="AR666" s="8"/>
      <c r="AT666" t="s">
        <v>90</v>
      </c>
      <c r="AU666" t="s">
        <v>90</v>
      </c>
    </row>
    <row r="667" spans="39:47">
      <c r="AM667" s="8">
        <v>65.400000000000006</v>
      </c>
      <c r="AN667" s="8"/>
      <c r="AP667" t="s">
        <v>90</v>
      </c>
      <c r="AQ667" s="8"/>
      <c r="AR667" s="8"/>
      <c r="AT667" t="s">
        <v>90</v>
      </c>
      <c r="AU667" t="s">
        <v>90</v>
      </c>
    </row>
    <row r="668" spans="39:47">
      <c r="AM668" s="8">
        <v>65.5</v>
      </c>
      <c r="AN668" s="8"/>
      <c r="AP668" t="s">
        <v>90</v>
      </c>
      <c r="AQ668" s="8"/>
      <c r="AR668" s="8"/>
      <c r="AT668" t="s">
        <v>90</v>
      </c>
      <c r="AU668" t="s">
        <v>90</v>
      </c>
    </row>
    <row r="669" spans="39:47">
      <c r="AM669" s="8">
        <v>65.600000000000009</v>
      </c>
      <c r="AN669" s="8"/>
      <c r="AP669" t="s">
        <v>90</v>
      </c>
      <c r="AQ669" s="8"/>
      <c r="AR669" s="8"/>
      <c r="AT669" t="s">
        <v>90</v>
      </c>
      <c r="AU669" t="s">
        <v>90</v>
      </c>
    </row>
    <row r="670" spans="39:47">
      <c r="AM670" s="8">
        <v>65.7</v>
      </c>
      <c r="AN670" s="8"/>
      <c r="AP670" t="s">
        <v>90</v>
      </c>
      <c r="AQ670" s="8"/>
      <c r="AR670" s="8"/>
      <c r="AT670" t="s">
        <v>90</v>
      </c>
      <c r="AU670" t="s">
        <v>90</v>
      </c>
    </row>
    <row r="671" spans="39:47">
      <c r="AM671" s="8">
        <v>65.8</v>
      </c>
      <c r="AN671" s="8"/>
      <c r="AP671" t="s">
        <v>90</v>
      </c>
      <c r="AQ671" s="8"/>
      <c r="AR671" s="8"/>
      <c r="AT671" t="s">
        <v>90</v>
      </c>
      <c r="AU671" t="s">
        <v>90</v>
      </c>
    </row>
    <row r="672" spans="39:47">
      <c r="AM672" s="8">
        <v>65.900000000000006</v>
      </c>
      <c r="AN672" s="8"/>
      <c r="AP672" t="s">
        <v>90</v>
      </c>
      <c r="AQ672" s="8"/>
      <c r="AR672" s="8"/>
      <c r="AT672" t="s">
        <v>90</v>
      </c>
      <c r="AU672" t="s">
        <v>90</v>
      </c>
    </row>
    <row r="673" spans="39:47">
      <c r="AM673" s="8">
        <v>66</v>
      </c>
      <c r="AN673" s="8"/>
      <c r="AP673" t="s">
        <v>90</v>
      </c>
      <c r="AQ673" s="8"/>
      <c r="AR673" s="8"/>
      <c r="AT673" t="s">
        <v>90</v>
      </c>
      <c r="AU673" t="s">
        <v>90</v>
      </c>
    </row>
    <row r="674" spans="39:47">
      <c r="AM674" s="8">
        <v>66.100000000000009</v>
      </c>
      <c r="AN674" s="8"/>
      <c r="AP674" t="s">
        <v>90</v>
      </c>
      <c r="AQ674" s="8"/>
      <c r="AR674" s="8"/>
      <c r="AT674" t="s">
        <v>90</v>
      </c>
      <c r="AU674" t="s">
        <v>90</v>
      </c>
    </row>
    <row r="675" spans="39:47">
      <c r="AM675" s="8">
        <v>66.2</v>
      </c>
      <c r="AN675" s="8"/>
      <c r="AP675" t="s">
        <v>90</v>
      </c>
      <c r="AQ675" s="8"/>
      <c r="AR675" s="8"/>
      <c r="AT675" t="s">
        <v>90</v>
      </c>
      <c r="AU675" t="s">
        <v>90</v>
      </c>
    </row>
    <row r="676" spans="39:47">
      <c r="AM676" s="8">
        <v>66.3</v>
      </c>
      <c r="AN676" s="8"/>
      <c r="AP676" t="s">
        <v>90</v>
      </c>
      <c r="AQ676" s="8"/>
      <c r="AR676" s="8"/>
      <c r="AT676" t="s">
        <v>90</v>
      </c>
      <c r="AU676" t="s">
        <v>90</v>
      </c>
    </row>
    <row r="677" spans="39:47">
      <c r="AM677" s="8">
        <v>66.400000000000006</v>
      </c>
      <c r="AN677" s="8"/>
      <c r="AP677" t="s">
        <v>90</v>
      </c>
      <c r="AQ677" s="8"/>
      <c r="AR677" s="8"/>
      <c r="AT677" t="s">
        <v>90</v>
      </c>
      <c r="AU677" t="s">
        <v>90</v>
      </c>
    </row>
    <row r="678" spans="39:47">
      <c r="AM678" s="8">
        <v>66.5</v>
      </c>
      <c r="AN678" s="8"/>
      <c r="AP678" t="s">
        <v>90</v>
      </c>
      <c r="AQ678" s="8"/>
      <c r="AR678" s="8"/>
      <c r="AT678" t="s">
        <v>90</v>
      </c>
      <c r="AU678" t="s">
        <v>90</v>
      </c>
    </row>
    <row r="679" spans="39:47">
      <c r="AM679" s="8">
        <v>66.600000000000009</v>
      </c>
      <c r="AN679" s="8"/>
      <c r="AP679" t="s">
        <v>90</v>
      </c>
      <c r="AQ679" s="8"/>
      <c r="AR679" s="8"/>
      <c r="AT679" t="s">
        <v>90</v>
      </c>
      <c r="AU679" t="s">
        <v>90</v>
      </c>
    </row>
    <row r="680" spans="39:47">
      <c r="AM680" s="8">
        <v>66.7</v>
      </c>
      <c r="AN680" s="8"/>
      <c r="AP680" t="s">
        <v>90</v>
      </c>
      <c r="AQ680" s="8"/>
      <c r="AR680" s="8"/>
      <c r="AT680" t="s">
        <v>90</v>
      </c>
      <c r="AU680" t="s">
        <v>90</v>
      </c>
    </row>
    <row r="681" spans="39:47">
      <c r="AM681" s="8">
        <v>66.8</v>
      </c>
      <c r="AN681" s="8"/>
      <c r="AP681" t="s">
        <v>90</v>
      </c>
      <c r="AQ681" s="8"/>
      <c r="AR681" s="8"/>
      <c r="AT681" t="s">
        <v>90</v>
      </c>
      <c r="AU681" t="s">
        <v>90</v>
      </c>
    </row>
    <row r="682" spans="39:47">
      <c r="AM682" s="8">
        <v>66.900000000000006</v>
      </c>
      <c r="AN682" s="8"/>
      <c r="AP682" t="s">
        <v>90</v>
      </c>
      <c r="AQ682" s="8"/>
      <c r="AR682" s="8"/>
      <c r="AT682" t="s">
        <v>90</v>
      </c>
      <c r="AU682" t="s">
        <v>90</v>
      </c>
    </row>
    <row r="683" spans="39:47">
      <c r="AM683" s="8">
        <v>67</v>
      </c>
      <c r="AN683" s="8"/>
      <c r="AP683" t="s">
        <v>90</v>
      </c>
      <c r="AQ683" s="8"/>
      <c r="AR683" s="8"/>
      <c r="AT683" t="s">
        <v>90</v>
      </c>
      <c r="AU683" t="s">
        <v>90</v>
      </c>
    </row>
    <row r="684" spans="39:47">
      <c r="AM684" s="8">
        <v>67.100000000000009</v>
      </c>
      <c r="AN684" s="8"/>
      <c r="AP684" t="s">
        <v>90</v>
      </c>
      <c r="AQ684" s="8"/>
      <c r="AR684" s="8"/>
      <c r="AT684" t="s">
        <v>90</v>
      </c>
      <c r="AU684" t="s">
        <v>90</v>
      </c>
    </row>
    <row r="685" spans="39:47">
      <c r="AM685" s="8">
        <v>67.2</v>
      </c>
      <c r="AN685" s="8"/>
      <c r="AP685" t="s">
        <v>90</v>
      </c>
      <c r="AQ685" s="8"/>
      <c r="AR685" s="8"/>
      <c r="AT685" t="s">
        <v>90</v>
      </c>
      <c r="AU685" t="s">
        <v>90</v>
      </c>
    </row>
    <row r="686" spans="39:47">
      <c r="AM686" s="8">
        <v>67.3</v>
      </c>
      <c r="AN686" s="8"/>
      <c r="AP686" t="s">
        <v>90</v>
      </c>
      <c r="AQ686" s="8"/>
      <c r="AR686" s="8"/>
      <c r="AT686" t="s">
        <v>90</v>
      </c>
      <c r="AU686" t="s">
        <v>90</v>
      </c>
    </row>
    <row r="687" spans="39:47">
      <c r="AM687" s="8">
        <v>67.400000000000006</v>
      </c>
      <c r="AN687" s="8"/>
      <c r="AP687" t="s">
        <v>90</v>
      </c>
      <c r="AQ687" s="8"/>
      <c r="AR687" s="8"/>
      <c r="AT687" t="s">
        <v>90</v>
      </c>
      <c r="AU687" t="s">
        <v>90</v>
      </c>
    </row>
    <row r="688" spans="39:47">
      <c r="AM688" s="8">
        <v>67.5</v>
      </c>
      <c r="AN688" s="8"/>
      <c r="AP688" t="s">
        <v>90</v>
      </c>
      <c r="AQ688" s="8"/>
      <c r="AR688" s="8"/>
      <c r="AT688" t="s">
        <v>90</v>
      </c>
      <c r="AU688" t="s">
        <v>90</v>
      </c>
    </row>
    <row r="689" spans="39:47">
      <c r="AM689" s="8">
        <v>67.600000000000009</v>
      </c>
      <c r="AN689" s="8"/>
      <c r="AP689" t="s">
        <v>90</v>
      </c>
      <c r="AQ689" s="8"/>
      <c r="AR689" s="8"/>
      <c r="AT689" t="s">
        <v>90</v>
      </c>
      <c r="AU689" t="s">
        <v>90</v>
      </c>
    </row>
    <row r="690" spans="39:47">
      <c r="AM690" s="8">
        <v>67.7</v>
      </c>
      <c r="AN690" s="8"/>
      <c r="AP690" t="s">
        <v>90</v>
      </c>
      <c r="AQ690" s="8"/>
      <c r="AR690" s="8"/>
      <c r="AT690" t="s">
        <v>90</v>
      </c>
      <c r="AU690" t="s">
        <v>90</v>
      </c>
    </row>
    <row r="691" spans="39:47">
      <c r="AM691" s="8">
        <v>67.8</v>
      </c>
      <c r="AN691" s="8"/>
      <c r="AP691" t="s">
        <v>90</v>
      </c>
      <c r="AQ691" s="8"/>
      <c r="AR691" s="8"/>
      <c r="AT691" t="s">
        <v>90</v>
      </c>
      <c r="AU691" t="s">
        <v>90</v>
      </c>
    </row>
    <row r="692" spans="39:47">
      <c r="AM692" s="8">
        <v>67.900000000000006</v>
      </c>
      <c r="AN692" s="8"/>
      <c r="AP692" t="s">
        <v>90</v>
      </c>
      <c r="AQ692" s="8"/>
      <c r="AR692" s="8"/>
      <c r="AT692" t="s">
        <v>90</v>
      </c>
      <c r="AU692" t="s">
        <v>90</v>
      </c>
    </row>
    <row r="693" spans="39:47">
      <c r="AM693" s="8">
        <v>68</v>
      </c>
      <c r="AN693" s="8"/>
      <c r="AP693" t="s">
        <v>90</v>
      </c>
      <c r="AQ693" s="8"/>
      <c r="AR693" s="8"/>
      <c r="AT693" t="s">
        <v>90</v>
      </c>
      <c r="AU693" t="s">
        <v>90</v>
      </c>
    </row>
    <row r="694" spans="39:47">
      <c r="AM694" s="8">
        <v>68.100000000000009</v>
      </c>
      <c r="AN694" s="8"/>
      <c r="AP694" t="s">
        <v>90</v>
      </c>
      <c r="AQ694" s="8"/>
      <c r="AR694" s="8"/>
      <c r="AT694" t="s">
        <v>90</v>
      </c>
      <c r="AU694" t="s">
        <v>90</v>
      </c>
    </row>
    <row r="695" spans="39:47">
      <c r="AM695" s="8">
        <v>68.2</v>
      </c>
      <c r="AN695" s="8"/>
      <c r="AP695" t="s">
        <v>90</v>
      </c>
      <c r="AQ695" s="8"/>
      <c r="AR695" s="8"/>
      <c r="AT695" t="s">
        <v>90</v>
      </c>
      <c r="AU695" t="s">
        <v>90</v>
      </c>
    </row>
    <row r="696" spans="39:47">
      <c r="AM696" s="8">
        <v>68.3</v>
      </c>
      <c r="AN696" s="8"/>
      <c r="AP696" t="s">
        <v>90</v>
      </c>
      <c r="AQ696" s="8"/>
      <c r="AR696" s="8"/>
      <c r="AT696" t="s">
        <v>90</v>
      </c>
      <c r="AU696" t="s">
        <v>90</v>
      </c>
    </row>
    <row r="697" spans="39:47">
      <c r="AM697" s="8">
        <v>68.400000000000006</v>
      </c>
      <c r="AN697" s="8"/>
      <c r="AP697" t="s">
        <v>90</v>
      </c>
      <c r="AQ697" s="8"/>
      <c r="AR697" s="8"/>
      <c r="AT697" t="s">
        <v>90</v>
      </c>
      <c r="AU697" t="s">
        <v>90</v>
      </c>
    </row>
    <row r="698" spans="39:47">
      <c r="AM698" s="8">
        <v>68.5</v>
      </c>
      <c r="AN698" s="8"/>
      <c r="AP698" t="s">
        <v>90</v>
      </c>
      <c r="AQ698" s="8"/>
      <c r="AR698" s="8"/>
      <c r="AT698" t="s">
        <v>90</v>
      </c>
      <c r="AU698" t="s">
        <v>90</v>
      </c>
    </row>
    <row r="699" spans="39:47">
      <c r="AM699" s="8">
        <v>68.600000000000009</v>
      </c>
      <c r="AN699" s="8"/>
      <c r="AP699" t="s">
        <v>90</v>
      </c>
      <c r="AQ699" s="8"/>
      <c r="AR699" s="8"/>
      <c r="AT699" t="s">
        <v>90</v>
      </c>
      <c r="AU699" t="s">
        <v>90</v>
      </c>
    </row>
    <row r="700" spans="39:47">
      <c r="AM700" s="8">
        <v>68.7</v>
      </c>
      <c r="AN700" s="8"/>
      <c r="AP700" t="s">
        <v>90</v>
      </c>
      <c r="AQ700" s="8"/>
      <c r="AR700" s="8"/>
      <c r="AT700" t="s">
        <v>90</v>
      </c>
      <c r="AU700" t="s">
        <v>90</v>
      </c>
    </row>
    <row r="701" spans="39:47">
      <c r="AM701" s="8">
        <v>68.8</v>
      </c>
      <c r="AN701" s="8"/>
      <c r="AP701" t="s">
        <v>90</v>
      </c>
      <c r="AQ701" s="8"/>
      <c r="AR701" s="8"/>
      <c r="AT701" t="s">
        <v>90</v>
      </c>
      <c r="AU701" t="s">
        <v>90</v>
      </c>
    </row>
    <row r="702" spans="39:47">
      <c r="AM702" s="8">
        <v>68.900000000000006</v>
      </c>
      <c r="AN702" s="8"/>
      <c r="AP702" t="s">
        <v>90</v>
      </c>
      <c r="AQ702" s="8"/>
      <c r="AR702" s="8"/>
      <c r="AT702" t="s">
        <v>90</v>
      </c>
      <c r="AU702" t="s">
        <v>90</v>
      </c>
    </row>
    <row r="703" spans="39:47">
      <c r="AM703" s="8">
        <v>69</v>
      </c>
      <c r="AN703" s="8"/>
      <c r="AP703" t="s">
        <v>90</v>
      </c>
      <c r="AQ703" s="8"/>
      <c r="AR703" s="8"/>
      <c r="AT703" t="s">
        <v>90</v>
      </c>
      <c r="AU703" t="s">
        <v>90</v>
      </c>
    </row>
    <row r="704" spans="39:47">
      <c r="AM704" s="8">
        <v>69.100000000000009</v>
      </c>
      <c r="AN704" s="8"/>
      <c r="AP704" t="s">
        <v>90</v>
      </c>
      <c r="AQ704" s="8"/>
      <c r="AR704" s="8"/>
      <c r="AT704" t="s">
        <v>90</v>
      </c>
      <c r="AU704" t="s">
        <v>90</v>
      </c>
    </row>
    <row r="705" spans="39:47">
      <c r="AM705" s="8">
        <v>69.2</v>
      </c>
      <c r="AN705" s="8"/>
      <c r="AP705" t="s">
        <v>90</v>
      </c>
      <c r="AQ705" s="8"/>
      <c r="AR705" s="8"/>
      <c r="AT705" t="s">
        <v>90</v>
      </c>
      <c r="AU705" t="s">
        <v>90</v>
      </c>
    </row>
    <row r="706" spans="39:47">
      <c r="AM706" s="8">
        <v>69.3</v>
      </c>
      <c r="AN706" s="8"/>
      <c r="AP706" t="s">
        <v>90</v>
      </c>
      <c r="AQ706" s="8"/>
      <c r="AR706" s="8"/>
      <c r="AT706" t="s">
        <v>90</v>
      </c>
      <c r="AU706" t="s">
        <v>90</v>
      </c>
    </row>
    <row r="707" spans="39:47">
      <c r="AM707" s="8">
        <v>69.400000000000006</v>
      </c>
      <c r="AN707" s="8"/>
      <c r="AP707" t="s">
        <v>90</v>
      </c>
      <c r="AQ707" s="8"/>
      <c r="AR707" s="8"/>
      <c r="AT707" t="s">
        <v>90</v>
      </c>
      <c r="AU707" t="s">
        <v>90</v>
      </c>
    </row>
    <row r="708" spans="39:47">
      <c r="AM708" s="8">
        <v>69.5</v>
      </c>
      <c r="AN708" s="8"/>
      <c r="AP708" t="s">
        <v>90</v>
      </c>
      <c r="AQ708" s="8"/>
      <c r="AR708" s="8"/>
      <c r="AT708" t="s">
        <v>90</v>
      </c>
      <c r="AU708" t="s">
        <v>90</v>
      </c>
    </row>
    <row r="709" spans="39:47">
      <c r="AM709" s="8">
        <v>69.600000000000009</v>
      </c>
      <c r="AN709" s="8"/>
      <c r="AP709" t="s">
        <v>90</v>
      </c>
      <c r="AQ709" s="8"/>
      <c r="AR709" s="8"/>
      <c r="AT709" t="s">
        <v>90</v>
      </c>
      <c r="AU709" t="s">
        <v>90</v>
      </c>
    </row>
    <row r="710" spans="39:47">
      <c r="AM710" s="8">
        <v>69.7</v>
      </c>
      <c r="AN710" s="8"/>
      <c r="AP710" t="s">
        <v>90</v>
      </c>
      <c r="AQ710" s="8"/>
      <c r="AR710" s="8"/>
      <c r="AT710" t="s">
        <v>90</v>
      </c>
      <c r="AU710" t="s">
        <v>90</v>
      </c>
    </row>
    <row r="711" spans="39:47">
      <c r="AM711" s="8">
        <v>69.8</v>
      </c>
      <c r="AN711" s="8"/>
      <c r="AP711" t="s">
        <v>90</v>
      </c>
      <c r="AQ711" s="8"/>
      <c r="AR711" s="8"/>
      <c r="AT711" t="s">
        <v>90</v>
      </c>
      <c r="AU711" t="s">
        <v>90</v>
      </c>
    </row>
    <row r="712" spans="39:47">
      <c r="AM712" s="8">
        <v>69.900000000000006</v>
      </c>
      <c r="AN712" s="8"/>
      <c r="AP712" t="s">
        <v>90</v>
      </c>
      <c r="AQ712" s="8"/>
      <c r="AR712" s="8"/>
      <c r="AT712" t="s">
        <v>90</v>
      </c>
      <c r="AU712" t="s">
        <v>90</v>
      </c>
    </row>
    <row r="713" spans="39:47">
      <c r="AM713" s="8">
        <v>70</v>
      </c>
      <c r="AN713" s="8"/>
      <c r="AP713" t="s">
        <v>90</v>
      </c>
      <c r="AQ713" s="8"/>
      <c r="AR713" s="8"/>
      <c r="AT713" t="s">
        <v>90</v>
      </c>
      <c r="AU713" t="s">
        <v>90</v>
      </c>
    </row>
    <row r="714" spans="39:47">
      <c r="AM714" s="8">
        <v>70.100000000000009</v>
      </c>
      <c r="AN714" s="8"/>
      <c r="AP714" t="s">
        <v>90</v>
      </c>
      <c r="AQ714" s="8"/>
      <c r="AR714" s="8"/>
      <c r="AT714" t="s">
        <v>90</v>
      </c>
      <c r="AU714" t="s">
        <v>90</v>
      </c>
    </row>
    <row r="715" spans="39:47">
      <c r="AM715" s="8">
        <v>70.2</v>
      </c>
      <c r="AN715" s="8"/>
      <c r="AP715" t="s">
        <v>90</v>
      </c>
      <c r="AQ715" s="8"/>
      <c r="AR715" s="8"/>
      <c r="AT715" t="s">
        <v>90</v>
      </c>
      <c r="AU715" t="s">
        <v>90</v>
      </c>
    </row>
    <row r="716" spans="39:47">
      <c r="AM716" s="8">
        <v>70.3</v>
      </c>
      <c r="AN716" s="8"/>
      <c r="AP716" t="s">
        <v>90</v>
      </c>
      <c r="AQ716" s="8"/>
      <c r="AR716" s="8"/>
      <c r="AT716" t="s">
        <v>90</v>
      </c>
      <c r="AU716" t="s">
        <v>90</v>
      </c>
    </row>
    <row r="717" spans="39:47">
      <c r="AM717" s="8">
        <v>70.400000000000006</v>
      </c>
      <c r="AN717" s="8"/>
      <c r="AP717" t="s">
        <v>90</v>
      </c>
      <c r="AQ717" s="8"/>
      <c r="AR717" s="8"/>
      <c r="AT717" t="s">
        <v>90</v>
      </c>
      <c r="AU717" t="s">
        <v>90</v>
      </c>
    </row>
    <row r="718" spans="39:47">
      <c r="AM718" s="8">
        <v>70.5</v>
      </c>
      <c r="AN718" s="8"/>
      <c r="AP718" t="s">
        <v>90</v>
      </c>
      <c r="AQ718" s="8"/>
      <c r="AR718" s="8"/>
      <c r="AT718" t="s">
        <v>90</v>
      </c>
      <c r="AU718" t="s">
        <v>90</v>
      </c>
    </row>
    <row r="719" spans="39:47">
      <c r="AM719" s="8">
        <v>70.600000000000009</v>
      </c>
      <c r="AN719" s="8"/>
      <c r="AP719" t="s">
        <v>90</v>
      </c>
      <c r="AQ719" s="8"/>
      <c r="AR719" s="8"/>
      <c r="AT719" t="s">
        <v>90</v>
      </c>
      <c r="AU719" t="s">
        <v>90</v>
      </c>
    </row>
    <row r="720" spans="39:47">
      <c r="AM720" s="8">
        <v>70.7</v>
      </c>
      <c r="AN720" s="8"/>
      <c r="AP720" t="s">
        <v>90</v>
      </c>
      <c r="AQ720" s="8"/>
      <c r="AR720" s="8"/>
      <c r="AT720" t="s">
        <v>90</v>
      </c>
      <c r="AU720" t="s">
        <v>90</v>
      </c>
    </row>
    <row r="721" spans="39:47">
      <c r="AM721" s="8">
        <v>70.8</v>
      </c>
      <c r="AN721" s="8"/>
      <c r="AP721" t="s">
        <v>90</v>
      </c>
      <c r="AQ721" s="8"/>
      <c r="AR721" s="8"/>
      <c r="AT721" t="s">
        <v>90</v>
      </c>
      <c r="AU721" t="s">
        <v>90</v>
      </c>
    </row>
    <row r="722" spans="39:47">
      <c r="AM722" s="8">
        <v>70.900000000000006</v>
      </c>
      <c r="AN722" s="8"/>
      <c r="AP722" t="s">
        <v>90</v>
      </c>
      <c r="AQ722" s="8"/>
      <c r="AR722" s="8"/>
      <c r="AT722" t="s">
        <v>90</v>
      </c>
      <c r="AU722" t="s">
        <v>90</v>
      </c>
    </row>
    <row r="723" spans="39:47">
      <c r="AM723" s="8">
        <v>71</v>
      </c>
      <c r="AN723" s="8"/>
      <c r="AP723" t="s">
        <v>90</v>
      </c>
      <c r="AQ723" s="8"/>
      <c r="AR723" s="8"/>
      <c r="AT723" t="s">
        <v>90</v>
      </c>
      <c r="AU723" t="s">
        <v>90</v>
      </c>
    </row>
    <row r="724" spans="39:47">
      <c r="AM724" s="8">
        <v>71.100000000000009</v>
      </c>
      <c r="AN724" s="8"/>
      <c r="AP724" t="s">
        <v>90</v>
      </c>
      <c r="AQ724" s="8"/>
      <c r="AR724" s="8"/>
      <c r="AT724" t="s">
        <v>90</v>
      </c>
      <c r="AU724" t="s">
        <v>90</v>
      </c>
    </row>
    <row r="725" spans="39:47">
      <c r="AM725" s="8">
        <v>71.2</v>
      </c>
      <c r="AN725" s="8"/>
      <c r="AP725" t="s">
        <v>90</v>
      </c>
      <c r="AQ725" s="8"/>
      <c r="AR725" s="8"/>
      <c r="AT725" t="s">
        <v>90</v>
      </c>
      <c r="AU725" t="s">
        <v>90</v>
      </c>
    </row>
    <row r="726" spans="39:47">
      <c r="AM726" s="8">
        <v>71.3</v>
      </c>
      <c r="AN726" s="8"/>
      <c r="AP726" t="s">
        <v>90</v>
      </c>
      <c r="AQ726" s="8"/>
      <c r="AR726" s="8"/>
      <c r="AT726" t="s">
        <v>90</v>
      </c>
      <c r="AU726" t="s">
        <v>90</v>
      </c>
    </row>
    <row r="727" spans="39:47">
      <c r="AM727" s="8">
        <v>71.400000000000006</v>
      </c>
      <c r="AN727" s="8"/>
      <c r="AP727" t="s">
        <v>90</v>
      </c>
      <c r="AQ727" s="8"/>
      <c r="AR727" s="8"/>
      <c r="AT727" t="s">
        <v>90</v>
      </c>
      <c r="AU727" t="s">
        <v>90</v>
      </c>
    </row>
    <row r="728" spans="39:47">
      <c r="AM728" s="8">
        <v>71.5</v>
      </c>
      <c r="AN728" s="8"/>
      <c r="AP728" t="s">
        <v>90</v>
      </c>
      <c r="AQ728" s="8"/>
      <c r="AR728" s="8"/>
      <c r="AT728" t="s">
        <v>90</v>
      </c>
      <c r="AU728" t="s">
        <v>90</v>
      </c>
    </row>
    <row r="729" spans="39:47">
      <c r="AM729" s="8">
        <v>71.600000000000009</v>
      </c>
      <c r="AN729" s="8"/>
      <c r="AP729" t="s">
        <v>90</v>
      </c>
      <c r="AQ729" s="8"/>
      <c r="AR729" s="8"/>
      <c r="AT729" t="s">
        <v>90</v>
      </c>
      <c r="AU729" t="s">
        <v>90</v>
      </c>
    </row>
    <row r="730" spans="39:47">
      <c r="AM730" s="8">
        <v>71.7</v>
      </c>
      <c r="AN730" s="8"/>
      <c r="AP730" t="s">
        <v>90</v>
      </c>
      <c r="AQ730" s="8"/>
      <c r="AR730" s="8"/>
      <c r="AT730" t="s">
        <v>90</v>
      </c>
      <c r="AU730" t="s">
        <v>90</v>
      </c>
    </row>
    <row r="731" spans="39:47">
      <c r="AM731" s="8">
        <v>71.8</v>
      </c>
      <c r="AN731" s="8"/>
      <c r="AP731" t="s">
        <v>90</v>
      </c>
      <c r="AQ731" s="8"/>
      <c r="AR731" s="8"/>
      <c r="AT731" t="s">
        <v>90</v>
      </c>
      <c r="AU731" t="s">
        <v>90</v>
      </c>
    </row>
    <row r="732" spans="39:47">
      <c r="AM732" s="8">
        <v>71.900000000000006</v>
      </c>
      <c r="AN732" s="8"/>
      <c r="AP732" t="s">
        <v>90</v>
      </c>
      <c r="AQ732" s="8"/>
      <c r="AR732" s="8"/>
      <c r="AT732" t="s">
        <v>90</v>
      </c>
      <c r="AU732" t="s">
        <v>90</v>
      </c>
    </row>
    <row r="733" spans="39:47">
      <c r="AM733" s="8">
        <v>72</v>
      </c>
      <c r="AN733" s="8"/>
      <c r="AP733" t="s">
        <v>90</v>
      </c>
      <c r="AQ733" s="8"/>
      <c r="AR733" s="8"/>
      <c r="AT733" t="s">
        <v>90</v>
      </c>
      <c r="AU733" t="s">
        <v>90</v>
      </c>
    </row>
    <row r="734" spans="39:47">
      <c r="AM734" s="8">
        <v>72.100000000000009</v>
      </c>
      <c r="AN734" s="8"/>
      <c r="AP734" t="s">
        <v>90</v>
      </c>
      <c r="AQ734" s="8"/>
      <c r="AR734" s="8"/>
      <c r="AT734" t="s">
        <v>90</v>
      </c>
      <c r="AU734" t="s">
        <v>90</v>
      </c>
    </row>
    <row r="735" spans="39:47">
      <c r="AM735" s="8">
        <v>72.2</v>
      </c>
      <c r="AN735" s="8"/>
      <c r="AP735" t="s">
        <v>90</v>
      </c>
      <c r="AQ735" s="8"/>
      <c r="AR735" s="8"/>
      <c r="AT735" t="s">
        <v>90</v>
      </c>
      <c r="AU735" t="s">
        <v>90</v>
      </c>
    </row>
    <row r="736" spans="39:47">
      <c r="AM736" s="8">
        <v>72.3</v>
      </c>
      <c r="AN736" s="8"/>
      <c r="AP736" t="s">
        <v>90</v>
      </c>
      <c r="AQ736" s="8"/>
      <c r="AR736" s="8"/>
      <c r="AT736" t="s">
        <v>90</v>
      </c>
      <c r="AU736" t="s">
        <v>90</v>
      </c>
    </row>
    <row r="737" spans="39:47">
      <c r="AM737" s="8">
        <v>72.400000000000006</v>
      </c>
      <c r="AN737" s="8"/>
      <c r="AP737" t="s">
        <v>90</v>
      </c>
      <c r="AQ737" s="8"/>
      <c r="AR737" s="8"/>
      <c r="AT737" t="s">
        <v>90</v>
      </c>
      <c r="AU737" t="s">
        <v>90</v>
      </c>
    </row>
    <row r="738" spans="39:47">
      <c r="AM738" s="8">
        <v>72.5</v>
      </c>
      <c r="AN738" s="8"/>
      <c r="AP738" t="s">
        <v>90</v>
      </c>
      <c r="AQ738" s="8"/>
      <c r="AR738" s="8"/>
      <c r="AT738" t="s">
        <v>90</v>
      </c>
      <c r="AU738" t="s">
        <v>90</v>
      </c>
    </row>
    <row r="739" spans="39:47">
      <c r="AM739" s="8">
        <v>72.600000000000009</v>
      </c>
      <c r="AN739" s="8"/>
      <c r="AP739" t="s">
        <v>90</v>
      </c>
      <c r="AQ739" s="8"/>
      <c r="AR739" s="8"/>
      <c r="AT739" t="s">
        <v>90</v>
      </c>
      <c r="AU739" t="s">
        <v>90</v>
      </c>
    </row>
    <row r="740" spans="39:47">
      <c r="AM740" s="8">
        <v>72.7</v>
      </c>
      <c r="AN740" s="8"/>
      <c r="AP740" t="s">
        <v>90</v>
      </c>
      <c r="AQ740" s="8"/>
      <c r="AR740" s="8"/>
      <c r="AT740" t="s">
        <v>90</v>
      </c>
      <c r="AU740" t="s">
        <v>90</v>
      </c>
    </row>
    <row r="741" spans="39:47">
      <c r="AM741" s="8">
        <v>72.8</v>
      </c>
      <c r="AN741" s="8"/>
      <c r="AP741" t="s">
        <v>90</v>
      </c>
      <c r="AQ741" s="8"/>
      <c r="AR741" s="8"/>
      <c r="AT741" t="s">
        <v>90</v>
      </c>
      <c r="AU741" t="s">
        <v>90</v>
      </c>
    </row>
    <row r="742" spans="39:47">
      <c r="AM742" s="8">
        <v>72.900000000000006</v>
      </c>
      <c r="AN742" s="8"/>
      <c r="AP742" t="s">
        <v>90</v>
      </c>
      <c r="AQ742" s="8"/>
      <c r="AR742" s="8"/>
      <c r="AT742" t="s">
        <v>90</v>
      </c>
      <c r="AU742" t="s">
        <v>90</v>
      </c>
    </row>
    <row r="743" spans="39:47">
      <c r="AM743" s="8">
        <v>73</v>
      </c>
      <c r="AN743" s="8"/>
      <c r="AP743" t="s">
        <v>90</v>
      </c>
      <c r="AQ743" s="8"/>
      <c r="AR743" s="8"/>
      <c r="AT743" t="s">
        <v>90</v>
      </c>
      <c r="AU743" t="s">
        <v>90</v>
      </c>
    </row>
    <row r="744" spans="39:47">
      <c r="AM744" s="8">
        <v>73.100000000000009</v>
      </c>
      <c r="AN744" s="8"/>
      <c r="AP744" t="s">
        <v>90</v>
      </c>
      <c r="AQ744" s="8"/>
      <c r="AR744" s="8"/>
      <c r="AT744" t="s">
        <v>90</v>
      </c>
      <c r="AU744" t="s">
        <v>90</v>
      </c>
    </row>
    <row r="745" spans="39:47">
      <c r="AM745" s="8">
        <v>73.2</v>
      </c>
      <c r="AN745" s="8"/>
      <c r="AP745" t="s">
        <v>90</v>
      </c>
      <c r="AQ745" s="8"/>
      <c r="AR745" s="8"/>
      <c r="AT745" t="s">
        <v>90</v>
      </c>
      <c r="AU745" t="s">
        <v>90</v>
      </c>
    </row>
    <row r="746" spans="39:47">
      <c r="AM746" s="8">
        <v>73.3</v>
      </c>
      <c r="AN746" s="8"/>
      <c r="AP746" t="s">
        <v>90</v>
      </c>
      <c r="AQ746" s="8"/>
      <c r="AR746" s="8"/>
      <c r="AT746" t="s">
        <v>90</v>
      </c>
      <c r="AU746" t="s">
        <v>90</v>
      </c>
    </row>
    <row r="747" spans="39:47">
      <c r="AM747" s="8">
        <v>73.400000000000006</v>
      </c>
      <c r="AN747" s="8"/>
      <c r="AP747" t="s">
        <v>90</v>
      </c>
      <c r="AQ747" s="8"/>
      <c r="AR747" s="8"/>
      <c r="AT747" t="s">
        <v>90</v>
      </c>
      <c r="AU747" t="s">
        <v>90</v>
      </c>
    </row>
    <row r="748" spans="39:47">
      <c r="AM748" s="8">
        <v>73.5</v>
      </c>
      <c r="AN748" s="8"/>
      <c r="AP748" t="s">
        <v>90</v>
      </c>
      <c r="AQ748" s="8"/>
      <c r="AR748" s="8"/>
      <c r="AT748" t="s">
        <v>90</v>
      </c>
      <c r="AU748" t="s">
        <v>90</v>
      </c>
    </row>
    <row r="749" spans="39:47">
      <c r="AM749" s="8">
        <v>73.600000000000009</v>
      </c>
      <c r="AN749" s="8"/>
      <c r="AP749" t="s">
        <v>90</v>
      </c>
      <c r="AQ749" s="8"/>
      <c r="AR749" s="8"/>
      <c r="AT749" t="s">
        <v>90</v>
      </c>
      <c r="AU749" t="s">
        <v>90</v>
      </c>
    </row>
    <row r="750" spans="39:47">
      <c r="AM750" s="8">
        <v>73.7</v>
      </c>
      <c r="AN750" s="8"/>
      <c r="AP750" t="s">
        <v>90</v>
      </c>
      <c r="AQ750" s="8"/>
      <c r="AR750" s="8"/>
      <c r="AT750" t="s">
        <v>90</v>
      </c>
      <c r="AU750" t="s">
        <v>90</v>
      </c>
    </row>
    <row r="751" spans="39:47">
      <c r="AM751" s="8">
        <v>73.8</v>
      </c>
      <c r="AN751" s="8"/>
      <c r="AP751" t="s">
        <v>90</v>
      </c>
      <c r="AQ751" s="8"/>
      <c r="AR751" s="8"/>
      <c r="AT751" t="s">
        <v>90</v>
      </c>
      <c r="AU751" t="s">
        <v>90</v>
      </c>
    </row>
    <row r="752" spans="39:47">
      <c r="AM752" s="8">
        <v>73.900000000000006</v>
      </c>
      <c r="AN752" s="8"/>
      <c r="AP752" t="s">
        <v>90</v>
      </c>
      <c r="AQ752" s="8"/>
      <c r="AR752" s="8"/>
      <c r="AT752" t="s">
        <v>90</v>
      </c>
      <c r="AU752" t="s">
        <v>90</v>
      </c>
    </row>
    <row r="753" spans="39:47">
      <c r="AM753" s="8">
        <v>74</v>
      </c>
      <c r="AN753" s="8"/>
      <c r="AP753" t="s">
        <v>90</v>
      </c>
      <c r="AQ753" s="8"/>
      <c r="AR753" s="8"/>
      <c r="AT753" t="s">
        <v>90</v>
      </c>
      <c r="AU753" t="s">
        <v>90</v>
      </c>
    </row>
    <row r="754" spans="39:47">
      <c r="AM754" s="8">
        <v>74.100000000000009</v>
      </c>
      <c r="AN754" s="8"/>
      <c r="AP754" t="s">
        <v>90</v>
      </c>
      <c r="AQ754" s="8"/>
      <c r="AR754" s="8"/>
      <c r="AT754" t="s">
        <v>90</v>
      </c>
      <c r="AU754" t="s">
        <v>90</v>
      </c>
    </row>
    <row r="755" spans="39:47">
      <c r="AM755" s="8">
        <v>74.2</v>
      </c>
      <c r="AN755" s="8"/>
      <c r="AP755" t="s">
        <v>90</v>
      </c>
      <c r="AQ755" s="8"/>
      <c r="AR755" s="8"/>
      <c r="AT755" t="s">
        <v>90</v>
      </c>
      <c r="AU755" t="s">
        <v>90</v>
      </c>
    </row>
    <row r="756" spans="39:47">
      <c r="AM756" s="8">
        <v>74.3</v>
      </c>
      <c r="AN756" s="8"/>
      <c r="AP756" t="s">
        <v>90</v>
      </c>
      <c r="AQ756" s="8"/>
      <c r="AR756" s="8"/>
      <c r="AT756" t="s">
        <v>90</v>
      </c>
      <c r="AU756" t="s">
        <v>90</v>
      </c>
    </row>
    <row r="757" spans="39:47">
      <c r="AM757" s="8">
        <v>74.400000000000006</v>
      </c>
      <c r="AN757" s="8"/>
      <c r="AP757" t="s">
        <v>90</v>
      </c>
      <c r="AQ757" s="8"/>
      <c r="AR757" s="8"/>
      <c r="AT757" t="s">
        <v>90</v>
      </c>
      <c r="AU757" t="s">
        <v>90</v>
      </c>
    </row>
    <row r="758" spans="39:47">
      <c r="AM758" s="8">
        <v>74.5</v>
      </c>
      <c r="AN758" s="8"/>
      <c r="AP758" t="s">
        <v>90</v>
      </c>
      <c r="AQ758" s="8"/>
      <c r="AR758" s="8"/>
      <c r="AT758" t="s">
        <v>90</v>
      </c>
      <c r="AU758" t="s">
        <v>90</v>
      </c>
    </row>
    <row r="759" spans="39:47">
      <c r="AM759" s="8">
        <v>74.600000000000009</v>
      </c>
      <c r="AN759" s="8"/>
      <c r="AP759" t="s">
        <v>90</v>
      </c>
      <c r="AQ759" s="8"/>
      <c r="AR759" s="8"/>
      <c r="AT759" t="s">
        <v>90</v>
      </c>
      <c r="AU759" t="s">
        <v>90</v>
      </c>
    </row>
    <row r="760" spans="39:47">
      <c r="AM760" s="8">
        <v>74.7</v>
      </c>
      <c r="AN760" s="8"/>
      <c r="AP760" t="s">
        <v>90</v>
      </c>
      <c r="AQ760" s="8"/>
      <c r="AR760" s="8"/>
      <c r="AT760" t="s">
        <v>90</v>
      </c>
      <c r="AU760" t="s">
        <v>90</v>
      </c>
    </row>
    <row r="761" spans="39:47">
      <c r="AM761" s="8">
        <v>74.8</v>
      </c>
      <c r="AN761" s="8"/>
      <c r="AP761" t="s">
        <v>90</v>
      </c>
      <c r="AQ761" s="8"/>
      <c r="AR761" s="8"/>
      <c r="AT761" t="s">
        <v>90</v>
      </c>
      <c r="AU761" t="s">
        <v>90</v>
      </c>
    </row>
    <row r="762" spans="39:47">
      <c r="AM762" s="8">
        <v>74.900000000000006</v>
      </c>
      <c r="AN762" s="8"/>
      <c r="AP762" t="s">
        <v>90</v>
      </c>
      <c r="AQ762" s="8"/>
      <c r="AR762" s="8"/>
      <c r="AT762" t="s">
        <v>90</v>
      </c>
      <c r="AU762" t="s">
        <v>90</v>
      </c>
    </row>
    <row r="763" spans="39:47">
      <c r="AM763" s="8">
        <v>75</v>
      </c>
      <c r="AN763" s="8"/>
      <c r="AP763" t="s">
        <v>90</v>
      </c>
      <c r="AQ763" s="8"/>
      <c r="AR763" s="8"/>
      <c r="AT763" t="s">
        <v>90</v>
      </c>
      <c r="AU763" t="s">
        <v>90</v>
      </c>
    </row>
    <row r="764" spans="39:47">
      <c r="AM764" s="8">
        <v>75.100000000000009</v>
      </c>
      <c r="AN764" s="8"/>
      <c r="AP764" t="s">
        <v>90</v>
      </c>
      <c r="AQ764" s="8"/>
      <c r="AR764" s="8"/>
      <c r="AT764" t="s">
        <v>90</v>
      </c>
      <c r="AU764" t="s">
        <v>90</v>
      </c>
    </row>
    <row r="765" spans="39:47">
      <c r="AM765" s="8">
        <v>75.2</v>
      </c>
      <c r="AN765" s="8"/>
      <c r="AP765" t="s">
        <v>90</v>
      </c>
      <c r="AQ765" s="8"/>
      <c r="AR765" s="8"/>
      <c r="AT765" t="s">
        <v>90</v>
      </c>
      <c r="AU765" t="s">
        <v>90</v>
      </c>
    </row>
    <row r="766" spans="39:47">
      <c r="AM766" s="8">
        <v>75.3</v>
      </c>
      <c r="AN766" s="8"/>
      <c r="AP766" t="s">
        <v>90</v>
      </c>
      <c r="AQ766" s="8"/>
      <c r="AR766" s="8"/>
      <c r="AT766" t="s">
        <v>90</v>
      </c>
      <c r="AU766" t="s">
        <v>90</v>
      </c>
    </row>
    <row r="767" spans="39:47">
      <c r="AM767" s="8">
        <v>75.400000000000006</v>
      </c>
      <c r="AN767" s="8"/>
      <c r="AP767" t="s">
        <v>90</v>
      </c>
      <c r="AQ767" s="8"/>
      <c r="AR767" s="8"/>
      <c r="AT767" t="s">
        <v>90</v>
      </c>
      <c r="AU767" t="s">
        <v>90</v>
      </c>
    </row>
    <row r="768" spans="39:47">
      <c r="AM768" s="8">
        <v>75.5</v>
      </c>
      <c r="AN768" s="8"/>
      <c r="AP768" t="s">
        <v>90</v>
      </c>
      <c r="AQ768" s="8"/>
      <c r="AR768" s="8"/>
      <c r="AT768" t="s">
        <v>90</v>
      </c>
      <c r="AU768" t="s">
        <v>90</v>
      </c>
    </row>
    <row r="769" spans="39:47">
      <c r="AM769" s="8">
        <v>75.600000000000009</v>
      </c>
      <c r="AN769" s="8"/>
      <c r="AP769" t="s">
        <v>90</v>
      </c>
      <c r="AQ769" s="8"/>
      <c r="AR769" s="8"/>
      <c r="AT769" t="s">
        <v>90</v>
      </c>
      <c r="AU769" t="s">
        <v>90</v>
      </c>
    </row>
    <row r="770" spans="39:47">
      <c r="AM770" s="8">
        <v>75.7</v>
      </c>
      <c r="AN770" s="8"/>
      <c r="AP770" t="s">
        <v>90</v>
      </c>
      <c r="AQ770" s="8"/>
      <c r="AR770" s="8"/>
      <c r="AT770" t="s">
        <v>90</v>
      </c>
      <c r="AU770" t="s">
        <v>90</v>
      </c>
    </row>
    <row r="771" spans="39:47">
      <c r="AM771" s="8">
        <v>75.8</v>
      </c>
      <c r="AN771" s="8"/>
      <c r="AP771" t="s">
        <v>90</v>
      </c>
      <c r="AQ771" s="8"/>
      <c r="AR771" s="8"/>
      <c r="AT771" t="s">
        <v>90</v>
      </c>
      <c r="AU771" t="s">
        <v>90</v>
      </c>
    </row>
    <row r="772" spans="39:47">
      <c r="AM772" s="8">
        <v>75.900000000000006</v>
      </c>
      <c r="AN772" s="8"/>
      <c r="AP772" t="s">
        <v>90</v>
      </c>
      <c r="AQ772" s="8"/>
      <c r="AR772" s="8"/>
      <c r="AT772" t="s">
        <v>90</v>
      </c>
      <c r="AU772" t="s">
        <v>90</v>
      </c>
    </row>
    <row r="773" spans="39:47">
      <c r="AM773" s="8">
        <v>76</v>
      </c>
      <c r="AN773" s="8"/>
      <c r="AP773" t="s">
        <v>90</v>
      </c>
      <c r="AQ773" s="8"/>
      <c r="AR773" s="8"/>
      <c r="AT773" t="s">
        <v>90</v>
      </c>
      <c r="AU773" t="s">
        <v>90</v>
      </c>
    </row>
    <row r="774" spans="39:47">
      <c r="AM774" s="8">
        <v>76.100000000000009</v>
      </c>
      <c r="AN774" s="8"/>
      <c r="AP774" t="s">
        <v>90</v>
      </c>
      <c r="AQ774" s="8"/>
      <c r="AR774" s="8"/>
      <c r="AT774" t="s">
        <v>90</v>
      </c>
      <c r="AU774" t="s">
        <v>90</v>
      </c>
    </row>
    <row r="775" spans="39:47">
      <c r="AM775" s="8">
        <v>76.2</v>
      </c>
      <c r="AN775" s="8"/>
      <c r="AP775" t="s">
        <v>90</v>
      </c>
      <c r="AQ775" s="8"/>
      <c r="AR775" s="8"/>
      <c r="AT775" t="s">
        <v>90</v>
      </c>
      <c r="AU775" t="s">
        <v>90</v>
      </c>
    </row>
    <row r="776" spans="39:47">
      <c r="AM776" s="8">
        <v>76.3</v>
      </c>
      <c r="AN776" s="8"/>
      <c r="AP776" t="s">
        <v>90</v>
      </c>
      <c r="AQ776" s="8"/>
      <c r="AR776" s="8"/>
      <c r="AT776" t="s">
        <v>90</v>
      </c>
      <c r="AU776" t="s">
        <v>90</v>
      </c>
    </row>
    <row r="777" spans="39:47">
      <c r="AM777" s="8">
        <v>76.400000000000006</v>
      </c>
      <c r="AN777" s="8"/>
      <c r="AP777" t="s">
        <v>90</v>
      </c>
      <c r="AQ777" s="8"/>
      <c r="AR777" s="8"/>
      <c r="AT777" t="s">
        <v>90</v>
      </c>
      <c r="AU777" t="s">
        <v>90</v>
      </c>
    </row>
    <row r="778" spans="39:47">
      <c r="AM778" s="8">
        <v>76.5</v>
      </c>
      <c r="AN778" s="8"/>
      <c r="AP778" t="s">
        <v>90</v>
      </c>
      <c r="AQ778" s="8"/>
      <c r="AR778" s="8"/>
      <c r="AT778" t="s">
        <v>90</v>
      </c>
      <c r="AU778" t="s">
        <v>90</v>
      </c>
    </row>
    <row r="779" spans="39:47">
      <c r="AM779" s="8">
        <v>76.600000000000009</v>
      </c>
      <c r="AN779" s="8"/>
      <c r="AP779" t="s">
        <v>90</v>
      </c>
      <c r="AQ779" s="8"/>
      <c r="AR779" s="8"/>
      <c r="AT779" t="s">
        <v>90</v>
      </c>
      <c r="AU779" t="s">
        <v>90</v>
      </c>
    </row>
    <row r="780" spans="39:47">
      <c r="AM780" s="8">
        <v>76.7</v>
      </c>
      <c r="AN780" s="8"/>
      <c r="AP780" t="s">
        <v>90</v>
      </c>
      <c r="AQ780" s="8"/>
      <c r="AR780" s="8"/>
      <c r="AT780" t="s">
        <v>90</v>
      </c>
      <c r="AU780" t="s">
        <v>90</v>
      </c>
    </row>
    <row r="781" spans="39:47">
      <c r="AM781" s="8">
        <v>76.800000000000011</v>
      </c>
      <c r="AN781" s="8"/>
      <c r="AP781" t="s">
        <v>90</v>
      </c>
      <c r="AQ781" s="8"/>
      <c r="AR781" s="8"/>
      <c r="AT781" t="s">
        <v>90</v>
      </c>
      <c r="AU781" t="s">
        <v>90</v>
      </c>
    </row>
    <row r="782" spans="39:47">
      <c r="AM782" s="8">
        <v>76.900000000000006</v>
      </c>
      <c r="AN782" s="8"/>
      <c r="AP782" t="s">
        <v>90</v>
      </c>
      <c r="AQ782" s="8"/>
      <c r="AR782" s="8"/>
      <c r="AT782" t="s">
        <v>90</v>
      </c>
      <c r="AU782" t="s">
        <v>90</v>
      </c>
    </row>
    <row r="783" spans="39:47">
      <c r="AM783" s="8">
        <v>77</v>
      </c>
      <c r="AN783" s="8"/>
      <c r="AP783" t="s">
        <v>90</v>
      </c>
      <c r="AQ783" s="8"/>
      <c r="AR783" s="8"/>
      <c r="AT783" t="s">
        <v>90</v>
      </c>
      <c r="AU783" t="s">
        <v>90</v>
      </c>
    </row>
    <row r="784" spans="39:47">
      <c r="AM784" s="8">
        <v>77.100000000000009</v>
      </c>
      <c r="AN784" s="8"/>
      <c r="AP784" t="s">
        <v>90</v>
      </c>
      <c r="AQ784" s="8"/>
      <c r="AR784" s="8"/>
      <c r="AT784" t="s">
        <v>90</v>
      </c>
      <c r="AU784" t="s">
        <v>90</v>
      </c>
    </row>
    <row r="785" spans="39:47">
      <c r="AM785" s="8">
        <v>77.2</v>
      </c>
      <c r="AN785" s="8"/>
      <c r="AP785" t="s">
        <v>90</v>
      </c>
      <c r="AQ785" s="8"/>
      <c r="AR785" s="8"/>
      <c r="AT785" t="s">
        <v>90</v>
      </c>
      <c r="AU785" t="s">
        <v>90</v>
      </c>
    </row>
    <row r="786" spans="39:47">
      <c r="AM786" s="8">
        <v>77.300000000000011</v>
      </c>
      <c r="AN786" s="8"/>
      <c r="AP786" t="s">
        <v>90</v>
      </c>
      <c r="AQ786" s="8"/>
      <c r="AR786" s="8"/>
      <c r="AT786" t="s">
        <v>90</v>
      </c>
      <c r="AU786" t="s">
        <v>90</v>
      </c>
    </row>
    <row r="787" spans="39:47">
      <c r="AM787" s="8">
        <v>77.400000000000006</v>
      </c>
      <c r="AN787" s="8"/>
      <c r="AP787" t="s">
        <v>90</v>
      </c>
      <c r="AQ787" s="8"/>
      <c r="AR787" s="8"/>
      <c r="AT787" t="s">
        <v>90</v>
      </c>
      <c r="AU787" t="s">
        <v>90</v>
      </c>
    </row>
    <row r="788" spans="39:47">
      <c r="AM788" s="8">
        <v>77.5</v>
      </c>
      <c r="AN788" s="8"/>
      <c r="AP788" t="s">
        <v>90</v>
      </c>
      <c r="AQ788" s="8"/>
      <c r="AR788" s="8"/>
      <c r="AT788" t="s">
        <v>90</v>
      </c>
      <c r="AU788" t="s">
        <v>90</v>
      </c>
    </row>
    <row r="789" spans="39:47">
      <c r="AM789" s="8">
        <v>77.600000000000009</v>
      </c>
      <c r="AN789" s="8"/>
      <c r="AP789" t="s">
        <v>90</v>
      </c>
      <c r="AQ789" s="8"/>
      <c r="AR789" s="8"/>
      <c r="AT789" t="s">
        <v>90</v>
      </c>
      <c r="AU789" t="s">
        <v>90</v>
      </c>
    </row>
    <row r="790" spans="39:47">
      <c r="AM790" s="8">
        <v>77.7</v>
      </c>
      <c r="AN790" s="8"/>
      <c r="AP790" t="s">
        <v>90</v>
      </c>
      <c r="AQ790" s="8"/>
      <c r="AR790" s="8"/>
      <c r="AT790" t="s">
        <v>90</v>
      </c>
      <c r="AU790" t="s">
        <v>90</v>
      </c>
    </row>
    <row r="791" spans="39:47">
      <c r="AM791" s="8">
        <v>77.800000000000011</v>
      </c>
      <c r="AN791" s="8"/>
      <c r="AP791" t="s">
        <v>90</v>
      </c>
      <c r="AQ791" s="8"/>
      <c r="AR791" s="8"/>
      <c r="AT791" t="s">
        <v>90</v>
      </c>
      <c r="AU791" t="s">
        <v>90</v>
      </c>
    </row>
    <row r="792" spans="39:47">
      <c r="AM792" s="8">
        <v>77.900000000000006</v>
      </c>
      <c r="AN792" s="8"/>
      <c r="AP792" t="s">
        <v>90</v>
      </c>
      <c r="AQ792" s="8"/>
      <c r="AR792" s="8"/>
      <c r="AT792" t="s">
        <v>90</v>
      </c>
      <c r="AU792" t="s">
        <v>90</v>
      </c>
    </row>
    <row r="793" spans="39:47">
      <c r="AM793" s="8">
        <v>78</v>
      </c>
      <c r="AN793" s="8"/>
      <c r="AP793" t="s">
        <v>90</v>
      </c>
      <c r="AQ793" s="8"/>
      <c r="AR793" s="8"/>
      <c r="AT793" t="s">
        <v>90</v>
      </c>
      <c r="AU793" t="s">
        <v>90</v>
      </c>
    </row>
    <row r="794" spans="39:47">
      <c r="AM794" s="8">
        <v>78.100000000000009</v>
      </c>
      <c r="AN794" s="8"/>
      <c r="AP794" t="s">
        <v>90</v>
      </c>
      <c r="AQ794" s="8"/>
      <c r="AR794" s="8"/>
      <c r="AT794" t="s">
        <v>90</v>
      </c>
      <c r="AU794" t="s">
        <v>90</v>
      </c>
    </row>
    <row r="795" spans="39:47">
      <c r="AM795" s="8">
        <v>78.2</v>
      </c>
      <c r="AN795" s="8"/>
      <c r="AP795" t="s">
        <v>90</v>
      </c>
      <c r="AQ795" s="8"/>
      <c r="AR795" s="8"/>
      <c r="AT795" t="s">
        <v>90</v>
      </c>
      <c r="AU795" t="s">
        <v>90</v>
      </c>
    </row>
    <row r="796" spans="39:47">
      <c r="AM796" s="8">
        <v>78.300000000000011</v>
      </c>
      <c r="AN796" s="8"/>
      <c r="AP796" t="s">
        <v>90</v>
      </c>
      <c r="AQ796" s="8"/>
      <c r="AR796" s="8"/>
      <c r="AT796" t="s">
        <v>90</v>
      </c>
      <c r="AU796" t="s">
        <v>90</v>
      </c>
    </row>
    <row r="797" spans="39:47">
      <c r="AM797" s="8">
        <v>78.400000000000006</v>
      </c>
      <c r="AN797" s="8"/>
      <c r="AP797" t="s">
        <v>90</v>
      </c>
      <c r="AQ797" s="8"/>
      <c r="AR797" s="8"/>
      <c r="AT797" t="s">
        <v>90</v>
      </c>
      <c r="AU797" t="s">
        <v>90</v>
      </c>
    </row>
    <row r="798" spans="39:47">
      <c r="AM798" s="8">
        <v>78.5</v>
      </c>
      <c r="AN798" s="8"/>
      <c r="AP798" t="s">
        <v>90</v>
      </c>
      <c r="AQ798" s="8"/>
      <c r="AR798" s="8"/>
      <c r="AT798" t="s">
        <v>90</v>
      </c>
      <c r="AU798" t="s">
        <v>90</v>
      </c>
    </row>
    <row r="799" spans="39:47">
      <c r="AM799" s="8">
        <v>78.600000000000009</v>
      </c>
      <c r="AN799" s="8"/>
      <c r="AP799" t="s">
        <v>90</v>
      </c>
      <c r="AQ799" s="8"/>
      <c r="AR799" s="8"/>
      <c r="AT799" t="s">
        <v>90</v>
      </c>
      <c r="AU799" t="s">
        <v>90</v>
      </c>
    </row>
    <row r="800" spans="39:47">
      <c r="AM800" s="8">
        <v>78.7</v>
      </c>
      <c r="AN800" s="8"/>
      <c r="AP800" t="s">
        <v>90</v>
      </c>
      <c r="AQ800" s="8"/>
      <c r="AR800" s="8"/>
      <c r="AT800" t="s">
        <v>90</v>
      </c>
      <c r="AU800" t="s">
        <v>90</v>
      </c>
    </row>
    <row r="801" spans="39:47">
      <c r="AM801" s="8">
        <v>78.800000000000011</v>
      </c>
      <c r="AN801" s="8"/>
      <c r="AP801" t="s">
        <v>90</v>
      </c>
      <c r="AQ801" s="8"/>
      <c r="AR801" s="8"/>
      <c r="AT801" t="s">
        <v>90</v>
      </c>
      <c r="AU801" t="s">
        <v>90</v>
      </c>
    </row>
    <row r="802" spans="39:47">
      <c r="AM802" s="8">
        <v>78.900000000000006</v>
      </c>
      <c r="AN802" s="8"/>
      <c r="AP802" t="s">
        <v>90</v>
      </c>
      <c r="AQ802" s="8"/>
      <c r="AR802" s="8"/>
      <c r="AT802" t="s">
        <v>90</v>
      </c>
      <c r="AU802" t="s">
        <v>90</v>
      </c>
    </row>
    <row r="803" spans="39:47">
      <c r="AM803" s="8">
        <v>79</v>
      </c>
      <c r="AN803" s="8"/>
      <c r="AP803" t="s">
        <v>90</v>
      </c>
      <c r="AQ803" s="8"/>
      <c r="AR803" s="8"/>
      <c r="AT803" t="s">
        <v>90</v>
      </c>
      <c r="AU803" t="s">
        <v>90</v>
      </c>
    </row>
    <row r="804" spans="39:47">
      <c r="AM804" s="8">
        <v>79.100000000000009</v>
      </c>
      <c r="AN804" s="8"/>
      <c r="AP804" t="s">
        <v>90</v>
      </c>
      <c r="AQ804" s="8"/>
      <c r="AR804" s="8"/>
      <c r="AT804" t="s">
        <v>90</v>
      </c>
      <c r="AU804" t="s">
        <v>90</v>
      </c>
    </row>
    <row r="805" spans="39:47">
      <c r="AM805" s="8">
        <v>79.2</v>
      </c>
      <c r="AN805" s="8"/>
      <c r="AP805" t="s">
        <v>90</v>
      </c>
      <c r="AQ805" s="8"/>
      <c r="AR805" s="8"/>
      <c r="AT805" t="s">
        <v>90</v>
      </c>
      <c r="AU805" t="s">
        <v>90</v>
      </c>
    </row>
    <row r="806" spans="39:47">
      <c r="AM806" s="8">
        <v>79.300000000000011</v>
      </c>
      <c r="AN806" s="8"/>
      <c r="AP806" t="s">
        <v>90</v>
      </c>
      <c r="AQ806" s="8"/>
      <c r="AR806" s="8"/>
      <c r="AT806" t="s">
        <v>90</v>
      </c>
      <c r="AU806" t="s">
        <v>90</v>
      </c>
    </row>
    <row r="807" spans="39:47">
      <c r="AM807" s="8">
        <v>79.400000000000006</v>
      </c>
      <c r="AN807" s="8"/>
      <c r="AP807" t="s">
        <v>90</v>
      </c>
      <c r="AQ807" s="8"/>
      <c r="AR807" s="8"/>
      <c r="AT807" t="s">
        <v>90</v>
      </c>
      <c r="AU807" t="s">
        <v>90</v>
      </c>
    </row>
    <row r="808" spans="39:47">
      <c r="AM808" s="8">
        <v>79.5</v>
      </c>
      <c r="AN808" s="8"/>
      <c r="AP808" t="s">
        <v>90</v>
      </c>
      <c r="AQ808" s="8"/>
      <c r="AR808" s="8"/>
      <c r="AT808" t="s">
        <v>90</v>
      </c>
      <c r="AU808" t="s">
        <v>90</v>
      </c>
    </row>
    <row r="809" spans="39:47">
      <c r="AM809" s="8">
        <v>79.600000000000009</v>
      </c>
      <c r="AN809" s="8"/>
      <c r="AP809" t="s">
        <v>90</v>
      </c>
      <c r="AQ809" s="8"/>
      <c r="AR809" s="8"/>
      <c r="AT809" t="s">
        <v>90</v>
      </c>
      <c r="AU809" t="s">
        <v>90</v>
      </c>
    </row>
    <row r="810" spans="39:47">
      <c r="AM810" s="8">
        <v>79.7</v>
      </c>
      <c r="AN810" s="8"/>
      <c r="AP810" t="s">
        <v>90</v>
      </c>
      <c r="AQ810" s="8"/>
      <c r="AR810" s="8"/>
      <c r="AT810" t="s">
        <v>90</v>
      </c>
      <c r="AU810" t="s">
        <v>90</v>
      </c>
    </row>
    <row r="811" spans="39:47">
      <c r="AM811" s="8">
        <v>79.800000000000011</v>
      </c>
      <c r="AN811" s="8"/>
      <c r="AP811" t="s">
        <v>90</v>
      </c>
      <c r="AQ811" s="8"/>
      <c r="AR811" s="8"/>
      <c r="AT811" t="s">
        <v>90</v>
      </c>
      <c r="AU811" t="s">
        <v>90</v>
      </c>
    </row>
    <row r="812" spans="39:47">
      <c r="AM812" s="8">
        <v>79.900000000000006</v>
      </c>
      <c r="AN812" s="8"/>
      <c r="AP812" t="s">
        <v>90</v>
      </c>
      <c r="AQ812" s="8"/>
      <c r="AR812" s="8"/>
      <c r="AT812" t="s">
        <v>90</v>
      </c>
      <c r="AU812" t="s">
        <v>90</v>
      </c>
    </row>
    <row r="813" spans="39:47">
      <c r="AM813" s="8">
        <v>80</v>
      </c>
      <c r="AN813" s="8"/>
      <c r="AP813" t="s">
        <v>90</v>
      </c>
      <c r="AQ813" s="8"/>
      <c r="AR813" s="8"/>
      <c r="AT813" t="s">
        <v>90</v>
      </c>
      <c r="AU813" t="s">
        <v>90</v>
      </c>
    </row>
    <row r="814" spans="39:47">
      <c r="AM814" s="8">
        <v>80.100000000000009</v>
      </c>
      <c r="AN814" s="8"/>
      <c r="AP814" t="s">
        <v>90</v>
      </c>
      <c r="AQ814" s="8"/>
      <c r="AR814" s="8"/>
      <c r="AT814" t="s">
        <v>90</v>
      </c>
      <c r="AU814" t="s">
        <v>90</v>
      </c>
    </row>
    <row r="815" spans="39:47">
      <c r="AM815" s="8">
        <v>80.2</v>
      </c>
      <c r="AN815" s="8"/>
      <c r="AP815" t="s">
        <v>90</v>
      </c>
      <c r="AQ815" s="8"/>
      <c r="AR815" s="8"/>
      <c r="AT815" t="s">
        <v>90</v>
      </c>
      <c r="AU815" t="s">
        <v>90</v>
      </c>
    </row>
    <row r="816" spans="39:47">
      <c r="AM816" s="8">
        <v>80.300000000000011</v>
      </c>
      <c r="AN816" s="8"/>
      <c r="AP816" t="s">
        <v>90</v>
      </c>
      <c r="AQ816" s="8"/>
      <c r="AR816" s="8"/>
      <c r="AT816" t="s">
        <v>90</v>
      </c>
      <c r="AU816" t="s">
        <v>90</v>
      </c>
    </row>
    <row r="817" spans="39:47">
      <c r="AM817" s="8">
        <v>80.400000000000006</v>
      </c>
      <c r="AN817" s="8"/>
      <c r="AP817" t="s">
        <v>90</v>
      </c>
      <c r="AQ817" s="8"/>
      <c r="AR817" s="8"/>
      <c r="AT817" t="s">
        <v>90</v>
      </c>
      <c r="AU817" t="s">
        <v>90</v>
      </c>
    </row>
    <row r="818" spans="39:47">
      <c r="AM818" s="8">
        <v>80.5</v>
      </c>
      <c r="AN818" s="8"/>
      <c r="AP818" t="s">
        <v>90</v>
      </c>
      <c r="AQ818" s="8"/>
      <c r="AR818" s="8"/>
      <c r="AT818" t="s">
        <v>90</v>
      </c>
      <c r="AU818" t="s">
        <v>90</v>
      </c>
    </row>
    <row r="819" spans="39:47">
      <c r="AM819" s="8">
        <v>80.600000000000009</v>
      </c>
      <c r="AN819" s="8"/>
      <c r="AP819" t="s">
        <v>90</v>
      </c>
      <c r="AQ819" s="8"/>
      <c r="AR819" s="8"/>
      <c r="AT819" t="s">
        <v>90</v>
      </c>
      <c r="AU819" t="s">
        <v>90</v>
      </c>
    </row>
    <row r="820" spans="39:47">
      <c r="AM820" s="8">
        <v>80.7</v>
      </c>
      <c r="AN820" s="8"/>
      <c r="AP820" t="s">
        <v>90</v>
      </c>
      <c r="AQ820" s="8"/>
      <c r="AR820" s="8"/>
      <c r="AT820" t="s">
        <v>90</v>
      </c>
      <c r="AU820" t="s">
        <v>90</v>
      </c>
    </row>
    <row r="821" spans="39:47">
      <c r="AM821" s="8">
        <v>80.800000000000011</v>
      </c>
      <c r="AN821" s="8"/>
      <c r="AP821" t="s">
        <v>90</v>
      </c>
      <c r="AQ821" s="8"/>
      <c r="AR821" s="8"/>
      <c r="AT821" t="s">
        <v>90</v>
      </c>
      <c r="AU821" t="s">
        <v>90</v>
      </c>
    </row>
    <row r="822" spans="39:47">
      <c r="AM822" s="8">
        <v>80.900000000000006</v>
      </c>
      <c r="AN822" s="8"/>
      <c r="AP822" t="s">
        <v>90</v>
      </c>
      <c r="AQ822" s="8"/>
      <c r="AR822" s="8"/>
      <c r="AT822" t="s">
        <v>90</v>
      </c>
      <c r="AU822" t="s">
        <v>90</v>
      </c>
    </row>
    <row r="823" spans="39:47">
      <c r="AM823" s="8">
        <v>81</v>
      </c>
      <c r="AN823" s="8"/>
      <c r="AP823" t="s">
        <v>90</v>
      </c>
      <c r="AQ823" s="8"/>
      <c r="AR823" s="8"/>
      <c r="AT823" t="s">
        <v>90</v>
      </c>
      <c r="AU823" t="s">
        <v>90</v>
      </c>
    </row>
    <row r="824" spans="39:47">
      <c r="AM824" s="8">
        <v>81.100000000000009</v>
      </c>
      <c r="AN824" s="8"/>
      <c r="AP824" t="s">
        <v>90</v>
      </c>
      <c r="AQ824" s="8"/>
      <c r="AR824" s="8"/>
      <c r="AT824" t="s">
        <v>90</v>
      </c>
      <c r="AU824" t="s">
        <v>90</v>
      </c>
    </row>
    <row r="825" spans="39:47">
      <c r="AM825" s="8">
        <v>81.2</v>
      </c>
      <c r="AN825" s="8"/>
      <c r="AP825" t="s">
        <v>90</v>
      </c>
      <c r="AQ825" s="8"/>
      <c r="AR825" s="8"/>
      <c r="AT825" t="s">
        <v>90</v>
      </c>
      <c r="AU825" t="s">
        <v>90</v>
      </c>
    </row>
    <row r="826" spans="39:47">
      <c r="AM826" s="8">
        <v>81.300000000000011</v>
      </c>
      <c r="AN826" s="8"/>
      <c r="AP826" t="s">
        <v>90</v>
      </c>
      <c r="AQ826" s="8"/>
      <c r="AR826" s="8"/>
      <c r="AT826" t="s">
        <v>90</v>
      </c>
      <c r="AU826" t="s">
        <v>90</v>
      </c>
    </row>
    <row r="827" spans="39:47">
      <c r="AM827" s="8">
        <v>81.400000000000006</v>
      </c>
      <c r="AN827" s="8"/>
      <c r="AP827" t="s">
        <v>90</v>
      </c>
      <c r="AQ827" s="8"/>
      <c r="AR827" s="8"/>
      <c r="AT827" t="s">
        <v>90</v>
      </c>
      <c r="AU827" t="s">
        <v>90</v>
      </c>
    </row>
    <row r="828" spans="39:47">
      <c r="AM828" s="8">
        <v>81.5</v>
      </c>
      <c r="AN828" s="8"/>
      <c r="AP828" t="s">
        <v>90</v>
      </c>
      <c r="AQ828" s="8"/>
      <c r="AR828" s="8"/>
      <c r="AT828" t="s">
        <v>90</v>
      </c>
      <c r="AU828" t="s">
        <v>90</v>
      </c>
    </row>
    <row r="829" spans="39:47">
      <c r="AM829" s="8">
        <v>81.600000000000009</v>
      </c>
      <c r="AN829" s="8"/>
      <c r="AP829" t="s">
        <v>90</v>
      </c>
      <c r="AQ829" s="8"/>
      <c r="AR829" s="8"/>
      <c r="AT829" t="s">
        <v>90</v>
      </c>
      <c r="AU829" t="s">
        <v>90</v>
      </c>
    </row>
    <row r="830" spans="39:47">
      <c r="AM830" s="8">
        <v>81.7</v>
      </c>
      <c r="AN830" s="8"/>
      <c r="AP830" t="s">
        <v>90</v>
      </c>
      <c r="AQ830" s="8"/>
      <c r="AR830" s="8"/>
      <c r="AT830" t="s">
        <v>90</v>
      </c>
      <c r="AU830" t="s">
        <v>90</v>
      </c>
    </row>
    <row r="831" spans="39:47">
      <c r="AM831" s="8">
        <v>81.800000000000011</v>
      </c>
      <c r="AN831" s="8"/>
      <c r="AP831" t="s">
        <v>90</v>
      </c>
      <c r="AQ831" s="8"/>
      <c r="AR831" s="8"/>
      <c r="AT831" t="s">
        <v>90</v>
      </c>
      <c r="AU831" t="s">
        <v>90</v>
      </c>
    </row>
    <row r="832" spans="39:47">
      <c r="AM832" s="8">
        <v>81.900000000000006</v>
      </c>
      <c r="AN832" s="8"/>
      <c r="AP832" t="s">
        <v>90</v>
      </c>
      <c r="AQ832" s="8"/>
      <c r="AR832" s="8"/>
      <c r="AT832" t="s">
        <v>90</v>
      </c>
      <c r="AU832" t="s">
        <v>90</v>
      </c>
    </row>
    <row r="833" spans="39:47">
      <c r="AM833" s="8">
        <v>82</v>
      </c>
      <c r="AN833" s="8"/>
      <c r="AP833" t="s">
        <v>90</v>
      </c>
      <c r="AQ833" s="8"/>
      <c r="AR833" s="8"/>
      <c r="AT833" t="s">
        <v>90</v>
      </c>
      <c r="AU833" t="s">
        <v>90</v>
      </c>
    </row>
    <row r="834" spans="39:47">
      <c r="AM834" s="8">
        <v>82.100000000000009</v>
      </c>
      <c r="AN834" s="8"/>
      <c r="AP834" t="s">
        <v>90</v>
      </c>
      <c r="AQ834" s="8"/>
      <c r="AR834" s="8"/>
      <c r="AT834" t="s">
        <v>90</v>
      </c>
      <c r="AU834" t="s">
        <v>90</v>
      </c>
    </row>
    <row r="835" spans="39:47">
      <c r="AM835" s="8">
        <v>82.2</v>
      </c>
      <c r="AN835" s="8"/>
      <c r="AP835" t="s">
        <v>90</v>
      </c>
      <c r="AQ835" s="8"/>
      <c r="AR835" s="8"/>
      <c r="AT835" t="s">
        <v>90</v>
      </c>
      <c r="AU835" t="s">
        <v>90</v>
      </c>
    </row>
    <row r="836" spans="39:47">
      <c r="AM836" s="8">
        <v>82.300000000000011</v>
      </c>
      <c r="AN836" s="8"/>
      <c r="AP836" t="s">
        <v>90</v>
      </c>
      <c r="AQ836" s="8"/>
      <c r="AR836" s="8"/>
      <c r="AT836" t="s">
        <v>90</v>
      </c>
      <c r="AU836" t="s">
        <v>90</v>
      </c>
    </row>
    <row r="837" spans="39:47">
      <c r="AM837" s="8">
        <v>82.4</v>
      </c>
      <c r="AN837" s="8"/>
      <c r="AP837" t="s">
        <v>90</v>
      </c>
      <c r="AQ837" s="8"/>
      <c r="AR837" s="8"/>
      <c r="AT837" t="s">
        <v>90</v>
      </c>
      <c r="AU837" t="s">
        <v>90</v>
      </c>
    </row>
    <row r="838" spans="39:47">
      <c r="AM838" s="8">
        <v>82.5</v>
      </c>
      <c r="AN838" s="8"/>
      <c r="AP838" t="s">
        <v>90</v>
      </c>
      <c r="AQ838" s="8"/>
      <c r="AR838" s="8"/>
      <c r="AT838" t="s">
        <v>90</v>
      </c>
      <c r="AU838" t="s">
        <v>90</v>
      </c>
    </row>
    <row r="839" spans="39:47">
      <c r="AM839" s="8">
        <v>82.600000000000009</v>
      </c>
      <c r="AN839" s="8"/>
      <c r="AP839" t="s">
        <v>90</v>
      </c>
      <c r="AQ839" s="8"/>
      <c r="AR839" s="8"/>
      <c r="AT839" t="s">
        <v>90</v>
      </c>
      <c r="AU839" t="s">
        <v>90</v>
      </c>
    </row>
    <row r="840" spans="39:47">
      <c r="AM840" s="8">
        <v>82.7</v>
      </c>
      <c r="AN840" s="8"/>
      <c r="AP840" t="s">
        <v>90</v>
      </c>
      <c r="AQ840" s="8"/>
      <c r="AR840" s="8"/>
      <c r="AT840" t="s">
        <v>90</v>
      </c>
      <c r="AU840" t="s">
        <v>90</v>
      </c>
    </row>
    <row r="841" spans="39:47">
      <c r="AM841" s="8">
        <v>82.800000000000011</v>
      </c>
      <c r="AN841" s="8"/>
      <c r="AP841" t="s">
        <v>90</v>
      </c>
      <c r="AQ841" s="8"/>
      <c r="AR841" s="8"/>
      <c r="AT841" t="s">
        <v>90</v>
      </c>
      <c r="AU841" t="s">
        <v>90</v>
      </c>
    </row>
    <row r="842" spans="39:47">
      <c r="AM842" s="8">
        <v>82.9</v>
      </c>
      <c r="AN842" s="8"/>
      <c r="AP842" t="s">
        <v>90</v>
      </c>
      <c r="AQ842" s="8"/>
      <c r="AR842" s="8"/>
      <c r="AT842" t="s">
        <v>90</v>
      </c>
      <c r="AU842" t="s">
        <v>90</v>
      </c>
    </row>
    <row r="843" spans="39:47">
      <c r="AM843" s="8">
        <v>83</v>
      </c>
      <c r="AN843" s="8"/>
      <c r="AP843" t="s">
        <v>90</v>
      </c>
      <c r="AQ843" s="8"/>
      <c r="AR843" s="8"/>
      <c r="AT843" t="s">
        <v>90</v>
      </c>
      <c r="AU843" t="s">
        <v>90</v>
      </c>
    </row>
    <row r="844" spans="39:47">
      <c r="AM844" s="8">
        <v>83.100000000000009</v>
      </c>
      <c r="AN844" s="8"/>
      <c r="AP844" t="s">
        <v>90</v>
      </c>
      <c r="AQ844" s="8"/>
      <c r="AR844" s="8"/>
      <c r="AT844" t="s">
        <v>90</v>
      </c>
      <c r="AU844" t="s">
        <v>90</v>
      </c>
    </row>
    <row r="845" spans="39:47">
      <c r="AM845" s="8">
        <v>83.2</v>
      </c>
      <c r="AN845" s="8"/>
      <c r="AP845" t="s">
        <v>90</v>
      </c>
      <c r="AQ845" s="8"/>
      <c r="AR845" s="8"/>
      <c r="AT845" t="s">
        <v>90</v>
      </c>
      <c r="AU845" t="s">
        <v>90</v>
      </c>
    </row>
    <row r="846" spans="39:47">
      <c r="AM846" s="8">
        <v>83.300000000000011</v>
      </c>
      <c r="AN846" s="8"/>
      <c r="AP846" t="s">
        <v>90</v>
      </c>
      <c r="AQ846" s="8"/>
      <c r="AR846" s="8"/>
      <c r="AT846" t="s">
        <v>90</v>
      </c>
      <c r="AU846" t="s">
        <v>90</v>
      </c>
    </row>
    <row r="847" spans="39:47">
      <c r="AM847" s="8">
        <v>83.4</v>
      </c>
      <c r="AN847" s="8"/>
      <c r="AP847" t="s">
        <v>90</v>
      </c>
      <c r="AQ847" s="8"/>
      <c r="AR847" s="8"/>
      <c r="AT847" t="s">
        <v>90</v>
      </c>
      <c r="AU847" t="s">
        <v>90</v>
      </c>
    </row>
    <row r="848" spans="39:47">
      <c r="AM848" s="8">
        <v>83.5</v>
      </c>
      <c r="AN848" s="8"/>
      <c r="AP848" t="s">
        <v>90</v>
      </c>
      <c r="AQ848" s="8"/>
      <c r="AR848" s="8"/>
      <c r="AT848" t="s">
        <v>90</v>
      </c>
      <c r="AU848" t="s">
        <v>90</v>
      </c>
    </row>
    <row r="849" spans="39:47">
      <c r="AM849" s="8">
        <v>83.600000000000009</v>
      </c>
      <c r="AN849" s="8"/>
      <c r="AP849" t="s">
        <v>90</v>
      </c>
      <c r="AQ849" s="8"/>
      <c r="AR849" s="8"/>
      <c r="AT849" t="s">
        <v>90</v>
      </c>
      <c r="AU849" t="s">
        <v>90</v>
      </c>
    </row>
    <row r="850" spans="39:47">
      <c r="AM850" s="8">
        <v>83.7</v>
      </c>
      <c r="AN850" s="8"/>
      <c r="AP850" t="s">
        <v>90</v>
      </c>
      <c r="AQ850" s="8"/>
      <c r="AR850" s="8"/>
      <c r="AT850" t="s">
        <v>90</v>
      </c>
      <c r="AU850" t="s">
        <v>90</v>
      </c>
    </row>
    <row r="851" spans="39:47">
      <c r="AM851" s="8">
        <v>83.800000000000011</v>
      </c>
      <c r="AN851" s="8"/>
      <c r="AP851" t="s">
        <v>90</v>
      </c>
      <c r="AQ851" s="8"/>
      <c r="AR851" s="8"/>
      <c r="AT851" t="s">
        <v>90</v>
      </c>
      <c r="AU851" t="s">
        <v>90</v>
      </c>
    </row>
    <row r="852" spans="39:47">
      <c r="AM852" s="8">
        <v>83.9</v>
      </c>
      <c r="AN852" s="8"/>
      <c r="AP852" t="s">
        <v>90</v>
      </c>
      <c r="AQ852" s="8"/>
      <c r="AR852" s="8"/>
      <c r="AT852" t="s">
        <v>90</v>
      </c>
      <c r="AU852" t="s">
        <v>90</v>
      </c>
    </row>
    <row r="853" spans="39:47">
      <c r="AM853" s="8">
        <v>84</v>
      </c>
      <c r="AN853" s="8"/>
      <c r="AP853" t="s">
        <v>90</v>
      </c>
      <c r="AQ853" s="8"/>
      <c r="AR853" s="8"/>
      <c r="AT853" t="s">
        <v>90</v>
      </c>
      <c r="AU853" t="s">
        <v>90</v>
      </c>
    </row>
    <row r="854" spans="39:47">
      <c r="AM854" s="8">
        <v>84.100000000000009</v>
      </c>
      <c r="AN854" s="8"/>
      <c r="AP854" t="s">
        <v>90</v>
      </c>
      <c r="AQ854" s="8"/>
      <c r="AR854" s="8"/>
      <c r="AT854" t="s">
        <v>90</v>
      </c>
      <c r="AU854" t="s">
        <v>90</v>
      </c>
    </row>
    <row r="855" spans="39:47">
      <c r="AM855" s="8">
        <v>84.2</v>
      </c>
      <c r="AN855" s="8"/>
      <c r="AP855" t="s">
        <v>90</v>
      </c>
      <c r="AQ855" s="8"/>
      <c r="AR855" s="8"/>
      <c r="AT855" t="s">
        <v>90</v>
      </c>
      <c r="AU855" t="s">
        <v>90</v>
      </c>
    </row>
    <row r="856" spans="39:47">
      <c r="AM856" s="8">
        <v>84.300000000000011</v>
      </c>
      <c r="AN856" s="8"/>
      <c r="AP856" t="s">
        <v>90</v>
      </c>
      <c r="AQ856" s="8"/>
      <c r="AR856" s="8"/>
      <c r="AT856" t="s">
        <v>90</v>
      </c>
      <c r="AU856" t="s">
        <v>90</v>
      </c>
    </row>
    <row r="857" spans="39:47">
      <c r="AM857" s="8">
        <v>84.4</v>
      </c>
      <c r="AN857" s="8"/>
      <c r="AP857" t="s">
        <v>90</v>
      </c>
      <c r="AQ857" s="8"/>
      <c r="AR857" s="8"/>
      <c r="AT857" t="s">
        <v>90</v>
      </c>
      <c r="AU857" t="s">
        <v>90</v>
      </c>
    </row>
    <row r="858" spans="39:47">
      <c r="AM858" s="8">
        <v>84.5</v>
      </c>
      <c r="AN858" s="8"/>
      <c r="AP858" t="s">
        <v>90</v>
      </c>
      <c r="AQ858" s="8"/>
      <c r="AR858" s="8"/>
      <c r="AT858" t="s">
        <v>90</v>
      </c>
      <c r="AU858" t="s">
        <v>90</v>
      </c>
    </row>
    <row r="859" spans="39:47">
      <c r="AM859" s="8">
        <v>84.600000000000009</v>
      </c>
      <c r="AN859" s="8"/>
      <c r="AP859" t="s">
        <v>90</v>
      </c>
      <c r="AQ859" s="8"/>
      <c r="AR859" s="8"/>
      <c r="AT859" t="s">
        <v>90</v>
      </c>
      <c r="AU859" t="s">
        <v>90</v>
      </c>
    </row>
    <row r="860" spans="39:47">
      <c r="AM860" s="8">
        <v>84.7</v>
      </c>
      <c r="AN860" s="8"/>
      <c r="AP860" t="s">
        <v>90</v>
      </c>
      <c r="AQ860" s="8"/>
      <c r="AR860" s="8"/>
      <c r="AT860" t="s">
        <v>90</v>
      </c>
      <c r="AU860" t="s">
        <v>90</v>
      </c>
    </row>
    <row r="861" spans="39:47">
      <c r="AM861" s="8">
        <v>84.800000000000011</v>
      </c>
      <c r="AN861" s="8"/>
      <c r="AP861" t="s">
        <v>90</v>
      </c>
      <c r="AQ861" s="8"/>
      <c r="AR861" s="8"/>
      <c r="AT861" t="s">
        <v>90</v>
      </c>
      <c r="AU861" t="s">
        <v>90</v>
      </c>
    </row>
    <row r="862" spans="39:47">
      <c r="AM862" s="8">
        <v>84.9</v>
      </c>
      <c r="AN862" s="8"/>
      <c r="AP862" t="s">
        <v>90</v>
      </c>
      <c r="AQ862" s="8"/>
      <c r="AR862" s="8"/>
      <c r="AT862" t="s">
        <v>90</v>
      </c>
      <c r="AU862" t="s">
        <v>90</v>
      </c>
    </row>
    <row r="863" spans="39:47">
      <c r="AM863" s="8">
        <v>85</v>
      </c>
      <c r="AN863" s="8"/>
      <c r="AP863" t="s">
        <v>90</v>
      </c>
      <c r="AQ863" s="8"/>
      <c r="AR863" s="8"/>
      <c r="AT863" t="s">
        <v>90</v>
      </c>
      <c r="AU863" t="s">
        <v>90</v>
      </c>
    </row>
    <row r="864" spans="39:47">
      <c r="AM864" s="8">
        <v>85.100000000000009</v>
      </c>
      <c r="AN864" s="8"/>
      <c r="AP864" t="s">
        <v>90</v>
      </c>
      <c r="AQ864" s="8"/>
      <c r="AR864" s="8"/>
      <c r="AT864" t="s">
        <v>90</v>
      </c>
      <c r="AU864" t="s">
        <v>90</v>
      </c>
    </row>
    <row r="865" spans="39:47">
      <c r="AM865" s="8">
        <v>85.2</v>
      </c>
      <c r="AN865" s="8"/>
      <c r="AP865" t="s">
        <v>90</v>
      </c>
      <c r="AQ865" s="8"/>
      <c r="AR865" s="8"/>
      <c r="AT865" t="s">
        <v>90</v>
      </c>
      <c r="AU865" t="s">
        <v>90</v>
      </c>
    </row>
    <row r="866" spans="39:47">
      <c r="AM866" s="8">
        <v>85.300000000000011</v>
      </c>
      <c r="AN866" s="8"/>
      <c r="AP866" t="s">
        <v>90</v>
      </c>
      <c r="AQ866" s="8"/>
      <c r="AR866" s="8"/>
      <c r="AT866" t="s">
        <v>90</v>
      </c>
      <c r="AU866" t="s">
        <v>90</v>
      </c>
    </row>
    <row r="867" spans="39:47">
      <c r="AM867" s="8">
        <v>85.4</v>
      </c>
      <c r="AN867" s="8"/>
      <c r="AP867" t="s">
        <v>90</v>
      </c>
      <c r="AQ867" s="8"/>
      <c r="AR867" s="8"/>
      <c r="AT867" t="s">
        <v>90</v>
      </c>
      <c r="AU867" t="s">
        <v>90</v>
      </c>
    </row>
    <row r="868" spans="39:47">
      <c r="AM868" s="8">
        <v>85.5</v>
      </c>
      <c r="AN868" s="8"/>
      <c r="AP868" t="s">
        <v>90</v>
      </c>
      <c r="AQ868" s="8"/>
      <c r="AR868" s="8"/>
      <c r="AT868" t="s">
        <v>90</v>
      </c>
      <c r="AU868" t="s">
        <v>90</v>
      </c>
    </row>
    <row r="869" spans="39:47">
      <c r="AM869" s="8">
        <v>85.600000000000009</v>
      </c>
      <c r="AN869" s="8"/>
      <c r="AP869" t="s">
        <v>90</v>
      </c>
      <c r="AQ869" s="8"/>
      <c r="AR869" s="8"/>
      <c r="AT869" t="s">
        <v>90</v>
      </c>
      <c r="AU869" t="s">
        <v>90</v>
      </c>
    </row>
    <row r="870" spans="39:47">
      <c r="AM870" s="8">
        <v>85.7</v>
      </c>
      <c r="AN870" s="8"/>
      <c r="AP870" t="s">
        <v>90</v>
      </c>
      <c r="AQ870" s="8"/>
      <c r="AR870" s="8"/>
      <c r="AT870" t="s">
        <v>90</v>
      </c>
      <c r="AU870" t="s">
        <v>90</v>
      </c>
    </row>
    <row r="871" spans="39:47">
      <c r="AM871" s="8">
        <v>85.800000000000011</v>
      </c>
      <c r="AN871" s="8"/>
      <c r="AP871" t="s">
        <v>90</v>
      </c>
      <c r="AQ871" s="8"/>
      <c r="AR871" s="8"/>
      <c r="AT871" t="s">
        <v>90</v>
      </c>
      <c r="AU871" t="s">
        <v>90</v>
      </c>
    </row>
    <row r="872" spans="39:47">
      <c r="AM872" s="8">
        <v>85.9</v>
      </c>
      <c r="AN872" s="8"/>
      <c r="AP872" t="s">
        <v>90</v>
      </c>
      <c r="AQ872" s="8"/>
      <c r="AR872" s="8"/>
      <c r="AT872" t="s">
        <v>90</v>
      </c>
      <c r="AU872" t="s">
        <v>90</v>
      </c>
    </row>
    <row r="873" spans="39:47">
      <c r="AM873" s="8">
        <v>86</v>
      </c>
      <c r="AN873" s="8"/>
      <c r="AP873" t="s">
        <v>90</v>
      </c>
      <c r="AQ873" s="8"/>
      <c r="AR873" s="8"/>
      <c r="AT873" t="s">
        <v>90</v>
      </c>
      <c r="AU873" t="s">
        <v>90</v>
      </c>
    </row>
    <row r="874" spans="39:47">
      <c r="AM874" s="8">
        <v>86.100000000000009</v>
      </c>
      <c r="AN874" s="8"/>
      <c r="AP874" t="s">
        <v>90</v>
      </c>
      <c r="AQ874" s="8"/>
      <c r="AR874" s="8"/>
      <c r="AT874" t="s">
        <v>90</v>
      </c>
      <c r="AU874" t="s">
        <v>90</v>
      </c>
    </row>
    <row r="875" spans="39:47">
      <c r="AM875" s="8">
        <v>86.2</v>
      </c>
      <c r="AN875" s="8"/>
      <c r="AP875" t="s">
        <v>90</v>
      </c>
      <c r="AQ875" s="8"/>
      <c r="AR875" s="8"/>
      <c r="AT875" t="s">
        <v>90</v>
      </c>
      <c r="AU875" t="s">
        <v>90</v>
      </c>
    </row>
    <row r="876" spans="39:47">
      <c r="AM876" s="8">
        <v>86.300000000000011</v>
      </c>
      <c r="AN876" s="8"/>
      <c r="AP876" t="s">
        <v>90</v>
      </c>
      <c r="AQ876" s="8"/>
      <c r="AR876" s="8"/>
      <c r="AT876" t="s">
        <v>90</v>
      </c>
      <c r="AU876" t="s">
        <v>90</v>
      </c>
    </row>
    <row r="877" spans="39:47">
      <c r="AM877" s="8">
        <v>86.4</v>
      </c>
      <c r="AN877" s="8"/>
      <c r="AP877" t="s">
        <v>90</v>
      </c>
      <c r="AQ877" s="8"/>
      <c r="AR877" s="8"/>
      <c r="AT877" t="s">
        <v>90</v>
      </c>
      <c r="AU877" t="s">
        <v>90</v>
      </c>
    </row>
    <row r="878" spans="39:47">
      <c r="AM878" s="8">
        <v>86.5</v>
      </c>
      <c r="AN878" s="8"/>
      <c r="AP878" t="s">
        <v>90</v>
      </c>
      <c r="AQ878" s="8"/>
      <c r="AR878" s="8"/>
      <c r="AT878" t="s">
        <v>90</v>
      </c>
      <c r="AU878" t="s">
        <v>90</v>
      </c>
    </row>
    <row r="879" spans="39:47">
      <c r="AM879" s="8">
        <v>86.600000000000009</v>
      </c>
      <c r="AN879" s="8"/>
      <c r="AP879" t="s">
        <v>90</v>
      </c>
      <c r="AQ879" s="8"/>
      <c r="AR879" s="8"/>
      <c r="AT879" t="s">
        <v>90</v>
      </c>
      <c r="AU879" t="s">
        <v>90</v>
      </c>
    </row>
    <row r="880" spans="39:47">
      <c r="AM880" s="8">
        <v>86.7</v>
      </c>
      <c r="AN880" s="8"/>
      <c r="AP880" t="s">
        <v>90</v>
      </c>
      <c r="AQ880" s="8"/>
      <c r="AR880" s="8"/>
      <c r="AT880" t="s">
        <v>90</v>
      </c>
      <c r="AU880" t="s">
        <v>90</v>
      </c>
    </row>
    <row r="881" spans="39:47">
      <c r="AM881" s="8">
        <v>86.800000000000011</v>
      </c>
      <c r="AN881" s="8"/>
      <c r="AP881" t="s">
        <v>90</v>
      </c>
      <c r="AQ881" s="8"/>
      <c r="AR881" s="8"/>
      <c r="AT881" t="s">
        <v>90</v>
      </c>
      <c r="AU881" t="s">
        <v>90</v>
      </c>
    </row>
    <row r="882" spans="39:47">
      <c r="AM882" s="8">
        <v>86.9</v>
      </c>
      <c r="AN882" s="8"/>
      <c r="AP882" t="s">
        <v>90</v>
      </c>
      <c r="AQ882" s="8"/>
      <c r="AR882" s="8"/>
      <c r="AT882" t="s">
        <v>90</v>
      </c>
      <c r="AU882" t="s">
        <v>90</v>
      </c>
    </row>
    <row r="883" spans="39:47">
      <c r="AM883" s="8">
        <v>87</v>
      </c>
      <c r="AN883" s="8"/>
      <c r="AP883" t="s">
        <v>90</v>
      </c>
      <c r="AQ883" s="8"/>
      <c r="AR883" s="8"/>
      <c r="AT883" t="s">
        <v>90</v>
      </c>
      <c r="AU883" t="s">
        <v>90</v>
      </c>
    </row>
    <row r="884" spans="39:47">
      <c r="AM884" s="8">
        <v>87.100000000000009</v>
      </c>
      <c r="AN884" s="8"/>
      <c r="AP884" t="s">
        <v>90</v>
      </c>
      <c r="AQ884" s="8"/>
      <c r="AR884" s="8"/>
      <c r="AT884" t="s">
        <v>90</v>
      </c>
      <c r="AU884" t="s">
        <v>90</v>
      </c>
    </row>
    <row r="885" spans="39:47">
      <c r="AM885" s="8">
        <v>87.2</v>
      </c>
      <c r="AN885" s="8"/>
      <c r="AP885" t="s">
        <v>90</v>
      </c>
      <c r="AQ885" s="8"/>
      <c r="AR885" s="8"/>
      <c r="AT885" t="s">
        <v>90</v>
      </c>
      <c r="AU885" t="s">
        <v>90</v>
      </c>
    </row>
    <row r="886" spans="39:47">
      <c r="AM886" s="8">
        <v>87.300000000000011</v>
      </c>
      <c r="AN886" s="8"/>
      <c r="AP886" t="s">
        <v>90</v>
      </c>
      <c r="AQ886" s="8"/>
      <c r="AR886" s="8"/>
      <c r="AT886" t="s">
        <v>90</v>
      </c>
      <c r="AU886" t="s">
        <v>90</v>
      </c>
    </row>
    <row r="887" spans="39:47">
      <c r="AM887" s="8">
        <v>87.4</v>
      </c>
      <c r="AN887" s="8"/>
      <c r="AP887" t="s">
        <v>90</v>
      </c>
      <c r="AQ887" s="8"/>
      <c r="AR887" s="8"/>
      <c r="AT887" t="s">
        <v>90</v>
      </c>
      <c r="AU887" t="s">
        <v>90</v>
      </c>
    </row>
    <row r="888" spans="39:47">
      <c r="AM888" s="8">
        <v>87.5</v>
      </c>
      <c r="AN888" s="8"/>
      <c r="AP888" t="s">
        <v>90</v>
      </c>
      <c r="AQ888" s="8"/>
      <c r="AR888" s="8"/>
      <c r="AT888" t="s">
        <v>90</v>
      </c>
      <c r="AU888" t="s">
        <v>90</v>
      </c>
    </row>
    <row r="889" spans="39:47">
      <c r="AM889" s="8">
        <v>87.600000000000009</v>
      </c>
      <c r="AN889" s="8"/>
      <c r="AP889" t="s">
        <v>90</v>
      </c>
      <c r="AQ889" s="8"/>
      <c r="AR889" s="8"/>
      <c r="AT889" t="s">
        <v>90</v>
      </c>
      <c r="AU889" t="s">
        <v>90</v>
      </c>
    </row>
    <row r="890" spans="39:47">
      <c r="AM890" s="8">
        <v>87.7</v>
      </c>
      <c r="AN890" s="8"/>
      <c r="AP890" t="s">
        <v>90</v>
      </c>
      <c r="AQ890" s="8"/>
      <c r="AR890" s="8"/>
      <c r="AT890" t="s">
        <v>90</v>
      </c>
      <c r="AU890" t="s">
        <v>90</v>
      </c>
    </row>
    <row r="891" spans="39:47">
      <c r="AM891" s="8">
        <v>87.800000000000011</v>
      </c>
      <c r="AN891" s="8"/>
      <c r="AP891" t="s">
        <v>90</v>
      </c>
      <c r="AQ891" s="8"/>
      <c r="AR891" s="8"/>
      <c r="AT891" t="s">
        <v>90</v>
      </c>
      <c r="AU891" t="s">
        <v>90</v>
      </c>
    </row>
    <row r="892" spans="39:47">
      <c r="AM892" s="8">
        <v>87.9</v>
      </c>
      <c r="AN892" s="8"/>
      <c r="AP892" t="s">
        <v>90</v>
      </c>
      <c r="AQ892" s="8"/>
      <c r="AR892" s="8"/>
      <c r="AT892" t="s">
        <v>90</v>
      </c>
      <c r="AU892" t="s">
        <v>90</v>
      </c>
    </row>
    <row r="893" spans="39:47">
      <c r="AM893" s="8">
        <v>88</v>
      </c>
      <c r="AN893" s="8"/>
      <c r="AP893" t="s">
        <v>90</v>
      </c>
      <c r="AQ893" s="8"/>
      <c r="AR893" s="8"/>
      <c r="AT893" t="s">
        <v>90</v>
      </c>
      <c r="AU893" t="s">
        <v>90</v>
      </c>
    </row>
    <row r="894" spans="39:47">
      <c r="AM894" s="8">
        <v>88.100000000000009</v>
      </c>
      <c r="AN894" s="8"/>
      <c r="AP894" t="s">
        <v>90</v>
      </c>
      <c r="AQ894" s="8"/>
      <c r="AR894" s="8"/>
      <c r="AT894" t="s">
        <v>90</v>
      </c>
      <c r="AU894" t="s">
        <v>90</v>
      </c>
    </row>
    <row r="895" spans="39:47">
      <c r="AM895" s="8">
        <v>88.2</v>
      </c>
      <c r="AN895" s="8"/>
      <c r="AP895" t="s">
        <v>90</v>
      </c>
      <c r="AQ895" s="8"/>
      <c r="AR895" s="8"/>
      <c r="AT895" t="s">
        <v>90</v>
      </c>
      <c r="AU895" t="s">
        <v>90</v>
      </c>
    </row>
    <row r="896" spans="39:47">
      <c r="AM896" s="8">
        <v>88.300000000000011</v>
      </c>
      <c r="AN896" s="8"/>
      <c r="AP896" t="s">
        <v>90</v>
      </c>
      <c r="AQ896" s="8"/>
      <c r="AR896" s="8"/>
      <c r="AT896" t="s">
        <v>90</v>
      </c>
      <c r="AU896" t="s">
        <v>90</v>
      </c>
    </row>
    <row r="897" spans="39:47">
      <c r="AM897" s="8">
        <v>88.4</v>
      </c>
      <c r="AN897" s="8"/>
      <c r="AP897" t="s">
        <v>90</v>
      </c>
      <c r="AQ897" s="8"/>
      <c r="AR897" s="8"/>
      <c r="AT897" t="s">
        <v>90</v>
      </c>
      <c r="AU897" t="s">
        <v>90</v>
      </c>
    </row>
    <row r="898" spans="39:47">
      <c r="AM898" s="8">
        <v>88.5</v>
      </c>
      <c r="AN898" s="8"/>
      <c r="AP898" t="s">
        <v>90</v>
      </c>
      <c r="AQ898" s="8"/>
      <c r="AR898" s="8"/>
      <c r="AT898" t="s">
        <v>90</v>
      </c>
      <c r="AU898" t="s">
        <v>90</v>
      </c>
    </row>
    <row r="899" spans="39:47">
      <c r="AM899" s="8">
        <v>88.600000000000009</v>
      </c>
      <c r="AN899" s="8"/>
      <c r="AP899" t="s">
        <v>90</v>
      </c>
      <c r="AQ899" s="8"/>
      <c r="AR899" s="8"/>
      <c r="AT899" t="s">
        <v>90</v>
      </c>
      <c r="AU899" t="s">
        <v>90</v>
      </c>
    </row>
    <row r="900" spans="39:47">
      <c r="AM900" s="8">
        <v>88.7</v>
      </c>
      <c r="AN900" s="8"/>
      <c r="AP900" t="s">
        <v>90</v>
      </c>
      <c r="AQ900" s="8"/>
      <c r="AR900" s="8"/>
      <c r="AT900" t="s">
        <v>90</v>
      </c>
      <c r="AU900" t="s">
        <v>90</v>
      </c>
    </row>
    <row r="901" spans="39:47">
      <c r="AM901" s="8">
        <v>88.800000000000011</v>
      </c>
      <c r="AN901" s="8"/>
      <c r="AP901" t="s">
        <v>90</v>
      </c>
      <c r="AQ901" s="8"/>
      <c r="AR901" s="8"/>
      <c r="AT901" t="s">
        <v>90</v>
      </c>
      <c r="AU901" t="s">
        <v>90</v>
      </c>
    </row>
    <row r="902" spans="39:47">
      <c r="AM902" s="8">
        <v>88.9</v>
      </c>
      <c r="AN902" s="8"/>
      <c r="AP902" t="s">
        <v>90</v>
      </c>
      <c r="AQ902" s="8"/>
      <c r="AR902" s="8"/>
      <c r="AT902" t="s">
        <v>90</v>
      </c>
      <c r="AU902" t="s">
        <v>90</v>
      </c>
    </row>
    <row r="903" spans="39:47">
      <c r="AM903" s="8">
        <v>89</v>
      </c>
      <c r="AN903" s="8"/>
      <c r="AP903" t="s">
        <v>90</v>
      </c>
      <c r="AQ903" s="8"/>
      <c r="AR903" s="8"/>
      <c r="AT903" t="s">
        <v>90</v>
      </c>
      <c r="AU903" t="s">
        <v>90</v>
      </c>
    </row>
    <row r="904" spans="39:47">
      <c r="AM904" s="8">
        <v>89.100000000000009</v>
      </c>
      <c r="AN904" s="8"/>
      <c r="AP904" t="s">
        <v>90</v>
      </c>
      <c r="AQ904" s="8"/>
      <c r="AR904" s="8"/>
      <c r="AT904" t="s">
        <v>90</v>
      </c>
      <c r="AU904" t="s">
        <v>90</v>
      </c>
    </row>
    <row r="905" spans="39:47">
      <c r="AM905" s="8">
        <v>89.2</v>
      </c>
      <c r="AN905" s="8"/>
      <c r="AP905" t="s">
        <v>90</v>
      </c>
      <c r="AQ905" s="8"/>
      <c r="AR905" s="8"/>
      <c r="AT905" t="s">
        <v>90</v>
      </c>
      <c r="AU905" t="s">
        <v>90</v>
      </c>
    </row>
    <row r="906" spans="39:47">
      <c r="AM906" s="8">
        <v>89.300000000000011</v>
      </c>
      <c r="AN906" s="8"/>
      <c r="AP906" t="s">
        <v>90</v>
      </c>
      <c r="AQ906" s="8"/>
      <c r="AR906" s="8"/>
      <c r="AT906" t="s">
        <v>90</v>
      </c>
      <c r="AU906" t="s">
        <v>90</v>
      </c>
    </row>
    <row r="907" spans="39:47">
      <c r="AM907" s="8">
        <v>89.4</v>
      </c>
      <c r="AN907" s="8"/>
      <c r="AP907" t="s">
        <v>90</v>
      </c>
      <c r="AQ907" s="8"/>
      <c r="AR907" s="8"/>
      <c r="AT907" t="s">
        <v>90</v>
      </c>
      <c r="AU907" t="s">
        <v>90</v>
      </c>
    </row>
    <row r="908" spans="39:47">
      <c r="AM908" s="8">
        <v>89.5</v>
      </c>
      <c r="AN908" s="8"/>
      <c r="AP908" t="s">
        <v>90</v>
      </c>
      <c r="AQ908" s="8"/>
      <c r="AR908" s="8"/>
      <c r="AT908" t="s">
        <v>90</v>
      </c>
      <c r="AU908" t="s">
        <v>90</v>
      </c>
    </row>
    <row r="909" spans="39:47">
      <c r="AM909" s="8">
        <v>89.600000000000009</v>
      </c>
      <c r="AN909" s="8"/>
      <c r="AP909" t="s">
        <v>90</v>
      </c>
      <c r="AQ909" s="8"/>
      <c r="AR909" s="8"/>
      <c r="AT909" t="s">
        <v>90</v>
      </c>
      <c r="AU909" t="s">
        <v>90</v>
      </c>
    </row>
    <row r="910" spans="39:47">
      <c r="AM910" s="8">
        <v>89.7</v>
      </c>
      <c r="AN910" s="8"/>
      <c r="AP910" t="s">
        <v>90</v>
      </c>
      <c r="AQ910" s="8"/>
      <c r="AR910" s="8"/>
      <c r="AT910" t="s">
        <v>90</v>
      </c>
      <c r="AU910" t="s">
        <v>90</v>
      </c>
    </row>
    <row r="911" spans="39:47">
      <c r="AM911" s="8">
        <v>89.800000000000011</v>
      </c>
      <c r="AN911" s="8"/>
      <c r="AP911" t="s">
        <v>90</v>
      </c>
      <c r="AQ911" s="8"/>
      <c r="AR911" s="8"/>
      <c r="AT911" t="s">
        <v>90</v>
      </c>
      <c r="AU911" t="s">
        <v>90</v>
      </c>
    </row>
    <row r="912" spans="39:47">
      <c r="AM912" s="8">
        <v>89.9</v>
      </c>
      <c r="AN912" s="8"/>
      <c r="AP912" t="s">
        <v>90</v>
      </c>
      <c r="AQ912" s="8"/>
      <c r="AR912" s="8"/>
      <c r="AT912" t="s">
        <v>90</v>
      </c>
      <c r="AU912" t="s">
        <v>90</v>
      </c>
    </row>
    <row r="913" spans="39:47">
      <c r="AM913" s="8">
        <v>90</v>
      </c>
      <c r="AN913" s="8"/>
      <c r="AP913" t="s">
        <v>90</v>
      </c>
      <c r="AQ913" s="8"/>
      <c r="AR913" s="8"/>
      <c r="AT913" t="s">
        <v>90</v>
      </c>
      <c r="AU913" t="s">
        <v>90</v>
      </c>
    </row>
    <row r="914" spans="39:47">
      <c r="AM914" s="8">
        <v>90.100000000000009</v>
      </c>
      <c r="AN914" s="8"/>
      <c r="AP914" t="s">
        <v>90</v>
      </c>
      <c r="AQ914" s="8"/>
      <c r="AR914" s="8"/>
      <c r="AT914" t="s">
        <v>90</v>
      </c>
      <c r="AU914" t="s">
        <v>90</v>
      </c>
    </row>
    <row r="915" spans="39:47">
      <c r="AM915" s="8">
        <v>90.2</v>
      </c>
      <c r="AN915" s="8"/>
      <c r="AP915" t="s">
        <v>90</v>
      </c>
      <c r="AQ915" s="8"/>
      <c r="AR915" s="8"/>
      <c r="AT915" t="s">
        <v>90</v>
      </c>
      <c r="AU915" t="s">
        <v>90</v>
      </c>
    </row>
    <row r="916" spans="39:47">
      <c r="AM916" s="8">
        <v>90.300000000000011</v>
      </c>
      <c r="AN916" s="8"/>
      <c r="AP916" t="s">
        <v>90</v>
      </c>
      <c r="AQ916" s="8"/>
      <c r="AR916" s="8"/>
      <c r="AT916" t="s">
        <v>90</v>
      </c>
      <c r="AU916" t="s">
        <v>90</v>
      </c>
    </row>
    <row r="917" spans="39:47">
      <c r="AM917" s="8">
        <v>90.4</v>
      </c>
      <c r="AN917" s="8"/>
      <c r="AP917" t="s">
        <v>90</v>
      </c>
      <c r="AQ917" s="8"/>
      <c r="AR917" s="8"/>
      <c r="AT917" t="s">
        <v>90</v>
      </c>
      <c r="AU917" t="s">
        <v>90</v>
      </c>
    </row>
    <row r="918" spans="39:47">
      <c r="AM918" s="8">
        <v>90.5</v>
      </c>
      <c r="AN918" s="8"/>
      <c r="AP918" t="s">
        <v>90</v>
      </c>
      <c r="AQ918" s="8"/>
      <c r="AR918" s="8"/>
      <c r="AT918" t="s">
        <v>90</v>
      </c>
      <c r="AU918" t="s">
        <v>90</v>
      </c>
    </row>
    <row r="919" spans="39:47">
      <c r="AM919" s="8">
        <v>90.600000000000009</v>
      </c>
      <c r="AN919" s="8"/>
      <c r="AP919" t="s">
        <v>90</v>
      </c>
      <c r="AQ919" s="8"/>
      <c r="AR919" s="8"/>
      <c r="AT919" t="s">
        <v>90</v>
      </c>
      <c r="AU919" t="s">
        <v>90</v>
      </c>
    </row>
    <row r="920" spans="39:47">
      <c r="AM920" s="8">
        <v>90.7</v>
      </c>
      <c r="AN920" s="8"/>
      <c r="AP920" t="s">
        <v>90</v>
      </c>
      <c r="AQ920" s="8"/>
      <c r="AR920" s="8"/>
      <c r="AT920" t="s">
        <v>90</v>
      </c>
      <c r="AU920" t="s">
        <v>90</v>
      </c>
    </row>
    <row r="921" spans="39:47">
      <c r="AM921" s="8">
        <v>90.800000000000011</v>
      </c>
      <c r="AN921" s="8"/>
      <c r="AP921" t="s">
        <v>90</v>
      </c>
      <c r="AQ921" s="8"/>
      <c r="AR921" s="8"/>
      <c r="AT921" t="s">
        <v>90</v>
      </c>
      <c r="AU921" t="s">
        <v>90</v>
      </c>
    </row>
    <row r="922" spans="39:47">
      <c r="AM922" s="8">
        <v>90.9</v>
      </c>
      <c r="AN922" s="8"/>
      <c r="AP922" t="s">
        <v>90</v>
      </c>
      <c r="AQ922" s="8"/>
      <c r="AR922" s="8"/>
      <c r="AT922" t="s">
        <v>90</v>
      </c>
      <c r="AU922" t="s">
        <v>90</v>
      </c>
    </row>
    <row r="923" spans="39:47">
      <c r="AM923" s="8">
        <v>91</v>
      </c>
      <c r="AN923" s="8"/>
      <c r="AP923" t="s">
        <v>90</v>
      </c>
      <c r="AQ923" s="8"/>
      <c r="AR923" s="8"/>
      <c r="AT923" t="s">
        <v>90</v>
      </c>
      <c r="AU923" t="s">
        <v>90</v>
      </c>
    </row>
    <row r="924" spans="39:47">
      <c r="AM924" s="8">
        <v>91.100000000000009</v>
      </c>
      <c r="AN924" s="8"/>
      <c r="AP924" t="s">
        <v>90</v>
      </c>
      <c r="AQ924" s="8"/>
      <c r="AR924" s="8"/>
      <c r="AT924" t="s">
        <v>90</v>
      </c>
      <c r="AU924" t="s">
        <v>90</v>
      </c>
    </row>
    <row r="925" spans="39:47">
      <c r="AM925" s="8">
        <v>91.2</v>
      </c>
      <c r="AN925" s="8"/>
      <c r="AP925" t="s">
        <v>90</v>
      </c>
      <c r="AQ925" s="8"/>
      <c r="AR925" s="8"/>
      <c r="AT925" t="s">
        <v>90</v>
      </c>
      <c r="AU925" t="s">
        <v>90</v>
      </c>
    </row>
    <row r="926" spans="39:47">
      <c r="AM926" s="8">
        <v>91.300000000000011</v>
      </c>
      <c r="AN926" s="8"/>
      <c r="AP926" t="s">
        <v>90</v>
      </c>
      <c r="AQ926" s="8"/>
      <c r="AR926" s="8"/>
      <c r="AT926" t="s">
        <v>90</v>
      </c>
      <c r="AU926" t="s">
        <v>90</v>
      </c>
    </row>
    <row r="927" spans="39:47">
      <c r="AM927" s="8">
        <v>91.4</v>
      </c>
      <c r="AN927" s="8"/>
      <c r="AP927" t="s">
        <v>90</v>
      </c>
      <c r="AQ927" s="8"/>
      <c r="AR927" s="8"/>
      <c r="AT927" t="s">
        <v>90</v>
      </c>
      <c r="AU927" t="s">
        <v>90</v>
      </c>
    </row>
    <row r="928" spans="39:47">
      <c r="AM928" s="8">
        <v>91.5</v>
      </c>
      <c r="AN928" s="8"/>
      <c r="AP928" t="s">
        <v>90</v>
      </c>
      <c r="AQ928" s="8"/>
      <c r="AR928" s="8"/>
      <c r="AT928" t="s">
        <v>90</v>
      </c>
      <c r="AU928" t="s">
        <v>90</v>
      </c>
    </row>
    <row r="929" spans="39:47">
      <c r="AM929" s="8">
        <v>91.600000000000009</v>
      </c>
      <c r="AN929" s="8"/>
      <c r="AP929" t="s">
        <v>90</v>
      </c>
      <c r="AQ929" s="8"/>
      <c r="AR929" s="8"/>
      <c r="AT929" t="s">
        <v>90</v>
      </c>
      <c r="AU929" t="s">
        <v>90</v>
      </c>
    </row>
    <row r="930" spans="39:47">
      <c r="AM930" s="8">
        <v>91.7</v>
      </c>
      <c r="AN930" s="8"/>
      <c r="AP930" t="s">
        <v>90</v>
      </c>
      <c r="AQ930" s="8"/>
      <c r="AR930" s="8"/>
      <c r="AT930" t="s">
        <v>90</v>
      </c>
      <c r="AU930" t="s">
        <v>90</v>
      </c>
    </row>
    <row r="931" spans="39:47">
      <c r="AM931" s="8">
        <v>91.800000000000011</v>
      </c>
      <c r="AN931" s="8"/>
      <c r="AP931" t="s">
        <v>90</v>
      </c>
      <c r="AQ931" s="8"/>
      <c r="AR931" s="8"/>
      <c r="AT931" t="s">
        <v>90</v>
      </c>
      <c r="AU931" t="s">
        <v>90</v>
      </c>
    </row>
    <row r="932" spans="39:47">
      <c r="AM932" s="8">
        <v>91.9</v>
      </c>
      <c r="AN932" s="8"/>
      <c r="AP932" t="s">
        <v>90</v>
      </c>
      <c r="AQ932" s="8"/>
      <c r="AR932" s="8"/>
      <c r="AT932" t="s">
        <v>90</v>
      </c>
      <c r="AU932" t="s">
        <v>90</v>
      </c>
    </row>
    <row r="933" spans="39:47">
      <c r="AM933" s="8">
        <v>92</v>
      </c>
      <c r="AN933" s="8"/>
      <c r="AP933" t="s">
        <v>90</v>
      </c>
      <c r="AQ933" s="8"/>
      <c r="AR933" s="8"/>
      <c r="AT933" t="s">
        <v>90</v>
      </c>
      <c r="AU933" t="s">
        <v>90</v>
      </c>
    </row>
    <row r="934" spans="39:47">
      <c r="AM934" s="8">
        <v>92.100000000000009</v>
      </c>
      <c r="AN934" s="8"/>
      <c r="AP934" t="s">
        <v>90</v>
      </c>
      <c r="AQ934" s="8"/>
      <c r="AR934" s="8"/>
      <c r="AT934" t="s">
        <v>90</v>
      </c>
      <c r="AU934" t="s">
        <v>90</v>
      </c>
    </row>
    <row r="935" spans="39:47">
      <c r="AM935" s="8">
        <v>92.2</v>
      </c>
      <c r="AN935" s="8"/>
      <c r="AP935" t="s">
        <v>90</v>
      </c>
      <c r="AQ935" s="8"/>
      <c r="AR935" s="8"/>
      <c r="AT935" t="s">
        <v>90</v>
      </c>
      <c r="AU935" t="s">
        <v>90</v>
      </c>
    </row>
    <row r="936" spans="39:47">
      <c r="AM936" s="8">
        <v>92.300000000000011</v>
      </c>
      <c r="AN936" s="8"/>
      <c r="AP936" t="s">
        <v>90</v>
      </c>
      <c r="AQ936" s="8"/>
      <c r="AR936" s="8"/>
      <c r="AT936" t="s">
        <v>90</v>
      </c>
      <c r="AU936" t="s">
        <v>90</v>
      </c>
    </row>
    <row r="937" spans="39:47">
      <c r="AM937" s="8">
        <v>92.4</v>
      </c>
      <c r="AN937" s="8"/>
      <c r="AP937" t="s">
        <v>90</v>
      </c>
      <c r="AQ937" s="8"/>
      <c r="AR937" s="8"/>
      <c r="AT937" t="s">
        <v>90</v>
      </c>
      <c r="AU937" t="s">
        <v>90</v>
      </c>
    </row>
    <row r="938" spans="39:47">
      <c r="AM938" s="8">
        <v>92.5</v>
      </c>
      <c r="AN938" s="8"/>
      <c r="AP938" t="s">
        <v>90</v>
      </c>
      <c r="AQ938" s="8"/>
      <c r="AR938" s="8"/>
      <c r="AT938" t="s">
        <v>90</v>
      </c>
      <c r="AU938" t="s">
        <v>90</v>
      </c>
    </row>
    <row r="939" spans="39:47">
      <c r="AM939" s="8">
        <v>92.600000000000009</v>
      </c>
      <c r="AN939" s="8"/>
      <c r="AP939" t="s">
        <v>90</v>
      </c>
      <c r="AQ939" s="8"/>
      <c r="AR939" s="8"/>
      <c r="AT939" t="s">
        <v>90</v>
      </c>
      <c r="AU939" t="s">
        <v>90</v>
      </c>
    </row>
    <row r="940" spans="39:47">
      <c r="AM940" s="8">
        <v>92.7</v>
      </c>
      <c r="AN940" s="8"/>
      <c r="AP940" t="s">
        <v>90</v>
      </c>
      <c r="AQ940" s="8"/>
      <c r="AR940" s="8"/>
      <c r="AT940" t="s">
        <v>90</v>
      </c>
      <c r="AU940" t="s">
        <v>90</v>
      </c>
    </row>
    <row r="941" spans="39:47">
      <c r="AM941" s="8">
        <v>92.800000000000011</v>
      </c>
      <c r="AN941" s="8"/>
      <c r="AP941" t="s">
        <v>90</v>
      </c>
      <c r="AQ941" s="8"/>
      <c r="AR941" s="8"/>
      <c r="AT941" t="s">
        <v>90</v>
      </c>
      <c r="AU941" t="s">
        <v>90</v>
      </c>
    </row>
    <row r="942" spans="39:47">
      <c r="AM942" s="8">
        <v>92.9</v>
      </c>
      <c r="AN942" s="8"/>
      <c r="AP942" t="s">
        <v>90</v>
      </c>
      <c r="AQ942" s="8"/>
      <c r="AR942" s="8"/>
      <c r="AT942" t="s">
        <v>90</v>
      </c>
      <c r="AU942" t="s">
        <v>90</v>
      </c>
    </row>
    <row r="943" spans="39:47">
      <c r="AM943" s="8">
        <v>93</v>
      </c>
      <c r="AN943" s="8"/>
      <c r="AP943" t="s">
        <v>90</v>
      </c>
      <c r="AQ943" s="8"/>
      <c r="AR943" s="8"/>
      <c r="AT943" t="s">
        <v>90</v>
      </c>
      <c r="AU943" t="s">
        <v>90</v>
      </c>
    </row>
    <row r="944" spans="39:47">
      <c r="AM944" s="8">
        <v>93.100000000000009</v>
      </c>
      <c r="AN944" s="8"/>
      <c r="AP944" t="s">
        <v>90</v>
      </c>
      <c r="AQ944" s="8"/>
      <c r="AR944" s="8"/>
      <c r="AT944" t="s">
        <v>90</v>
      </c>
      <c r="AU944" t="s">
        <v>90</v>
      </c>
    </row>
    <row r="945" spans="39:47">
      <c r="AM945" s="8">
        <v>93.2</v>
      </c>
      <c r="AN945" s="8"/>
      <c r="AP945" t="s">
        <v>90</v>
      </c>
      <c r="AQ945" s="8"/>
      <c r="AR945" s="8"/>
      <c r="AT945" t="s">
        <v>90</v>
      </c>
      <c r="AU945" t="s">
        <v>90</v>
      </c>
    </row>
    <row r="946" spans="39:47">
      <c r="AM946" s="8">
        <v>93.300000000000011</v>
      </c>
      <c r="AN946" s="8"/>
      <c r="AP946" t="s">
        <v>90</v>
      </c>
      <c r="AQ946" s="8"/>
      <c r="AR946" s="8"/>
      <c r="AT946" t="s">
        <v>90</v>
      </c>
      <c r="AU946" t="s">
        <v>90</v>
      </c>
    </row>
    <row r="947" spans="39:47">
      <c r="AM947" s="8">
        <v>93.4</v>
      </c>
      <c r="AN947" s="8"/>
      <c r="AP947" t="s">
        <v>90</v>
      </c>
      <c r="AQ947" s="8"/>
      <c r="AR947" s="8"/>
      <c r="AT947" t="s">
        <v>90</v>
      </c>
      <c r="AU947" t="s">
        <v>90</v>
      </c>
    </row>
    <row r="948" spans="39:47">
      <c r="AM948" s="8">
        <v>93.5</v>
      </c>
      <c r="AN948" s="8"/>
      <c r="AP948" t="s">
        <v>90</v>
      </c>
      <c r="AQ948" s="8"/>
      <c r="AR948" s="8"/>
      <c r="AT948" t="s">
        <v>90</v>
      </c>
      <c r="AU948" t="s">
        <v>90</v>
      </c>
    </row>
    <row r="949" spans="39:47">
      <c r="AM949" s="8">
        <v>93.600000000000009</v>
      </c>
      <c r="AN949" s="8"/>
      <c r="AP949" t="s">
        <v>90</v>
      </c>
      <c r="AQ949" s="8"/>
      <c r="AR949" s="8"/>
      <c r="AT949" t="s">
        <v>90</v>
      </c>
      <c r="AU949" t="s">
        <v>90</v>
      </c>
    </row>
    <row r="950" spans="39:47">
      <c r="AM950" s="8">
        <v>93.7</v>
      </c>
      <c r="AN950" s="8"/>
      <c r="AP950" t="s">
        <v>90</v>
      </c>
      <c r="AQ950" s="8"/>
      <c r="AR950" s="8"/>
      <c r="AT950" t="s">
        <v>90</v>
      </c>
      <c r="AU950" t="s">
        <v>90</v>
      </c>
    </row>
    <row r="951" spans="39:47">
      <c r="AM951" s="8">
        <v>93.800000000000011</v>
      </c>
      <c r="AN951" s="8"/>
      <c r="AP951" t="s">
        <v>90</v>
      </c>
      <c r="AQ951" s="8"/>
      <c r="AR951" s="8"/>
      <c r="AT951" t="s">
        <v>90</v>
      </c>
      <c r="AU951" t="s">
        <v>90</v>
      </c>
    </row>
    <row r="952" spans="39:47">
      <c r="AM952" s="8">
        <v>93.9</v>
      </c>
      <c r="AN952" s="8"/>
      <c r="AP952" t="s">
        <v>90</v>
      </c>
      <c r="AQ952" s="8"/>
      <c r="AR952" s="8"/>
      <c r="AT952" t="s">
        <v>90</v>
      </c>
      <c r="AU952" t="s">
        <v>90</v>
      </c>
    </row>
    <row r="953" spans="39:47">
      <c r="AM953" s="8">
        <v>94</v>
      </c>
      <c r="AN953" s="8"/>
      <c r="AP953" t="s">
        <v>90</v>
      </c>
      <c r="AQ953" s="8"/>
      <c r="AR953" s="8"/>
      <c r="AT953" t="s">
        <v>90</v>
      </c>
      <c r="AU953" t="s">
        <v>90</v>
      </c>
    </row>
    <row r="954" spans="39:47">
      <c r="AM954" s="8">
        <v>94.100000000000009</v>
      </c>
      <c r="AN954" s="8"/>
      <c r="AP954" t="s">
        <v>90</v>
      </c>
      <c r="AQ954" s="8"/>
      <c r="AR954" s="8"/>
      <c r="AT954" t="s">
        <v>90</v>
      </c>
      <c r="AU954" t="s">
        <v>90</v>
      </c>
    </row>
    <row r="955" spans="39:47">
      <c r="AM955" s="8">
        <v>94.2</v>
      </c>
      <c r="AN955" s="8"/>
      <c r="AP955" t="s">
        <v>90</v>
      </c>
      <c r="AQ955" s="8"/>
      <c r="AR955" s="8"/>
      <c r="AT955" t="s">
        <v>90</v>
      </c>
      <c r="AU955" t="s">
        <v>90</v>
      </c>
    </row>
    <row r="956" spans="39:47">
      <c r="AM956" s="8">
        <v>94.300000000000011</v>
      </c>
      <c r="AN956" s="8"/>
      <c r="AP956" t="s">
        <v>90</v>
      </c>
      <c r="AQ956" s="8"/>
      <c r="AR956" s="8"/>
      <c r="AT956" t="s">
        <v>90</v>
      </c>
      <c r="AU956" t="s">
        <v>90</v>
      </c>
    </row>
    <row r="957" spans="39:47">
      <c r="AM957" s="8">
        <v>94.4</v>
      </c>
      <c r="AN957" s="8"/>
      <c r="AP957" t="s">
        <v>90</v>
      </c>
      <c r="AQ957" s="8"/>
      <c r="AR957" s="8"/>
      <c r="AT957" t="s">
        <v>90</v>
      </c>
      <c r="AU957" t="s">
        <v>90</v>
      </c>
    </row>
    <row r="958" spans="39:47">
      <c r="AM958" s="8">
        <v>94.5</v>
      </c>
      <c r="AN958" s="8"/>
      <c r="AP958" t="s">
        <v>90</v>
      </c>
      <c r="AQ958" s="8"/>
      <c r="AR958" s="8"/>
      <c r="AT958" t="s">
        <v>90</v>
      </c>
      <c r="AU958" t="s">
        <v>90</v>
      </c>
    </row>
    <row r="959" spans="39:47">
      <c r="AM959" s="8">
        <v>94.600000000000009</v>
      </c>
      <c r="AN959" s="8"/>
      <c r="AP959" t="s">
        <v>90</v>
      </c>
      <c r="AQ959" s="8"/>
      <c r="AR959" s="8"/>
      <c r="AT959" t="s">
        <v>90</v>
      </c>
      <c r="AU959" t="s">
        <v>90</v>
      </c>
    </row>
    <row r="960" spans="39:47">
      <c r="AM960" s="8">
        <v>94.7</v>
      </c>
      <c r="AN960" s="8"/>
      <c r="AP960" t="s">
        <v>90</v>
      </c>
      <c r="AQ960" s="8"/>
      <c r="AR960" s="8"/>
      <c r="AT960" t="s">
        <v>90</v>
      </c>
      <c r="AU960" t="s">
        <v>90</v>
      </c>
    </row>
    <row r="961" spans="39:47">
      <c r="AM961" s="8">
        <v>94.800000000000011</v>
      </c>
      <c r="AN961" s="8"/>
      <c r="AP961" t="s">
        <v>90</v>
      </c>
      <c r="AQ961" s="8"/>
      <c r="AR961" s="8"/>
      <c r="AT961" t="s">
        <v>90</v>
      </c>
      <c r="AU961" t="s">
        <v>90</v>
      </c>
    </row>
    <row r="962" spans="39:47">
      <c r="AM962" s="8">
        <v>94.9</v>
      </c>
      <c r="AN962" s="8"/>
      <c r="AP962" t="s">
        <v>90</v>
      </c>
      <c r="AQ962" s="8"/>
      <c r="AR962" s="8"/>
      <c r="AT962" t="s">
        <v>90</v>
      </c>
      <c r="AU962" t="s">
        <v>90</v>
      </c>
    </row>
    <row r="963" spans="39:47">
      <c r="AM963" s="8">
        <v>95</v>
      </c>
      <c r="AN963" s="8"/>
      <c r="AP963" t="s">
        <v>90</v>
      </c>
      <c r="AQ963" s="8"/>
      <c r="AR963" s="8"/>
      <c r="AT963" t="s">
        <v>90</v>
      </c>
      <c r="AU963" t="s">
        <v>90</v>
      </c>
    </row>
    <row r="964" spans="39:47">
      <c r="AM964" s="8">
        <v>95.100000000000009</v>
      </c>
      <c r="AN964" s="8"/>
      <c r="AP964" t="s">
        <v>90</v>
      </c>
      <c r="AQ964" s="8"/>
      <c r="AR964" s="8"/>
      <c r="AT964" t="s">
        <v>90</v>
      </c>
      <c r="AU964" t="s">
        <v>90</v>
      </c>
    </row>
    <row r="965" spans="39:47">
      <c r="AM965" s="8">
        <v>95.2</v>
      </c>
      <c r="AN965" s="8"/>
      <c r="AP965" t="s">
        <v>90</v>
      </c>
      <c r="AQ965" s="8"/>
      <c r="AR965" s="8"/>
      <c r="AT965" t="s">
        <v>90</v>
      </c>
      <c r="AU965" t="s">
        <v>90</v>
      </c>
    </row>
    <row r="966" spans="39:47">
      <c r="AM966" s="8">
        <v>95.300000000000011</v>
      </c>
      <c r="AN966" s="8"/>
      <c r="AP966" t="s">
        <v>90</v>
      </c>
      <c r="AQ966" s="8"/>
      <c r="AR966" s="8"/>
      <c r="AT966" t="s">
        <v>90</v>
      </c>
      <c r="AU966" t="s">
        <v>90</v>
      </c>
    </row>
    <row r="967" spans="39:47">
      <c r="AM967" s="8">
        <v>95.4</v>
      </c>
      <c r="AN967" s="8"/>
      <c r="AP967" t="s">
        <v>90</v>
      </c>
      <c r="AQ967" s="8"/>
      <c r="AR967" s="8"/>
      <c r="AT967" t="s">
        <v>90</v>
      </c>
      <c r="AU967" t="s">
        <v>90</v>
      </c>
    </row>
    <row r="968" spans="39:47">
      <c r="AM968" s="8">
        <v>95.5</v>
      </c>
      <c r="AN968" s="8"/>
      <c r="AP968" t="s">
        <v>90</v>
      </c>
      <c r="AQ968" s="8"/>
      <c r="AR968" s="8"/>
      <c r="AT968" t="s">
        <v>90</v>
      </c>
      <c r="AU968" t="s">
        <v>90</v>
      </c>
    </row>
    <row r="969" spans="39:47">
      <c r="AM969" s="8">
        <v>95.600000000000009</v>
      </c>
      <c r="AN969" s="8"/>
      <c r="AP969" t="s">
        <v>90</v>
      </c>
      <c r="AQ969" s="8"/>
      <c r="AR969" s="8"/>
      <c r="AT969" t="s">
        <v>90</v>
      </c>
      <c r="AU969" t="s">
        <v>90</v>
      </c>
    </row>
    <row r="970" spans="39:47">
      <c r="AM970" s="8">
        <v>95.7</v>
      </c>
      <c r="AN970" s="8"/>
      <c r="AP970" t="s">
        <v>90</v>
      </c>
      <c r="AQ970" s="8"/>
      <c r="AR970" s="8"/>
      <c r="AT970" t="s">
        <v>90</v>
      </c>
      <c r="AU970" t="s">
        <v>90</v>
      </c>
    </row>
    <row r="971" spans="39:47">
      <c r="AM971" s="8">
        <v>95.800000000000011</v>
      </c>
      <c r="AN971" s="8"/>
      <c r="AP971" t="s">
        <v>90</v>
      </c>
      <c r="AQ971" s="8"/>
      <c r="AR971" s="8"/>
      <c r="AT971" t="s">
        <v>90</v>
      </c>
      <c r="AU971" t="s">
        <v>90</v>
      </c>
    </row>
    <row r="972" spans="39:47">
      <c r="AM972" s="8">
        <v>95.9</v>
      </c>
      <c r="AN972" s="8"/>
      <c r="AP972" t="s">
        <v>90</v>
      </c>
      <c r="AQ972" s="8"/>
      <c r="AR972" s="8"/>
      <c r="AT972" t="s">
        <v>90</v>
      </c>
      <c r="AU972" t="s">
        <v>90</v>
      </c>
    </row>
    <row r="973" spans="39:47">
      <c r="AM973" s="8">
        <v>96</v>
      </c>
      <c r="AN973" s="8"/>
      <c r="AP973" t="s">
        <v>90</v>
      </c>
      <c r="AQ973" s="8"/>
      <c r="AR973" s="8"/>
      <c r="AT973" t="s">
        <v>90</v>
      </c>
      <c r="AU973" t="s">
        <v>90</v>
      </c>
    </row>
    <row r="974" spans="39:47">
      <c r="AM974" s="8">
        <v>96.100000000000009</v>
      </c>
      <c r="AN974" s="8"/>
      <c r="AP974" t="s">
        <v>90</v>
      </c>
      <c r="AQ974" s="8"/>
      <c r="AR974" s="8"/>
      <c r="AT974" t="s">
        <v>90</v>
      </c>
      <c r="AU974" t="s">
        <v>90</v>
      </c>
    </row>
    <row r="975" spans="39:47">
      <c r="AM975" s="8">
        <v>96.2</v>
      </c>
      <c r="AN975" s="8"/>
      <c r="AP975" t="s">
        <v>90</v>
      </c>
      <c r="AQ975" s="8"/>
      <c r="AR975" s="8"/>
      <c r="AT975" t="s">
        <v>90</v>
      </c>
      <c r="AU975" t="s">
        <v>90</v>
      </c>
    </row>
    <row r="976" spans="39:47">
      <c r="AM976" s="8">
        <v>96.300000000000011</v>
      </c>
      <c r="AN976" s="8"/>
      <c r="AP976" t="s">
        <v>90</v>
      </c>
      <c r="AQ976" s="8"/>
      <c r="AR976" s="8"/>
      <c r="AT976" t="s">
        <v>90</v>
      </c>
      <c r="AU976" t="s">
        <v>90</v>
      </c>
    </row>
    <row r="977" spans="39:47">
      <c r="AM977" s="8">
        <v>96.4</v>
      </c>
      <c r="AN977" s="8"/>
      <c r="AP977" t="s">
        <v>90</v>
      </c>
      <c r="AQ977" s="8"/>
      <c r="AR977" s="8"/>
      <c r="AT977" t="s">
        <v>90</v>
      </c>
      <c r="AU977" t="s">
        <v>90</v>
      </c>
    </row>
    <row r="978" spans="39:47">
      <c r="AM978" s="8">
        <v>96.5</v>
      </c>
      <c r="AN978" s="8"/>
      <c r="AP978" t="s">
        <v>90</v>
      </c>
      <c r="AQ978" s="8"/>
      <c r="AR978" s="8"/>
      <c r="AT978" t="s">
        <v>90</v>
      </c>
      <c r="AU978" t="s">
        <v>90</v>
      </c>
    </row>
    <row r="979" spans="39:47">
      <c r="AM979" s="8">
        <v>96.600000000000009</v>
      </c>
      <c r="AN979" s="8"/>
      <c r="AP979" t="s">
        <v>90</v>
      </c>
      <c r="AQ979" s="8"/>
      <c r="AR979" s="8"/>
      <c r="AT979" t="s">
        <v>90</v>
      </c>
      <c r="AU979" t="s">
        <v>90</v>
      </c>
    </row>
    <row r="980" spans="39:47">
      <c r="AM980" s="8">
        <v>96.7</v>
      </c>
      <c r="AN980" s="8"/>
      <c r="AP980" t="s">
        <v>90</v>
      </c>
      <c r="AQ980" s="8"/>
      <c r="AR980" s="8"/>
      <c r="AT980" t="s">
        <v>90</v>
      </c>
      <c r="AU980" t="s">
        <v>90</v>
      </c>
    </row>
    <row r="981" spans="39:47">
      <c r="AM981" s="8">
        <v>96.800000000000011</v>
      </c>
      <c r="AN981" s="8"/>
      <c r="AP981" t="s">
        <v>90</v>
      </c>
      <c r="AQ981" s="8"/>
      <c r="AR981" s="8"/>
      <c r="AT981" t="s">
        <v>90</v>
      </c>
      <c r="AU981" t="s">
        <v>90</v>
      </c>
    </row>
    <row r="982" spans="39:47">
      <c r="AM982" s="8">
        <v>96.9</v>
      </c>
      <c r="AN982" s="8"/>
      <c r="AP982" t="s">
        <v>90</v>
      </c>
      <c r="AQ982" s="8"/>
      <c r="AR982" s="8"/>
      <c r="AT982" t="s">
        <v>90</v>
      </c>
      <c r="AU982" t="s">
        <v>90</v>
      </c>
    </row>
    <row r="983" spans="39:47">
      <c r="AM983" s="8">
        <v>97</v>
      </c>
      <c r="AN983" s="8"/>
      <c r="AP983" t="s">
        <v>90</v>
      </c>
      <c r="AQ983" s="8"/>
      <c r="AR983" s="8"/>
      <c r="AT983" t="s">
        <v>90</v>
      </c>
      <c r="AU983" t="s">
        <v>90</v>
      </c>
    </row>
    <row r="984" spans="39:47">
      <c r="AM984" s="8">
        <v>97.100000000000009</v>
      </c>
      <c r="AN984" s="8"/>
      <c r="AP984" t="s">
        <v>90</v>
      </c>
      <c r="AQ984" s="8"/>
      <c r="AR984" s="8"/>
      <c r="AT984" t="s">
        <v>90</v>
      </c>
      <c r="AU984" t="s">
        <v>90</v>
      </c>
    </row>
    <row r="985" spans="39:47">
      <c r="AM985" s="8">
        <v>97.2</v>
      </c>
      <c r="AN985" s="8"/>
      <c r="AP985" t="s">
        <v>90</v>
      </c>
      <c r="AQ985" s="8"/>
      <c r="AR985" s="8"/>
      <c r="AT985" t="s">
        <v>90</v>
      </c>
      <c r="AU985" t="s">
        <v>90</v>
      </c>
    </row>
    <row r="986" spans="39:47">
      <c r="AM986" s="8">
        <v>97.300000000000011</v>
      </c>
      <c r="AN986" s="8"/>
      <c r="AP986" t="s">
        <v>90</v>
      </c>
      <c r="AQ986" s="8"/>
      <c r="AR986" s="8"/>
      <c r="AT986" t="s">
        <v>90</v>
      </c>
      <c r="AU986" t="s">
        <v>90</v>
      </c>
    </row>
    <row r="987" spans="39:47">
      <c r="AM987" s="8">
        <v>97.4</v>
      </c>
      <c r="AN987" s="8"/>
      <c r="AP987" t="s">
        <v>90</v>
      </c>
      <c r="AQ987" s="8"/>
      <c r="AR987" s="8"/>
      <c r="AT987" t="s">
        <v>90</v>
      </c>
      <c r="AU987" t="s">
        <v>90</v>
      </c>
    </row>
    <row r="988" spans="39:47">
      <c r="AM988" s="8">
        <v>97.5</v>
      </c>
      <c r="AN988" s="8"/>
      <c r="AP988" t="s">
        <v>90</v>
      </c>
      <c r="AQ988" s="8"/>
      <c r="AR988" s="8"/>
      <c r="AT988" t="s">
        <v>90</v>
      </c>
      <c r="AU988" t="s">
        <v>90</v>
      </c>
    </row>
    <row r="989" spans="39:47">
      <c r="AM989" s="8">
        <v>97.600000000000009</v>
      </c>
      <c r="AN989" s="8"/>
      <c r="AP989" t="s">
        <v>90</v>
      </c>
      <c r="AQ989" s="8"/>
      <c r="AR989" s="8"/>
      <c r="AT989" t="s">
        <v>90</v>
      </c>
      <c r="AU989" t="s">
        <v>90</v>
      </c>
    </row>
    <row r="990" spans="39:47">
      <c r="AM990" s="8">
        <v>97.7</v>
      </c>
      <c r="AN990" s="8"/>
      <c r="AP990" t="s">
        <v>90</v>
      </c>
      <c r="AQ990" s="8"/>
      <c r="AR990" s="8"/>
      <c r="AT990" t="s">
        <v>90</v>
      </c>
      <c r="AU990" t="s">
        <v>90</v>
      </c>
    </row>
    <row r="991" spans="39:47">
      <c r="AM991" s="8">
        <v>97.800000000000011</v>
      </c>
      <c r="AN991" s="8"/>
      <c r="AP991" t="s">
        <v>90</v>
      </c>
      <c r="AQ991" s="8"/>
      <c r="AR991" s="8"/>
      <c r="AT991" t="s">
        <v>90</v>
      </c>
      <c r="AU991" t="s">
        <v>90</v>
      </c>
    </row>
    <row r="992" spans="39:47">
      <c r="AM992" s="8">
        <v>97.9</v>
      </c>
      <c r="AN992" s="8"/>
      <c r="AP992" t="s">
        <v>90</v>
      </c>
      <c r="AQ992" s="8"/>
      <c r="AR992" s="8"/>
      <c r="AT992" t="s">
        <v>90</v>
      </c>
      <c r="AU992" t="s">
        <v>90</v>
      </c>
    </row>
    <row r="993" spans="39:47">
      <c r="AM993" s="8">
        <v>98</v>
      </c>
      <c r="AN993" s="8"/>
      <c r="AP993" t="s">
        <v>90</v>
      </c>
      <c r="AQ993" s="8"/>
      <c r="AR993" s="8"/>
      <c r="AT993" t="s">
        <v>90</v>
      </c>
      <c r="AU993" t="s">
        <v>90</v>
      </c>
    </row>
    <row r="994" spans="39:47">
      <c r="AM994" s="8">
        <v>98.100000000000009</v>
      </c>
      <c r="AN994" s="8"/>
      <c r="AP994" t="s">
        <v>90</v>
      </c>
      <c r="AQ994" s="8"/>
      <c r="AR994" s="8"/>
      <c r="AT994" t="s">
        <v>90</v>
      </c>
      <c r="AU994" t="s">
        <v>90</v>
      </c>
    </row>
    <row r="995" spans="39:47">
      <c r="AM995" s="8">
        <v>98.2</v>
      </c>
      <c r="AN995" s="8"/>
      <c r="AP995" t="s">
        <v>90</v>
      </c>
      <c r="AQ995" s="8"/>
      <c r="AR995" s="8"/>
      <c r="AT995" t="s">
        <v>90</v>
      </c>
      <c r="AU995" t="s">
        <v>90</v>
      </c>
    </row>
    <row r="996" spans="39:47">
      <c r="AM996" s="8">
        <v>98.300000000000011</v>
      </c>
      <c r="AN996" s="8"/>
      <c r="AP996" t="s">
        <v>90</v>
      </c>
      <c r="AQ996" s="8"/>
      <c r="AR996" s="8"/>
      <c r="AT996" t="s">
        <v>90</v>
      </c>
      <c r="AU996" t="s">
        <v>90</v>
      </c>
    </row>
    <row r="997" spans="39:47">
      <c r="AM997" s="8">
        <v>98.4</v>
      </c>
      <c r="AN997" s="8"/>
      <c r="AP997" t="s">
        <v>90</v>
      </c>
      <c r="AQ997" s="8"/>
      <c r="AR997" s="8"/>
      <c r="AT997" t="s">
        <v>90</v>
      </c>
      <c r="AU997" t="s">
        <v>90</v>
      </c>
    </row>
    <row r="998" spans="39:47">
      <c r="AM998" s="8">
        <v>98.5</v>
      </c>
      <c r="AN998" s="8"/>
      <c r="AP998" t="s">
        <v>90</v>
      </c>
      <c r="AQ998" s="8"/>
      <c r="AR998" s="8"/>
      <c r="AT998" t="s">
        <v>90</v>
      </c>
      <c r="AU998" t="s">
        <v>90</v>
      </c>
    </row>
    <row r="999" spans="39:47">
      <c r="AM999" s="8">
        <v>98.600000000000009</v>
      </c>
      <c r="AN999" s="8"/>
      <c r="AP999" t="s">
        <v>90</v>
      </c>
      <c r="AQ999" s="8"/>
      <c r="AR999" s="8"/>
      <c r="AT999" t="s">
        <v>90</v>
      </c>
      <c r="AU999" t="s">
        <v>90</v>
      </c>
    </row>
    <row r="1000" spans="39:47">
      <c r="AM1000" s="8">
        <v>98.7</v>
      </c>
      <c r="AN1000" s="8"/>
      <c r="AP1000" t="s">
        <v>90</v>
      </c>
      <c r="AQ1000" s="8"/>
      <c r="AR1000" s="8"/>
      <c r="AT1000" t="s">
        <v>90</v>
      </c>
      <c r="AU1000" t="s">
        <v>90</v>
      </c>
    </row>
    <row r="1001" spans="39:47">
      <c r="AM1001" s="8">
        <v>98.800000000000011</v>
      </c>
      <c r="AN1001" s="8"/>
      <c r="AP1001" t="s">
        <v>90</v>
      </c>
      <c r="AQ1001" s="8"/>
      <c r="AR1001" s="8"/>
      <c r="AT1001" t="s">
        <v>90</v>
      </c>
      <c r="AU1001" t="s">
        <v>90</v>
      </c>
    </row>
    <row r="1002" spans="39:47">
      <c r="AM1002" s="8">
        <v>98.9</v>
      </c>
      <c r="AN1002" s="8"/>
      <c r="AP1002" t="s">
        <v>90</v>
      </c>
      <c r="AQ1002" s="8"/>
      <c r="AR1002" s="8"/>
      <c r="AT1002" t="s">
        <v>90</v>
      </c>
      <c r="AU1002" t="s">
        <v>90</v>
      </c>
    </row>
    <row r="1003" spans="39:47">
      <c r="AM1003" s="8">
        <v>99</v>
      </c>
      <c r="AN1003" s="8"/>
      <c r="AP1003" t="s">
        <v>90</v>
      </c>
      <c r="AQ1003" s="8"/>
      <c r="AR1003" s="8"/>
      <c r="AT1003" t="s">
        <v>90</v>
      </c>
      <c r="AU1003" t="s">
        <v>90</v>
      </c>
    </row>
    <row r="1004" spans="39:47">
      <c r="AM1004" s="8">
        <v>99.100000000000009</v>
      </c>
      <c r="AN1004" s="8"/>
      <c r="AP1004" t="s">
        <v>90</v>
      </c>
      <c r="AQ1004" s="8"/>
      <c r="AR1004" s="8"/>
      <c r="AT1004" t="s">
        <v>90</v>
      </c>
      <c r="AU1004" t="s">
        <v>90</v>
      </c>
    </row>
    <row r="1005" spans="39:47">
      <c r="AM1005" s="8">
        <v>99.2</v>
      </c>
      <c r="AN1005" s="8"/>
      <c r="AP1005" t="s">
        <v>90</v>
      </c>
      <c r="AQ1005" s="8"/>
      <c r="AR1005" s="8"/>
      <c r="AT1005" t="s">
        <v>90</v>
      </c>
      <c r="AU1005" t="s">
        <v>90</v>
      </c>
    </row>
    <row r="1006" spans="39:47">
      <c r="AM1006" s="8">
        <v>99.300000000000011</v>
      </c>
      <c r="AN1006" s="8"/>
      <c r="AP1006" t="s">
        <v>90</v>
      </c>
      <c r="AQ1006" s="8"/>
      <c r="AR1006" s="8"/>
      <c r="AT1006" t="s">
        <v>90</v>
      </c>
      <c r="AU1006" t="s">
        <v>90</v>
      </c>
    </row>
    <row r="1007" spans="39:47">
      <c r="AM1007" s="8">
        <v>99.4</v>
      </c>
      <c r="AN1007" s="8"/>
      <c r="AP1007" t="s">
        <v>90</v>
      </c>
      <c r="AQ1007" s="8"/>
      <c r="AR1007" s="8"/>
      <c r="AT1007" t="s">
        <v>90</v>
      </c>
      <c r="AU1007" t="s">
        <v>90</v>
      </c>
    </row>
    <row r="1008" spans="39:47">
      <c r="AM1008" s="8">
        <v>99.5</v>
      </c>
      <c r="AN1008" s="8"/>
      <c r="AP1008" t="s">
        <v>90</v>
      </c>
      <c r="AQ1008" s="8"/>
      <c r="AR1008" s="8"/>
      <c r="AT1008" t="s">
        <v>90</v>
      </c>
      <c r="AU1008" t="s">
        <v>90</v>
      </c>
    </row>
    <row r="1009" spans="39:47">
      <c r="AM1009" s="8">
        <v>99.600000000000009</v>
      </c>
      <c r="AN1009" s="8"/>
      <c r="AP1009" t="s">
        <v>90</v>
      </c>
      <c r="AQ1009" s="8"/>
      <c r="AR1009" s="8"/>
      <c r="AT1009" t="s">
        <v>90</v>
      </c>
      <c r="AU1009" t="s">
        <v>90</v>
      </c>
    </row>
    <row r="1010" spans="39:47">
      <c r="AM1010" s="8">
        <v>99.7</v>
      </c>
      <c r="AN1010" s="8"/>
      <c r="AP1010" t="s">
        <v>90</v>
      </c>
      <c r="AQ1010" s="8"/>
      <c r="AR1010" s="8"/>
      <c r="AT1010" t="s">
        <v>90</v>
      </c>
      <c r="AU1010" t="s">
        <v>90</v>
      </c>
    </row>
    <row r="1011" spans="39:47">
      <c r="AM1011" s="8">
        <v>99.800000000000011</v>
      </c>
      <c r="AN1011" s="8"/>
      <c r="AP1011" t="s">
        <v>90</v>
      </c>
      <c r="AQ1011" s="8"/>
      <c r="AR1011" s="8"/>
      <c r="AT1011" t="s">
        <v>90</v>
      </c>
      <c r="AU1011" t="s">
        <v>90</v>
      </c>
    </row>
    <row r="1012" spans="39:47">
      <c r="AM1012" s="8">
        <v>99.9</v>
      </c>
      <c r="AN1012" s="8"/>
      <c r="AP1012" t="s">
        <v>90</v>
      </c>
      <c r="AQ1012" s="8"/>
      <c r="AR1012" s="8"/>
      <c r="AT1012" t="s">
        <v>90</v>
      </c>
      <c r="AU1012" t="s">
        <v>90</v>
      </c>
    </row>
    <row r="1013" spans="39:47">
      <c r="AM1013" s="8">
        <v>100</v>
      </c>
      <c r="AN1013" s="8"/>
      <c r="AP1013" t="s">
        <v>90</v>
      </c>
      <c r="AQ1013" s="8"/>
      <c r="AR1013" s="8"/>
      <c r="AT1013" t="s">
        <v>90</v>
      </c>
      <c r="AU1013" t="s">
        <v>90</v>
      </c>
    </row>
  </sheetData>
  <mergeCells count="6">
    <mergeCell ref="B519:C519"/>
    <mergeCell ref="U10:V10"/>
    <mergeCell ref="B2:C2"/>
    <mergeCell ref="B9:C9"/>
    <mergeCell ref="H9:I9"/>
    <mergeCell ref="B515:C515"/>
  </mergeCells>
  <pageMargins left="0.7" right="0.7" top="0.75" bottom="0.75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O81"/>
  <sheetViews>
    <sheetView zoomScale="88" zoomScaleNormal="88" workbookViewId="0">
      <selection activeCell="P12" sqref="P12"/>
    </sheetView>
  </sheetViews>
  <sheetFormatPr baseColWidth="10" defaultRowHeight="14.4"/>
  <cols>
    <col min="2" max="2" width="3.6640625" customWidth="1"/>
    <col min="3" max="3" width="27.44140625" style="410" customWidth="1"/>
    <col min="4" max="11" width="13.33203125" customWidth="1"/>
  </cols>
  <sheetData>
    <row r="2" spans="1:15" s="404" customFormat="1">
      <c r="A2" s="403"/>
      <c r="B2" s="1167" t="s">
        <v>587</v>
      </c>
      <c r="C2" s="1167" t="s">
        <v>588</v>
      </c>
      <c r="D2" s="1168" t="s">
        <v>589</v>
      </c>
      <c r="E2" s="1168"/>
      <c r="F2" s="1168"/>
      <c r="G2" s="1168"/>
      <c r="H2" s="1168" t="s">
        <v>590</v>
      </c>
      <c r="I2" s="1168"/>
      <c r="J2" s="1168"/>
      <c r="K2" s="1168"/>
    </row>
    <row r="3" spans="1:15" s="404" customFormat="1">
      <c r="A3" s="403"/>
      <c r="B3" s="1167"/>
      <c r="C3" s="1167"/>
      <c r="D3" s="405" t="s">
        <v>591</v>
      </c>
      <c r="E3" s="405" t="s">
        <v>592</v>
      </c>
      <c r="F3" s="405" t="s">
        <v>593</v>
      </c>
      <c r="G3" s="405" t="s">
        <v>594</v>
      </c>
      <c r="H3" s="405" t="s">
        <v>595</v>
      </c>
      <c r="I3" s="405" t="s">
        <v>596</v>
      </c>
      <c r="J3" s="405" t="s">
        <v>597</v>
      </c>
      <c r="K3" s="405" t="s">
        <v>598</v>
      </c>
    </row>
    <row r="4" spans="1:15" s="404" customFormat="1" ht="15" customHeight="1">
      <c r="A4" s="403"/>
      <c r="B4" s="1167"/>
      <c r="C4" s="1167"/>
      <c r="D4" s="406" t="s">
        <v>599</v>
      </c>
      <c r="E4" s="406" t="s">
        <v>600</v>
      </c>
      <c r="F4" s="406" t="s">
        <v>601</v>
      </c>
      <c r="G4" s="406" t="s">
        <v>602</v>
      </c>
      <c r="H4" s="406" t="s">
        <v>603</v>
      </c>
      <c r="I4" s="406" t="s">
        <v>604</v>
      </c>
      <c r="J4" s="406" t="s">
        <v>605</v>
      </c>
      <c r="K4" s="406" t="s">
        <v>606</v>
      </c>
    </row>
    <row r="5" spans="1:15" s="404" customFormat="1">
      <c r="A5" s="403"/>
      <c r="B5" s="1167"/>
      <c r="C5" s="1167"/>
      <c r="D5" s="406" t="s">
        <v>68</v>
      </c>
      <c r="E5" s="406" t="s">
        <v>607</v>
      </c>
      <c r="F5" s="406" t="s">
        <v>66</v>
      </c>
      <c r="G5" s="406" t="s">
        <v>608</v>
      </c>
      <c r="H5" s="406" t="s">
        <v>62</v>
      </c>
      <c r="I5" s="406" t="s">
        <v>609</v>
      </c>
      <c r="J5" s="406">
        <v>0</v>
      </c>
      <c r="K5" s="406">
        <v>0</v>
      </c>
    </row>
    <row r="6" spans="1:15" s="404" customFormat="1" ht="41.4">
      <c r="A6" s="403"/>
      <c r="B6" s="407">
        <v>1</v>
      </c>
      <c r="C6" s="408" t="s">
        <v>610</v>
      </c>
      <c r="D6" s="409">
        <v>0</v>
      </c>
      <c r="E6" s="409">
        <v>0</v>
      </c>
      <c r="F6" s="409">
        <v>0.10308286735706694</v>
      </c>
      <c r="G6" s="409">
        <v>1.4159989138595304</v>
      </c>
      <c r="H6" s="409">
        <v>1.8254311900488553</v>
      </c>
      <c r="I6" s="409">
        <v>0.55362462870941476</v>
      </c>
      <c r="J6" s="409">
        <v>0</v>
      </c>
      <c r="K6" s="409">
        <v>0</v>
      </c>
    </row>
    <row r="7" spans="1:15" s="404" customFormat="1" ht="27.6">
      <c r="A7" s="403"/>
      <c r="B7" s="407">
        <v>2</v>
      </c>
      <c r="C7" s="408" t="s">
        <v>611</v>
      </c>
      <c r="D7" s="409">
        <v>0.27686053681227124</v>
      </c>
      <c r="E7" s="409">
        <v>3.4071205312854063</v>
      </c>
      <c r="F7" s="409">
        <v>0.20307952869234686</v>
      </c>
      <c r="G7" s="409">
        <v>1.3626172401787477</v>
      </c>
      <c r="H7" s="409">
        <v>1.5413134164324147</v>
      </c>
      <c r="I7" s="409">
        <v>0.58572680177741943</v>
      </c>
      <c r="J7" s="409">
        <v>0.19042845617340845</v>
      </c>
      <c r="K7" s="409">
        <v>0.180368647937832</v>
      </c>
    </row>
    <row r="8" spans="1:15" s="404" customFormat="1" ht="27.6">
      <c r="A8" s="403"/>
      <c r="B8" s="407">
        <v>3</v>
      </c>
      <c r="C8" s="408" t="s">
        <v>612</v>
      </c>
      <c r="D8" s="409">
        <v>0.11132610646157472</v>
      </c>
      <c r="E8" s="409">
        <v>1.7702389282360185</v>
      </c>
      <c r="F8" s="409">
        <v>1.9036857497293723E-3</v>
      </c>
      <c r="G8" s="409">
        <v>2.0829316111226719</v>
      </c>
      <c r="H8" s="409">
        <v>2.7469721665286237</v>
      </c>
      <c r="I8" s="409">
        <v>0.36276323709626757</v>
      </c>
      <c r="J8" s="409">
        <v>0.49999592377487617</v>
      </c>
      <c r="K8" s="409">
        <v>0.6944106590004423</v>
      </c>
    </row>
    <row r="9" spans="1:15" s="404" customFormat="1" ht="41.4">
      <c r="A9" s="403"/>
      <c r="B9" s="407">
        <v>4</v>
      </c>
      <c r="C9" s="408" t="s">
        <v>613</v>
      </c>
      <c r="D9" s="409">
        <v>0.44632950439715097</v>
      </c>
      <c r="E9" s="409">
        <v>3.0174005222096603</v>
      </c>
      <c r="F9" s="409">
        <v>4.8505124401651008E-2</v>
      </c>
      <c r="G9" s="409">
        <v>1.5250037993314469</v>
      </c>
      <c r="H9" s="409">
        <v>2.3125159609130082</v>
      </c>
      <c r="I9" s="409">
        <v>0.479340725797336</v>
      </c>
      <c r="J9" s="409">
        <v>0.27283529898557984</v>
      </c>
      <c r="K9" s="409">
        <v>12.627632838678792</v>
      </c>
      <c r="N9" s="404">
        <v>80</v>
      </c>
      <c r="O9" s="711">
        <v>1</v>
      </c>
    </row>
    <row r="10" spans="1:15" s="404" customFormat="1">
      <c r="A10" s="403"/>
      <c r="B10" s="407">
        <v>5</v>
      </c>
      <c r="C10" s="408" t="s">
        <v>614</v>
      </c>
      <c r="D10" s="409">
        <v>4.4027026907345945E-2</v>
      </c>
      <c r="E10" s="409">
        <v>1</v>
      </c>
      <c r="F10" s="409">
        <v>0.11266548170793624</v>
      </c>
      <c r="G10" s="409">
        <v>1.3719351975957488</v>
      </c>
      <c r="H10" s="409">
        <v>1.0894144399064845</v>
      </c>
      <c r="I10" s="409">
        <v>0.74090689352394079</v>
      </c>
      <c r="J10" s="409">
        <v>0</v>
      </c>
      <c r="K10" s="409">
        <v>0.43973677823026508</v>
      </c>
      <c r="N10" s="404">
        <v>20</v>
      </c>
      <c r="O10" s="712">
        <f>+N10*O9/N9</f>
        <v>0.25</v>
      </c>
    </row>
    <row r="11" spans="1:15" s="404" customFormat="1" ht="27.6">
      <c r="A11" s="403"/>
      <c r="B11" s="407">
        <v>6</v>
      </c>
      <c r="C11" s="408" t="s">
        <v>615</v>
      </c>
      <c r="D11" s="409">
        <v>9.6939325028042825E-2</v>
      </c>
      <c r="E11" s="409"/>
      <c r="F11" s="409">
        <v>0</v>
      </c>
      <c r="G11" s="409">
        <v>2.1714185634220473</v>
      </c>
      <c r="H11" s="409">
        <v>1.1139511106056794</v>
      </c>
      <c r="I11" s="409">
        <v>0.62765274084509404</v>
      </c>
      <c r="J11" s="409">
        <v>0.1950215694784557</v>
      </c>
      <c r="K11" s="409">
        <v>0</v>
      </c>
      <c r="N11" s="404">
        <v>42</v>
      </c>
      <c r="O11" s="712">
        <f>+N11*O9/N9</f>
        <v>0.52500000000000002</v>
      </c>
    </row>
    <row r="12" spans="1:15" s="404" customFormat="1" ht="27.6">
      <c r="A12" s="403"/>
      <c r="B12" s="407">
        <v>7</v>
      </c>
      <c r="C12" s="408" t="s">
        <v>616</v>
      </c>
      <c r="D12" s="409">
        <v>1.9305773729959955E-4</v>
      </c>
      <c r="E12" s="409"/>
      <c r="F12" s="409">
        <v>4.3429889764463693E-2</v>
      </c>
      <c r="G12" s="409">
        <v>1.6961054273374032</v>
      </c>
      <c r="H12" s="409">
        <v>1.6114483831761206</v>
      </c>
      <c r="I12" s="409">
        <v>0.67242087828450769</v>
      </c>
      <c r="J12" s="409">
        <v>4.2921082401666477E-2</v>
      </c>
      <c r="K12" s="409">
        <v>0.52205635051067467</v>
      </c>
      <c r="N12" s="404">
        <v>18</v>
      </c>
      <c r="O12" s="712">
        <f>+N12*O9/N9</f>
        <v>0.22500000000000001</v>
      </c>
    </row>
    <row r="13" spans="1:15" s="404" customFormat="1" ht="27.6">
      <c r="A13" s="403"/>
      <c r="B13" s="407">
        <v>8</v>
      </c>
      <c r="C13" s="408" t="s">
        <v>617</v>
      </c>
      <c r="D13" s="409">
        <v>0.32623098774185905</v>
      </c>
      <c r="E13" s="409">
        <v>1.9316065846990176</v>
      </c>
      <c r="F13" s="409">
        <v>0.21297948097631489</v>
      </c>
      <c r="G13" s="409">
        <v>2.82370771430663</v>
      </c>
      <c r="H13" s="409">
        <v>5.0642894002729166</v>
      </c>
      <c r="I13" s="409">
        <v>0.28033344062262711</v>
      </c>
      <c r="J13" s="409">
        <v>0.21968447717740142</v>
      </c>
      <c r="K13" s="409">
        <v>0</v>
      </c>
      <c r="O13" s="711"/>
    </row>
    <row r="14" spans="1:15" s="404" customFormat="1" ht="27.6">
      <c r="A14" s="403"/>
      <c r="B14" s="407">
        <v>9</v>
      </c>
      <c r="C14" s="408" t="s">
        <v>618</v>
      </c>
      <c r="D14" s="409">
        <v>9.6803795363592668E-2</v>
      </c>
      <c r="E14" s="409">
        <v>1.1218797223274652</v>
      </c>
      <c r="F14" s="409">
        <v>8.5491686385708615E-2</v>
      </c>
      <c r="G14" s="409">
        <v>0.53978807215840108</v>
      </c>
      <c r="H14" s="409">
        <v>1.453688725941082</v>
      </c>
      <c r="I14" s="409">
        <v>0.68430376392210468</v>
      </c>
      <c r="J14" s="409">
        <v>0.65071208439518757</v>
      </c>
      <c r="K14" s="409">
        <v>0</v>
      </c>
    </row>
    <row r="15" spans="1:15" s="404" customFormat="1" ht="27.6">
      <c r="A15" s="403"/>
      <c r="B15" s="407">
        <v>10</v>
      </c>
      <c r="C15" s="408" t="s">
        <v>619</v>
      </c>
      <c r="D15" s="409">
        <v>0.29523199848621512</v>
      </c>
      <c r="E15" s="409">
        <v>1.2522918137245975</v>
      </c>
      <c r="F15" s="409">
        <v>0.2276775924181311</v>
      </c>
      <c r="G15" s="409">
        <v>14.524989182296318</v>
      </c>
      <c r="H15" s="409">
        <v>3.3087392487835801</v>
      </c>
      <c r="I15" s="409">
        <v>0.30206607131087992</v>
      </c>
      <c r="J15" s="409">
        <v>4.0858344620390445E-2</v>
      </c>
      <c r="K15" s="409">
        <v>0</v>
      </c>
    </row>
    <row r="16" spans="1:15" s="404" customFormat="1">
      <c r="A16" s="403"/>
      <c r="B16" s="407">
        <v>11</v>
      </c>
      <c r="C16" s="408" t="s">
        <v>620</v>
      </c>
      <c r="D16" s="409">
        <v>3.9337210346470634E-2</v>
      </c>
      <c r="E16" s="409">
        <v>1.3956610249299959</v>
      </c>
      <c r="F16" s="409">
        <v>0.26718603609688096</v>
      </c>
      <c r="G16" s="409">
        <v>1.5673199505415771</v>
      </c>
      <c r="H16" s="409">
        <v>0.86835956876080567</v>
      </c>
      <c r="I16" s="409">
        <v>0.73915337080028953</v>
      </c>
      <c r="J16" s="409">
        <v>0.11263804681932904</v>
      </c>
      <c r="K16" s="409">
        <v>-7.2576282805905789E-3</v>
      </c>
    </row>
    <row r="17" spans="1:11" s="404" customFormat="1" ht="27.6">
      <c r="A17" s="403"/>
      <c r="B17" s="407">
        <v>12</v>
      </c>
      <c r="C17" s="408" t="s">
        <v>621</v>
      </c>
      <c r="D17" s="409">
        <v>0.14016254513572324</v>
      </c>
      <c r="E17" s="409">
        <v>1.0004734299923415</v>
      </c>
      <c r="F17" s="409">
        <v>0.1494806412337121</v>
      </c>
      <c r="G17" s="409">
        <v>2.4845598592728213</v>
      </c>
      <c r="H17" s="409">
        <v>1.9000807575655003</v>
      </c>
      <c r="I17" s="409">
        <v>0.52629341990772072</v>
      </c>
      <c r="J17" s="409">
        <v>0</v>
      </c>
      <c r="K17" s="409">
        <v>0</v>
      </c>
    </row>
    <row r="18" spans="1:11" s="404" customFormat="1">
      <c r="A18" s="403"/>
      <c r="B18" s="407">
        <v>13</v>
      </c>
      <c r="C18" s="408" t="s">
        <v>622</v>
      </c>
      <c r="D18" s="409"/>
      <c r="E18" s="409">
        <v>3.1441601182671746</v>
      </c>
      <c r="F18" s="409">
        <v>0</v>
      </c>
      <c r="G18" s="409">
        <v>2.174831601811074</v>
      </c>
      <c r="H18" s="409">
        <v>1.1339818068029091</v>
      </c>
      <c r="I18" s="409">
        <v>0.88184836299918201</v>
      </c>
      <c r="J18" s="409">
        <v>4.6606444328247926E-2</v>
      </c>
      <c r="K18" s="409">
        <v>0</v>
      </c>
    </row>
    <row r="19" spans="1:11" s="404" customFormat="1" ht="55.2">
      <c r="A19" s="403"/>
      <c r="B19" s="407">
        <v>14</v>
      </c>
      <c r="C19" s="408" t="s">
        <v>623</v>
      </c>
      <c r="D19" s="409">
        <v>0.2625415639067803</v>
      </c>
      <c r="E19" s="409">
        <v>1.015149397996991</v>
      </c>
      <c r="F19" s="409">
        <v>0.21235259539406079</v>
      </c>
      <c r="G19" s="409">
        <v>0.83939759510970902</v>
      </c>
      <c r="H19" s="409">
        <v>1.4746915630422091</v>
      </c>
      <c r="I19" s="409">
        <v>0.79847985267291688</v>
      </c>
      <c r="J19" s="409">
        <v>3.2300312245644197E-2</v>
      </c>
      <c r="K19" s="409">
        <v>0.2618283327178379</v>
      </c>
    </row>
    <row r="20" spans="1:11" s="404" customFormat="1">
      <c r="A20" s="403"/>
      <c r="B20" s="407">
        <v>15</v>
      </c>
      <c r="C20" s="408" t="s">
        <v>624</v>
      </c>
      <c r="D20" s="409">
        <v>0.66116620286271754</v>
      </c>
      <c r="E20" s="409">
        <v>1</v>
      </c>
      <c r="F20" s="409">
        <v>0</v>
      </c>
      <c r="G20" s="409">
        <v>0.17988476975872442</v>
      </c>
      <c r="H20" s="409">
        <v>10.006594875099809</v>
      </c>
      <c r="I20" s="409">
        <v>0.7846701659851657</v>
      </c>
      <c r="J20" s="409">
        <v>1.182870429965998</v>
      </c>
      <c r="K20" s="409">
        <v>-0.16612525808262071</v>
      </c>
    </row>
    <row r="21" spans="1:11" s="404" customFormat="1" ht="27.6">
      <c r="A21" s="403"/>
      <c r="B21" s="407">
        <v>16</v>
      </c>
      <c r="C21" s="408" t="s">
        <v>625</v>
      </c>
      <c r="D21" s="409">
        <v>0.39510297866633587</v>
      </c>
      <c r="E21" s="409">
        <v>1</v>
      </c>
      <c r="F21" s="409">
        <v>7.6688061558253209E-2</v>
      </c>
      <c r="G21" s="409">
        <v>0.69758689239480098</v>
      </c>
      <c r="H21" s="409">
        <v>1.3895567271413842</v>
      </c>
      <c r="I21" s="409">
        <v>0.34673041788659581</v>
      </c>
      <c r="J21" s="409">
        <v>0.85182945881394112</v>
      </c>
      <c r="K21" s="409">
        <v>0</v>
      </c>
    </row>
    <row r="22" spans="1:11" s="404" customFormat="1">
      <c r="A22" s="403"/>
      <c r="B22" s="407">
        <v>17</v>
      </c>
      <c r="C22" s="408" t="s">
        <v>626</v>
      </c>
      <c r="D22" s="409">
        <v>0.25623053227716747</v>
      </c>
      <c r="E22" s="409">
        <v>1.0023000189085609</v>
      </c>
      <c r="F22" s="409">
        <v>0</v>
      </c>
      <c r="G22" s="409">
        <v>0.50219690524956262</v>
      </c>
      <c r="H22" s="409">
        <v>8.0555143305624846</v>
      </c>
      <c r="I22" s="409">
        <v>0.50429662177640133</v>
      </c>
      <c r="J22" s="409">
        <v>1.069870141130155</v>
      </c>
      <c r="K22" s="409">
        <v>0</v>
      </c>
    </row>
    <row r="23" spans="1:11" s="404" customFormat="1" ht="27.6">
      <c r="A23" s="403"/>
      <c r="B23" s="407">
        <v>18</v>
      </c>
      <c r="C23" s="408" t="s">
        <v>627</v>
      </c>
      <c r="D23" s="409">
        <v>0.5411292913338398</v>
      </c>
      <c r="E23" s="409">
        <v>1.4233000992510656</v>
      </c>
      <c r="F23" s="409">
        <v>0.16801731141896181</v>
      </c>
      <c r="G23" s="409">
        <v>4.8398268085381915</v>
      </c>
      <c r="H23" s="409">
        <v>0.62996783524871436</v>
      </c>
      <c r="I23" s="409">
        <v>0.61466092586171517</v>
      </c>
      <c r="J23" s="409">
        <v>5.8643219372180991E-2</v>
      </c>
      <c r="K23" s="409">
        <v>0</v>
      </c>
    </row>
    <row r="24" spans="1:11" s="404" customFormat="1" ht="55.2">
      <c r="A24" s="403"/>
      <c r="B24" s="407">
        <v>19</v>
      </c>
      <c r="C24" s="408" t="s">
        <v>628</v>
      </c>
      <c r="D24" s="409">
        <v>0.99169980605559327</v>
      </c>
      <c r="E24" s="409">
        <v>1.5266299490791349</v>
      </c>
      <c r="F24" s="409">
        <v>7.4263659846264041E-2</v>
      </c>
      <c r="G24" s="409">
        <v>1.9156586779806901</v>
      </c>
      <c r="H24" s="409">
        <v>1.6857902455991081</v>
      </c>
      <c r="I24" s="409">
        <v>0.58977702255568176</v>
      </c>
      <c r="J24" s="409">
        <v>8.5312656326105032E-2</v>
      </c>
      <c r="K24" s="409">
        <v>8.825159747133153E-2</v>
      </c>
    </row>
    <row r="25" spans="1:11" s="404" customFormat="1" ht="27.6">
      <c r="A25" s="403"/>
      <c r="B25" s="407">
        <v>20</v>
      </c>
      <c r="C25" s="408" t="s">
        <v>629</v>
      </c>
      <c r="D25" s="409">
        <v>2.631871097977368E-3</v>
      </c>
      <c r="E25" s="409">
        <v>1</v>
      </c>
      <c r="F25" s="409">
        <v>0.50963405294835085</v>
      </c>
      <c r="G25" s="409">
        <v>4.9646090212642067</v>
      </c>
      <c r="H25" s="409">
        <v>2.4859726793799819</v>
      </c>
      <c r="I25" s="409">
        <v>0.43714302404261823</v>
      </c>
      <c r="J25" s="409">
        <v>0</v>
      </c>
      <c r="K25" s="409">
        <v>0</v>
      </c>
    </row>
    <row r="26" spans="1:11" s="404" customFormat="1" ht="27.6">
      <c r="A26" s="403"/>
      <c r="B26" s="407">
        <v>21</v>
      </c>
      <c r="C26" s="408" t="s">
        <v>630</v>
      </c>
      <c r="D26" s="409">
        <v>3.2498102746084535E-2</v>
      </c>
      <c r="E26" s="409">
        <v>1.8996239037119642</v>
      </c>
      <c r="F26" s="409">
        <v>0.31974102963678858</v>
      </c>
      <c r="G26" s="409">
        <v>3.4179246259652718</v>
      </c>
      <c r="H26" s="409">
        <v>1.7119399128682824</v>
      </c>
      <c r="I26" s="409">
        <v>0.39716193544674833</v>
      </c>
      <c r="J26" s="409">
        <v>0.12742092302590088</v>
      </c>
      <c r="K26" s="409">
        <v>-3.3274322176951685E-4</v>
      </c>
    </row>
    <row r="27" spans="1:11" s="404" customFormat="1">
      <c r="A27" s="403"/>
      <c r="B27" s="407">
        <v>22</v>
      </c>
      <c r="C27" s="408" t="s">
        <v>631</v>
      </c>
      <c r="D27" s="409">
        <v>0.30810985894403187</v>
      </c>
      <c r="E27" s="409">
        <v>1.0094020762781419</v>
      </c>
      <c r="F27" s="409">
        <v>0</v>
      </c>
      <c r="G27" s="409">
        <v>0.75685388959274458</v>
      </c>
      <c r="H27" s="409">
        <v>0.93992341750804642</v>
      </c>
      <c r="I27" s="409">
        <v>0.93408026517462428</v>
      </c>
      <c r="J27" s="409">
        <v>8.7065950880888629E-2</v>
      </c>
      <c r="K27" s="409">
        <v>0</v>
      </c>
    </row>
    <row r="28" spans="1:11" s="404" customFormat="1" ht="41.4">
      <c r="A28" s="403"/>
      <c r="B28" s="407">
        <v>23</v>
      </c>
      <c r="C28" s="408" t="s">
        <v>632</v>
      </c>
      <c r="D28" s="409">
        <v>1.4909409334742529</v>
      </c>
      <c r="E28" s="409">
        <v>1</v>
      </c>
      <c r="F28" s="409">
        <v>0.94625292847656473</v>
      </c>
      <c r="G28" s="409">
        <v>17.871439720795163</v>
      </c>
      <c r="H28" s="409">
        <v>1.7611411541313191</v>
      </c>
      <c r="I28" s="409">
        <v>0.88577312330204017</v>
      </c>
      <c r="J28" s="409">
        <v>2.1404850002515801E-3</v>
      </c>
      <c r="K28" s="409">
        <v>0</v>
      </c>
    </row>
    <row r="29" spans="1:11" s="404" customFormat="1" ht="41.4">
      <c r="A29" s="403"/>
      <c r="B29" s="407">
        <v>24</v>
      </c>
      <c r="C29" s="408" t="s">
        <v>633</v>
      </c>
      <c r="D29" s="409">
        <v>6.170299976790574E-2</v>
      </c>
      <c r="E29" s="409">
        <v>2.3293941503677007</v>
      </c>
      <c r="F29" s="409">
        <v>0.45560206175248963</v>
      </c>
      <c r="G29" s="409">
        <v>1.9153786081913635</v>
      </c>
      <c r="H29" s="409">
        <v>1.1929208149696013</v>
      </c>
      <c r="I29" s="409">
        <v>0.8890437004642282</v>
      </c>
      <c r="J29" s="409">
        <v>4.9016168697600934E-2</v>
      </c>
      <c r="K29" s="409">
        <v>0.43127291400809448</v>
      </c>
    </row>
    <row r="30" spans="1:11" s="404" customFormat="1" ht="27.6">
      <c r="A30" s="403"/>
      <c r="B30" s="407">
        <v>25</v>
      </c>
      <c r="C30" s="408" t="s">
        <v>634</v>
      </c>
      <c r="D30" s="409">
        <v>0.45201381790410383</v>
      </c>
      <c r="E30" s="409">
        <v>1.0320416740191409</v>
      </c>
      <c r="F30" s="409">
        <v>0</v>
      </c>
      <c r="G30" s="409">
        <v>0.6915003363539145</v>
      </c>
      <c r="H30" s="409">
        <v>0.95036780019811773</v>
      </c>
      <c r="I30" s="409">
        <v>1.0644352184429438</v>
      </c>
      <c r="J30" s="409">
        <v>7.1387897351470428E-2</v>
      </c>
      <c r="K30" s="409">
        <v>-7.5291920153836901E-4</v>
      </c>
    </row>
    <row r="31" spans="1:11" s="404" customFormat="1" ht="55.2">
      <c r="A31" s="403"/>
      <c r="B31" s="407">
        <v>26</v>
      </c>
      <c r="C31" s="408" t="s">
        <v>635</v>
      </c>
      <c r="D31" s="409">
        <v>8.9708708952597523E-3</v>
      </c>
      <c r="E31" s="409">
        <v>1.0199381811977921</v>
      </c>
      <c r="F31" s="409">
        <v>0</v>
      </c>
      <c r="G31" s="409">
        <v>2.6459231941958774</v>
      </c>
      <c r="H31" s="409">
        <v>0.87105902817123848</v>
      </c>
      <c r="I31" s="409">
        <v>0.96174960422913125</v>
      </c>
      <c r="J31" s="409">
        <v>1.6213920156040923E-2</v>
      </c>
      <c r="K31" s="409">
        <v>0</v>
      </c>
    </row>
    <row r="32" spans="1:11" s="404" customFormat="1" ht="41.4">
      <c r="A32" s="403"/>
      <c r="B32" s="407">
        <v>27</v>
      </c>
      <c r="C32" s="408" t="s">
        <v>636</v>
      </c>
      <c r="D32" s="409">
        <v>5.1941922100094406E-2</v>
      </c>
      <c r="E32" s="409">
        <v>1.0224423003898662</v>
      </c>
      <c r="F32" s="409">
        <v>1.3252238553809765</v>
      </c>
      <c r="G32" s="409">
        <v>2.1491098278663316</v>
      </c>
      <c r="H32" s="409">
        <v>2.3765228462485859</v>
      </c>
      <c r="I32" s="409">
        <v>0.91471136867366354</v>
      </c>
      <c r="J32" s="409">
        <v>1.0011729136100551E-2</v>
      </c>
      <c r="K32" s="409">
        <v>0</v>
      </c>
    </row>
    <row r="33" spans="1:11" s="404" customFormat="1" ht="41.4">
      <c r="A33" s="403"/>
      <c r="B33" s="407">
        <v>28</v>
      </c>
      <c r="C33" s="408" t="s">
        <v>637</v>
      </c>
      <c r="D33" s="409">
        <v>0</v>
      </c>
      <c r="E33" s="409">
        <v>1.0022635251285241</v>
      </c>
      <c r="F33" s="409">
        <v>0.52085270598220323</v>
      </c>
      <c r="G33" s="409">
        <v>4.1888549109886561</v>
      </c>
      <c r="H33" s="409">
        <v>4.5171157154472512</v>
      </c>
      <c r="I33" s="409">
        <v>0.49735060366987993</v>
      </c>
      <c r="J33" s="409">
        <v>6.2645685568436915E-2</v>
      </c>
      <c r="K33" s="409">
        <v>0</v>
      </c>
    </row>
    <row r="34" spans="1:11" s="404" customFormat="1">
      <c r="A34" s="403"/>
      <c r="B34" s="407">
        <v>29</v>
      </c>
      <c r="C34" s="408" t="s">
        <v>638</v>
      </c>
      <c r="D34" s="409">
        <v>0.16576344083667888</v>
      </c>
      <c r="E34" s="409">
        <v>1.1566345833600373</v>
      </c>
      <c r="F34" s="409">
        <v>3.323275809100926</v>
      </c>
      <c r="G34" s="409">
        <v>4.0502367178421119</v>
      </c>
      <c r="H34" s="409">
        <v>1.0358520925235286</v>
      </c>
      <c r="I34" s="409">
        <v>0.9569039188061067</v>
      </c>
      <c r="J34" s="409">
        <v>0</v>
      </c>
      <c r="K34" s="409">
        <v>0</v>
      </c>
    </row>
    <row r="35" spans="1:11" s="404" customFormat="1" ht="55.2">
      <c r="A35" s="403"/>
      <c r="B35" s="407">
        <v>30</v>
      </c>
      <c r="C35" s="408" t="s">
        <v>639</v>
      </c>
      <c r="D35" s="409">
        <v>1.3361918720118289</v>
      </c>
      <c r="E35" s="409">
        <v>4.4358219318155028</v>
      </c>
      <c r="F35" s="409">
        <v>0.38077553767480615</v>
      </c>
      <c r="G35" s="409">
        <v>9.0145186903979546</v>
      </c>
      <c r="H35" s="409">
        <v>1.3860531751331706</v>
      </c>
      <c r="I35" s="409">
        <v>0.39665785984185292</v>
      </c>
      <c r="J35" s="409">
        <v>6.8218700203080797E-3</v>
      </c>
      <c r="K35" s="409">
        <v>5.2916761897506222E-2</v>
      </c>
    </row>
    <row r="36" spans="1:11" s="404" customFormat="1" ht="27.6">
      <c r="A36" s="403"/>
      <c r="B36" s="407">
        <v>31</v>
      </c>
      <c r="C36" s="408" t="s">
        <v>640</v>
      </c>
      <c r="D36" s="409">
        <v>0</v>
      </c>
      <c r="E36" s="409">
        <v>1.0107920312744054</v>
      </c>
      <c r="F36" s="409">
        <v>0</v>
      </c>
      <c r="G36" s="409">
        <v>7.0077181432310578</v>
      </c>
      <c r="H36" s="409">
        <v>0</v>
      </c>
      <c r="I36" s="409">
        <v>2.2311932390579337</v>
      </c>
      <c r="J36" s="409">
        <v>0.13440808273830779</v>
      </c>
      <c r="K36" s="409">
        <v>0</v>
      </c>
    </row>
    <row r="37" spans="1:11" s="404" customFormat="1">
      <c r="A37" s="403"/>
      <c r="B37" s="407">
        <v>32</v>
      </c>
      <c r="C37" s="408" t="s">
        <v>641</v>
      </c>
      <c r="D37" s="409">
        <v>0</v>
      </c>
      <c r="E37" s="409">
        <v>1.0299779030759628</v>
      </c>
      <c r="F37" s="409">
        <v>0.85867963009737647</v>
      </c>
      <c r="G37" s="409">
        <v>1.6179749306230207</v>
      </c>
      <c r="H37" s="409">
        <v>1.3185899109171806</v>
      </c>
      <c r="I37" s="409">
        <v>0.93035646761347579</v>
      </c>
      <c r="J37" s="409">
        <v>0</v>
      </c>
      <c r="K37" s="409">
        <v>-9.7790380977172669E-3</v>
      </c>
    </row>
    <row r="38" spans="1:11" s="404" customFormat="1" ht="27.6">
      <c r="A38" s="403"/>
      <c r="B38" s="407">
        <v>33</v>
      </c>
      <c r="C38" s="408" t="s">
        <v>642</v>
      </c>
      <c r="D38" s="409">
        <v>0.9017331511016331</v>
      </c>
      <c r="E38" s="409">
        <v>4.7703794709001599</v>
      </c>
      <c r="F38" s="409">
        <v>0.96520447503772311</v>
      </c>
      <c r="G38" s="409">
        <v>5.3325311013550376</v>
      </c>
      <c r="H38" s="409">
        <v>1.4853939403792276</v>
      </c>
      <c r="I38" s="409">
        <v>0.61244545397822536</v>
      </c>
      <c r="J38" s="409">
        <v>0</v>
      </c>
      <c r="K38" s="409">
        <v>0</v>
      </c>
    </row>
    <row r="39" spans="1:11" s="404" customFormat="1" ht="27.6">
      <c r="A39" s="403"/>
      <c r="B39" s="407">
        <v>34</v>
      </c>
      <c r="C39" s="408" t="s">
        <v>643</v>
      </c>
      <c r="D39" s="409">
        <v>3.8965431679141107E-3</v>
      </c>
      <c r="E39" s="409">
        <v>1</v>
      </c>
      <c r="F39" s="409">
        <v>0</v>
      </c>
      <c r="G39" s="409">
        <v>1.6288940832289962</v>
      </c>
      <c r="H39" s="409">
        <v>0.99623784642772584</v>
      </c>
      <c r="I39" s="409">
        <v>0.99846462621632315</v>
      </c>
      <c r="J39" s="409">
        <v>0</v>
      </c>
      <c r="K39" s="409">
        <v>-0.13740824886403355</v>
      </c>
    </row>
    <row r="40" spans="1:11" s="404" customFormat="1">
      <c r="A40" s="403"/>
      <c r="B40" s="407">
        <v>35</v>
      </c>
      <c r="C40" s="408" t="s">
        <v>644</v>
      </c>
      <c r="D40" s="409"/>
      <c r="E40" s="409">
        <v>2.1912204122693035</v>
      </c>
      <c r="F40" s="409">
        <v>0.99591131745692452</v>
      </c>
      <c r="G40" s="409">
        <v>0.73611173875954172</v>
      </c>
      <c r="H40" s="409">
        <v>3.0265081380897669</v>
      </c>
      <c r="I40" s="409">
        <v>0.29058870586692881</v>
      </c>
      <c r="J40" s="409">
        <v>0</v>
      </c>
      <c r="K40" s="409">
        <v>0</v>
      </c>
    </row>
    <row r="41" spans="1:11">
      <c r="C41" s="410" t="s">
        <v>645</v>
      </c>
      <c r="D41">
        <v>9.8365939167756086E-2</v>
      </c>
      <c r="E41">
        <v>1</v>
      </c>
      <c r="F41">
        <f t="shared" ref="F41:K41" si="0">AVERAGE(F6:F40)</f>
        <v>0.35965591561561744</v>
      </c>
      <c r="G41">
        <f t="shared" si="0"/>
        <v>3.2201525235119237</v>
      </c>
      <c r="H41">
        <f t="shared" si="0"/>
        <v>2.1505114349949919</v>
      </c>
      <c r="I41">
        <f t="shared" si="0"/>
        <v>0.69923167020462795</v>
      </c>
      <c r="J41">
        <f t="shared" si="0"/>
        <v>0.17484744738811062</v>
      </c>
      <c r="K41">
        <f t="shared" si="0"/>
        <v>0.42790911556298589</v>
      </c>
    </row>
    <row r="42" spans="1:11">
      <c r="D42">
        <v>9.4156451250352879E-2</v>
      </c>
      <c r="E42">
        <v>1</v>
      </c>
    </row>
    <row r="43" spans="1:11">
      <c r="D43">
        <v>1.0589475228327976</v>
      </c>
    </row>
    <row r="44" spans="1:11">
      <c r="D44">
        <v>0.51674654811507414</v>
      </c>
      <c r="E44">
        <v>1.4331969219173317</v>
      </c>
    </row>
    <row r="45" spans="1:11">
      <c r="D45">
        <v>0</v>
      </c>
      <c r="E45">
        <v>1.0105679793740694</v>
      </c>
    </row>
    <row r="46" spans="1:11">
      <c r="D46">
        <v>1.3580741966390515</v>
      </c>
      <c r="E46">
        <v>3.1272933185959921</v>
      </c>
    </row>
    <row r="47" spans="1:11">
      <c r="D47">
        <v>7.2743769013182465E-3</v>
      </c>
      <c r="E47">
        <v>1.0246305905004436</v>
      </c>
    </row>
    <row r="48" spans="1:11">
      <c r="D48">
        <v>0</v>
      </c>
      <c r="E48">
        <v>1.0273920668786054</v>
      </c>
    </row>
    <row r="49" spans="4:5">
      <c r="D49">
        <v>0</v>
      </c>
      <c r="E49">
        <v>1</v>
      </c>
    </row>
    <row r="50" spans="4:5">
      <c r="D50">
        <v>0.28848216494382578</v>
      </c>
      <c r="E50">
        <v>2.5158429889396339</v>
      </c>
    </row>
    <row r="51" spans="4:5">
      <c r="D51">
        <v>0.24032488071377847</v>
      </c>
      <c r="E51">
        <v>1</v>
      </c>
    </row>
    <row r="52" spans="4:5">
      <c r="D52">
        <v>0</v>
      </c>
      <c r="E52">
        <v>1.0001430778322671</v>
      </c>
    </row>
    <row r="53" spans="4:5">
      <c r="D53">
        <v>0.13928473337391695</v>
      </c>
      <c r="E53">
        <v>1</v>
      </c>
    </row>
    <row r="54" spans="4:5">
      <c r="D54">
        <v>0.15658240045974559</v>
      </c>
      <c r="E54">
        <v>1</v>
      </c>
    </row>
    <row r="55" spans="4:5">
      <c r="D55">
        <v>0.64972634653112171</v>
      </c>
      <c r="E55">
        <v>1</v>
      </c>
    </row>
    <row r="56" spans="4:5">
      <c r="D56">
        <v>0.38174007315401565</v>
      </c>
      <c r="E56">
        <v>1</v>
      </c>
    </row>
    <row r="57" spans="4:5">
      <c r="D57">
        <v>0.31506707197373041</v>
      </c>
      <c r="E57">
        <v>1.0005301365674208</v>
      </c>
    </row>
    <row r="58" spans="4:5">
      <c r="D58">
        <v>0.16723169142294955</v>
      </c>
      <c r="E58">
        <v>1</v>
      </c>
    </row>
    <row r="59" spans="4:5">
      <c r="D59">
        <v>1.0460163028396932</v>
      </c>
      <c r="E59">
        <v>1</v>
      </c>
    </row>
    <row r="60" spans="4:5">
      <c r="D60">
        <v>5.4828177020463345E-2</v>
      </c>
      <c r="E60">
        <v>1.852252862125318</v>
      </c>
    </row>
    <row r="61" spans="4:5">
      <c r="D61">
        <v>3.1524742600514709E-2</v>
      </c>
      <c r="E61">
        <v>2.4120861438226155</v>
      </c>
    </row>
    <row r="62" spans="4:5">
      <c r="D62">
        <v>0.61227769981958247</v>
      </c>
      <c r="E62">
        <v>1</v>
      </c>
    </row>
    <row r="63" spans="4:5">
      <c r="D63">
        <v>0</v>
      </c>
      <c r="E63">
        <v>1.0116212789495698</v>
      </c>
    </row>
    <row r="64" spans="4:5">
      <c r="D64">
        <v>4.5703748430240304E-2</v>
      </c>
      <c r="E64">
        <v>1</v>
      </c>
    </row>
    <row r="65" spans="4:5">
      <c r="D65">
        <v>0.25841707530267999</v>
      </c>
      <c r="E65">
        <v>1.7259267980599329</v>
      </c>
    </row>
    <row r="66" spans="4:5">
      <c r="D66">
        <v>0.57155464927905342</v>
      </c>
      <c r="E66">
        <v>1</v>
      </c>
    </row>
    <row r="67" spans="4:5">
      <c r="D67">
        <v>6.328685506813797E-2</v>
      </c>
      <c r="E67">
        <v>1.1560916506756507</v>
      </c>
    </row>
    <row r="68" spans="4:5">
      <c r="D68">
        <v>5.8544845043442567E-2</v>
      </c>
      <c r="E68">
        <v>1</v>
      </c>
    </row>
    <row r="69" spans="4:5">
      <c r="D69">
        <v>0.11729676996970807</v>
      </c>
      <c r="E69">
        <v>1.0140876188872989</v>
      </c>
    </row>
    <row r="70" spans="4:5">
      <c r="D70">
        <v>0.245943883302988</v>
      </c>
      <c r="E70">
        <v>1.0320644999293078</v>
      </c>
    </row>
    <row r="71" spans="4:5">
      <c r="D71">
        <v>1.169194042807151E-2</v>
      </c>
      <c r="E71">
        <v>1</v>
      </c>
    </row>
    <row r="72" spans="4:5">
      <c r="D72">
        <v>0.81663653113797674</v>
      </c>
      <c r="E72">
        <v>1</v>
      </c>
    </row>
    <row r="73" spans="4:5">
      <c r="E73">
        <v>1</v>
      </c>
    </row>
    <row r="74" spans="4:5">
      <c r="D74">
        <v>0.12010207073709764</v>
      </c>
      <c r="E74">
        <v>1</v>
      </c>
    </row>
    <row r="75" spans="4:5">
      <c r="D75">
        <v>0.37450965819782739</v>
      </c>
      <c r="E75">
        <v>1</v>
      </c>
    </row>
    <row r="76" spans="4:5">
      <c r="D76">
        <v>0.45814432326352023</v>
      </c>
      <c r="E76">
        <v>1</v>
      </c>
    </row>
    <row r="77" spans="4:5">
      <c r="D77">
        <v>9.5082082357645942E-3</v>
      </c>
      <c r="E77">
        <v>1</v>
      </c>
    </row>
    <row r="78" spans="4:5">
      <c r="D78">
        <v>0.44010334618846125</v>
      </c>
      <c r="E78">
        <v>1</v>
      </c>
    </row>
    <row r="79" spans="4:5">
      <c r="D79">
        <v>3.8072000000000002E-3</v>
      </c>
      <c r="E79">
        <v>1</v>
      </c>
    </row>
    <row r="80" spans="4:5">
      <c r="D80">
        <v>0.58057634117300072</v>
      </c>
      <c r="E80">
        <v>1</v>
      </c>
    </row>
    <row r="81" spans="4:5">
      <c r="D81">
        <v>0</v>
      </c>
      <c r="E81">
        <v>1</v>
      </c>
    </row>
  </sheetData>
  <mergeCells count="4">
    <mergeCell ref="B2:B5"/>
    <mergeCell ref="C2:C5"/>
    <mergeCell ref="D2:G2"/>
    <mergeCell ref="H2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CARATULA</vt:lpstr>
      <vt:lpstr>CONTENIDO</vt:lpstr>
      <vt:lpstr>INSTRUCCIONES</vt:lpstr>
      <vt:lpstr>MARCO METODOLOGICO</vt:lpstr>
      <vt:lpstr>3</vt:lpstr>
      <vt:lpstr>4</vt:lpstr>
      <vt:lpstr>5</vt:lpstr>
      <vt:lpstr>6</vt:lpstr>
      <vt:lpstr>resumen</vt:lpstr>
      <vt:lpstr>7</vt:lpstr>
      <vt:lpstr>8</vt:lpstr>
      <vt:lpstr>9</vt:lpstr>
      <vt:lpstr>11</vt:lpstr>
      <vt:lpstr>10</vt:lpstr>
      <vt:lpstr>TABLAS - GRÁFICAS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parreño</dc:creator>
  <cp:lastModifiedBy>krloscat</cp:lastModifiedBy>
  <cp:lastPrinted>2023-02-03T04:47:06Z</cp:lastPrinted>
  <dcterms:created xsi:type="dcterms:W3CDTF">2018-12-14T19:33:01Z</dcterms:created>
  <dcterms:modified xsi:type="dcterms:W3CDTF">2023-02-27T20:58:45Z</dcterms:modified>
</cp:coreProperties>
</file>