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squia\Documents\8vo CONTABILIDAD Y AUDITORÍA\UNIDAD DE INTEGRACIÓN CURRICULAR\TESIS LISTO POR FIN\"/>
    </mc:Choice>
  </mc:AlternateContent>
  <xr:revisionPtr revIDLastSave="0" documentId="13_ncr:1_{88E704A8-4A54-4D82-A600-FF9783166C4B}" xr6:coauthVersionLast="47" xr6:coauthVersionMax="47" xr10:uidLastSave="{00000000-0000-0000-0000-000000000000}"/>
  <bookViews>
    <workbookView xWindow="-110" yWindow="-110" windowWidth="19420" windowHeight="10300" activeTab="13" xr2:uid="{00000000-000D-0000-FFFF-FFFF00000000}"/>
  </bookViews>
  <sheets>
    <sheet name="1" sheetId="53" r:id="rId1"/>
    <sheet name="2" sheetId="54" r:id="rId2"/>
    <sheet name="3" sheetId="46" r:id="rId3"/>
    <sheet name="4" sheetId="61" r:id="rId4"/>
    <sheet name="5" sheetId="42" r:id="rId5"/>
    <sheet name="6" sheetId="8" r:id="rId6"/>
    <sheet name="7" sheetId="44" r:id="rId7"/>
    <sheet name="8" sheetId="45" r:id="rId8"/>
    <sheet name="9" sheetId="63" r:id="rId9"/>
    <sheet name="10" sheetId="55" r:id="rId10"/>
    <sheet name="11" sheetId="56" r:id="rId11"/>
    <sheet name="12" sheetId="57" r:id="rId12"/>
    <sheet name="13" sheetId="59" r:id="rId13"/>
    <sheet name="14" sheetId="60" r:id="rId14"/>
    <sheet name="TABLAS - GRÁFICAS" sheetId="27" state="hidden" r:id="rId15"/>
    <sheet name="datos" sheetId="62" state="hidden" r:id="rId16"/>
  </sheets>
  <externalReferences>
    <externalReference r:id="rId17"/>
    <externalReference r:id="rId18"/>
  </externalReferences>
  <definedNames>
    <definedName name="AÑOS" localSheetId="0">#REF!</definedName>
    <definedName name="AÑOS" localSheetId="1">#REF!</definedName>
    <definedName name="AÑOS" localSheetId="2">#REF!</definedName>
    <definedName name="AÑOS" localSheetId="3">#REF!</definedName>
    <definedName name="AÑOS">#REF!</definedName>
    <definedName name="Beg_Bal">[1]TABLA!$D$33:$D$392</definedName>
    <definedName name="concepto108.casillero" localSheetId="0">#REF!</definedName>
    <definedName name="concepto108.casillero" localSheetId="1">#REF!</definedName>
    <definedName name="concepto108.casillero" localSheetId="2">#REF!</definedName>
    <definedName name="concepto108.casillero" localSheetId="3">#REF!</definedName>
    <definedName name="concepto108.casillero">#REF!</definedName>
    <definedName name="concepto109.casillero" localSheetId="0">#REF!</definedName>
    <definedName name="concepto109.casillero" localSheetId="1">#REF!</definedName>
    <definedName name="concepto109.casillero" localSheetId="2">#REF!</definedName>
    <definedName name="concepto109.casillero">#REF!</definedName>
    <definedName name="concepto110.casillero" localSheetId="0">#REF!</definedName>
    <definedName name="concepto110.casillero" localSheetId="1">#REF!</definedName>
    <definedName name="concepto110.casillero" localSheetId="2">#REF!</definedName>
    <definedName name="concepto110.casillero">#REF!</definedName>
    <definedName name="concepto111.casillero" localSheetId="0">#REF!</definedName>
    <definedName name="concepto111.casillero" localSheetId="1">#REF!</definedName>
    <definedName name="concepto111.casillero" localSheetId="2">#REF!</definedName>
    <definedName name="concepto111.casillero">#REF!</definedName>
    <definedName name="concepto116.casillero" localSheetId="0">#REF!</definedName>
    <definedName name="concepto116.casillero" localSheetId="1">#REF!</definedName>
    <definedName name="concepto116.casillero" localSheetId="2">#REF!</definedName>
    <definedName name="concepto116.casillero">#REF!</definedName>
    <definedName name="DATOS" localSheetId="0">#REF!</definedName>
    <definedName name="DATOS" localSheetId="1">#REF!</definedName>
    <definedName name="DATOS" localSheetId="2">#REF!</definedName>
    <definedName name="DATOS">#REF!</definedName>
    <definedName name="End_Bal">[1]TABLA!$J$33:$J$392</definedName>
    <definedName name="ENTRADA" localSheetId="0">#REF!</definedName>
    <definedName name="ENTRADA" localSheetId="1">#REF!</definedName>
    <definedName name="ENTRADA" localSheetId="2">#REF!</definedName>
    <definedName name="ENTRADA" localSheetId="3">#REF!</definedName>
    <definedName name="ENTRADA">#REF!</definedName>
    <definedName name="Extra_Pay">[1]TABLA!$F$33:$F$392</definedName>
    <definedName name="fgsfgdssgfdg" localSheetId="0">#REF!</definedName>
    <definedName name="fgsfgdssgfdg" localSheetId="1">#REF!</definedName>
    <definedName name="fgsfgdssgfdg" localSheetId="2">#REF!</definedName>
    <definedName name="fgsfgdssgfdg" localSheetId="3">#REF!</definedName>
    <definedName name="fgsfgdssgfdg">#REF!</definedName>
    <definedName name="Full_Print">[1]TABLA!$B$17:$J$392</definedName>
    <definedName name="gestión" localSheetId="0">#REF!</definedName>
    <definedName name="gestión" localSheetId="1">#REF!</definedName>
    <definedName name="gestión" localSheetId="2">#REF!</definedName>
    <definedName name="gestión" localSheetId="3">#REF!</definedName>
    <definedName name="gestión">#REF!</definedName>
    <definedName name="GESTIONN" localSheetId="0">#REF!</definedName>
    <definedName name="GESTIONN" localSheetId="1">#REF!</definedName>
    <definedName name="GESTIONN" localSheetId="2">#REF!</definedName>
    <definedName name="GESTIONN">#REF!</definedName>
    <definedName name="Header_Row">ROW([1]TABLA!$32:$32)</definedName>
    <definedName name="INDIRECTOS" localSheetId="0">#REF!</definedName>
    <definedName name="INDIRECTOS" localSheetId="1">#REF!</definedName>
    <definedName name="INDIRECTOS" localSheetId="2">#REF!</definedName>
    <definedName name="INDIRECTOS" localSheetId="3">#REF!</definedName>
    <definedName name="INDIRECTOS">#REF!</definedName>
    <definedName name="Int">[1]TABLA!$I$33:$I$392</definedName>
    <definedName name="INTERES" localSheetId="0">#REF!</definedName>
    <definedName name="INTERES" localSheetId="1">#REF!</definedName>
    <definedName name="INTERES" localSheetId="2">#REF!</definedName>
    <definedName name="INTERES" localSheetId="3">#REF!</definedName>
    <definedName name="INTERES">#REF!</definedName>
    <definedName name="INTERESP" localSheetId="0">#REF!</definedName>
    <definedName name="INTERESP" localSheetId="1">#REF!</definedName>
    <definedName name="INTERESP" localSheetId="2">#REF!</definedName>
    <definedName name="INTERESP">#REF!</definedName>
    <definedName name="Interest_Rate">[1]TABLA!$E$23</definedName>
    <definedName name="Last_Row" localSheetId="0">IF('1'!Values_Entered,Header_Row+'1'!Number_of_Payments,Header_Row)</definedName>
    <definedName name="Last_Row" localSheetId="1">IF('2'!Values_Entered,Header_Row+'2'!Number_of_Payments,Header_Row)</definedName>
    <definedName name="Last_Row" localSheetId="2">IF('3'!Values_Entered,Header_Row+'3'!Number_of_Payments,Header_Row)</definedName>
    <definedName name="Last_Row" localSheetId="3">IF('4'!Values_Entered,Header_Row+'4'!Number_of_Payments,Header_Row)</definedName>
    <definedName name="Last_Row">IF(Values_Entered,Header_Row+Number_of_Payments,Header_Row)</definedName>
    <definedName name="lista.TXT.si_no" localSheetId="0">#REF!</definedName>
    <definedName name="lista.TXT.si_no" localSheetId="1">#REF!</definedName>
    <definedName name="lista.TXT.si_no" localSheetId="2">#REF!</definedName>
    <definedName name="lista.TXT.si_no" localSheetId="3">#REF!</definedName>
    <definedName name="lista.TXT.si_no">#REF!</definedName>
    <definedName name="LISTACLIENTEZONA" localSheetId="0">#REF!</definedName>
    <definedName name="LISTACLIENTEZONA" localSheetId="1">#REF!</definedName>
    <definedName name="LISTACLIENTEZONA" localSheetId="2">#REF!</definedName>
    <definedName name="LISTACLIENTEZONA">#REF!</definedName>
    <definedName name="listaPS" localSheetId="0">#REF!</definedName>
    <definedName name="listaPS" localSheetId="1">#REF!</definedName>
    <definedName name="listaPS" localSheetId="2">#REF!</definedName>
    <definedName name="listaPS">#REF!</definedName>
    <definedName name="LISTAPS1" localSheetId="0">#REF!</definedName>
    <definedName name="LISTAPS1" localSheetId="1">#REF!</definedName>
    <definedName name="LISTAPS1" localSheetId="2">#REF!</definedName>
    <definedName name="LISTAPS1">#REF!</definedName>
    <definedName name="Loan_Amount">[1]TABLA!$E$22</definedName>
    <definedName name="Loan_Start">[1]TABLA!$E$26</definedName>
    <definedName name="Loan_Years">[1]TABLA!$E$24</definedName>
    <definedName name="Num_Pmt_Per_Year">[1]TABLA!$E$25</definedName>
    <definedName name="Number_of_Payments" localSheetId="0">MATCH(0.01,End_Bal,-1)+1</definedName>
    <definedName name="Number_of_Payments" localSheetId="1">MATCH(0.01,End_Bal,-1)+1</definedName>
    <definedName name="Number_of_Payments" localSheetId="2">MATCH(0.01,End_Bal,-1)+1</definedName>
    <definedName name="Number_of_Payments" localSheetId="3">MATCH(0.01,End_Bal,-1)+1</definedName>
    <definedName name="Number_of_Payments">MATCH(0.01,End_Bal,-1)+1</definedName>
    <definedName name="PAGO" localSheetId="0">#REF!</definedName>
    <definedName name="PAGO" localSheetId="1">#REF!</definedName>
    <definedName name="PAGO" localSheetId="2">#REF!</definedName>
    <definedName name="PAGO" localSheetId="3">#REF!</definedName>
    <definedName name="PAGO">#REF!</definedName>
    <definedName name="Pay_Num">[1]TABLA!$B$33:$B$392</definedName>
    <definedName name="Payment_Date" localSheetId="0">DATE(YEAR(Loan_Start),MONTH(Loan_Start)+Payment_Number,DAY(Loan_Start))</definedName>
    <definedName name="Payment_Date" localSheetId="1">DATE(YEAR(Loan_Start),MONTH(Loan_Start)+Payment_Number,DAY(Loan_Start))</definedName>
    <definedName name="Payment_Date" localSheetId="2">DATE(YEAR(Loan_Start),MONTH(Loan_Start)+Payment_Number,DAY(Loan_Start))</definedName>
    <definedName name="Payment_Date" localSheetId="3">DATE(YEAR(Loan_Start),MONTH(Loan_Start)+Payment_Number,DAY(Loan_Start))</definedName>
    <definedName name="Payment_Date" localSheetId="7">DATE(YEAR([0]!Loan_Start),MONTH([0]!Loan_Start)+Payment_Number,DAY([0]!Loan_Start))</definedName>
    <definedName name="Payment_Date">DATE(YEAR(Loan_Start),MONTH(Loan_Start)+Payment_Number,DAY(Loan_Start))</definedName>
    <definedName name="PERIODOS" localSheetId="0">#REF!</definedName>
    <definedName name="PERIODOS" localSheetId="1">#REF!</definedName>
    <definedName name="PERIODOS" localSheetId="2">#REF!</definedName>
    <definedName name="PERIODOS" localSheetId="3">#REF!</definedName>
    <definedName name="PERIODOS">#REF!</definedName>
    <definedName name="PRECIO" localSheetId="0">#REF!</definedName>
    <definedName name="PRECIO" localSheetId="1">#REF!</definedName>
    <definedName name="PRECIO" localSheetId="2">#REF!</definedName>
    <definedName name="PRECIO">#REF!</definedName>
    <definedName name="PRESTAMO" localSheetId="0">#REF!</definedName>
    <definedName name="PRESTAMO" localSheetId="1">#REF!</definedName>
    <definedName name="PRESTAMO" localSheetId="2">#REF!</definedName>
    <definedName name="PRESTAMO">#REF!</definedName>
    <definedName name="Princ">[1]TABLA!$H$33:$H$392</definedName>
    <definedName name="Print_Area_Reset" localSheetId="0">OFFSET(Full_Print,0,0,'1'!Last_Row)</definedName>
    <definedName name="Print_Area_Reset" localSheetId="1">OFFSET(Full_Print,0,0,'2'!Last_Row)</definedName>
    <definedName name="Print_Area_Reset" localSheetId="2">OFFSET(Full_Print,0,0,'3'!Last_Row)</definedName>
    <definedName name="Print_Area_Reset" localSheetId="3">OFFSET(Full_Print,0,0,'4'!Last_Row)</definedName>
    <definedName name="Print_Area_Reset">OFFSET(Full_Print,0,0,Last_Row)</definedName>
    <definedName name="RANGO" localSheetId="0">#REF!</definedName>
    <definedName name="RANGO" localSheetId="1">#REF!</definedName>
    <definedName name="RANGO" localSheetId="2">#REF!</definedName>
    <definedName name="RANGO" localSheetId="3">#REF!</definedName>
    <definedName name="RANGO">#REF!</definedName>
    <definedName name="Sched_Pay">[1]TABLA!$E$33:$E$392</definedName>
    <definedName name="Scheduled_Extra_Payments">[1]TABLA!$E$27</definedName>
    <definedName name="Scheduled_Monthly_Payment">[1]TABLA!$I$22</definedName>
    <definedName name="ssss" localSheetId="0">#REF!</definedName>
    <definedName name="ssss" localSheetId="1">#REF!</definedName>
    <definedName name="ssss" localSheetId="2">#REF!</definedName>
    <definedName name="ssss" localSheetId="3">#REF!</definedName>
    <definedName name="ssss">#REF!</definedName>
    <definedName name="TABLA" localSheetId="0">#REF!</definedName>
    <definedName name="TABLA" localSheetId="1">#REF!</definedName>
    <definedName name="TABLA" localSheetId="2">#REF!</definedName>
    <definedName name="TABLA">#REF!</definedName>
    <definedName name="TABLAFUNCIONES" localSheetId="0">#REF!</definedName>
    <definedName name="TABLAFUNCIONES" localSheetId="1">#REF!</definedName>
    <definedName name="TABLAFUNCIONES" localSheetId="2">#REF!</definedName>
    <definedName name="TABLAFUNCIONES">#REF!</definedName>
    <definedName name="tipoperiodo" localSheetId="0">#REF!</definedName>
    <definedName name="tipoperiodo" localSheetId="1">#REF!</definedName>
    <definedName name="tipoperiodo" localSheetId="2">#REF!</definedName>
    <definedName name="tipoperiodo">#REF!</definedName>
    <definedName name="Total_Pay">[1]TABLA!$G$33:$G$392</definedName>
    <definedName name="Total_Payment" localSheetId="0">Scheduled_Payment+Extra_Payment</definedName>
    <definedName name="Total_Payment" localSheetId="1">Scheduled_Payment+Extra_Payment</definedName>
    <definedName name="Total_Payment" localSheetId="2">Scheduled_Payment+Extra_Payment</definedName>
    <definedName name="Total_Payment" localSheetId="3">Scheduled_Payment+Extra_Payment</definedName>
    <definedName name="Total_Payment" localSheetId="7">Scheduled_Payment+Extra_Payment</definedName>
    <definedName name="Total_Payment">Scheduled_Payment+Extra_Payment</definedName>
    <definedName name="Values_Entered" localSheetId="0">IF(Loan_Amount*Interest_Rate*Loan_Years*Loan_Start&gt;0,1,0)</definedName>
    <definedName name="Values_Entered" localSheetId="1">IF(Loan_Amount*Interest_Rate*Loan_Years*Loan_Start&gt;0,1,0)</definedName>
    <definedName name="Values_Entered" localSheetId="2">IF(Loan_Amount*Interest_Rate*Loan_Years*Loan_Start&gt;0,1,0)</definedName>
    <definedName name="Values_Entered" localSheetId="3">IF(Loan_Amount*Interest_Rate*Loan_Years*Loan_Start&gt;0,1,0)</definedName>
    <definedName name="Values_Entered">IF(Loan_Amount*Interest_Rate*Loan_Years*Loan_Start&gt;0,1,0)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59" l="1"/>
  <c r="C32" i="59"/>
  <c r="C31" i="59"/>
  <c r="C30" i="59"/>
  <c r="C29" i="59"/>
  <c r="C28" i="59"/>
  <c r="C26" i="59"/>
  <c r="C25" i="59"/>
  <c r="C23" i="59"/>
  <c r="C22" i="59"/>
  <c r="C21" i="59"/>
  <c r="C20" i="59"/>
  <c r="C19" i="59"/>
  <c r="B20" i="59"/>
  <c r="B21" i="59"/>
  <c r="B22" i="59"/>
  <c r="B23" i="59"/>
  <c r="B24" i="59"/>
  <c r="B25" i="59"/>
  <c r="B26" i="59"/>
  <c r="B27" i="59"/>
  <c r="B28" i="59"/>
  <c r="B29" i="59"/>
  <c r="B30" i="59"/>
  <c r="B31" i="59"/>
  <c r="B32" i="59"/>
  <c r="B33" i="59"/>
  <c r="B19" i="59"/>
  <c r="M12" i="60"/>
  <c r="M13" i="60"/>
  <c r="M14" i="60"/>
  <c r="M10" i="60"/>
  <c r="M11" i="60"/>
  <c r="C24" i="59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10" i="60"/>
  <c r="C27" i="59"/>
  <c r="K23" i="62"/>
  <c r="J23" i="62"/>
  <c r="I23" i="62"/>
  <c r="H23" i="62"/>
  <c r="G23" i="62"/>
  <c r="F23" i="62"/>
  <c r="E23" i="62"/>
  <c r="D23" i="62"/>
  <c r="G25" i="59"/>
  <c r="F40" i="63" l="1"/>
  <c r="H41" i="63"/>
  <c r="G41" i="63"/>
  <c r="F41" i="63"/>
  <c r="C41" i="63"/>
  <c r="H40" i="63"/>
  <c r="G40" i="63"/>
  <c r="C40" i="63"/>
  <c r="H39" i="63"/>
  <c r="G39" i="63"/>
  <c r="F39" i="63"/>
  <c r="C39" i="63"/>
  <c r="H38" i="63"/>
  <c r="G38" i="63"/>
  <c r="F38" i="63"/>
  <c r="C38" i="63"/>
  <c r="H37" i="63"/>
  <c r="G37" i="63"/>
  <c r="F37" i="63"/>
  <c r="C37" i="63"/>
  <c r="H36" i="63"/>
  <c r="G36" i="63"/>
  <c r="F36" i="63"/>
  <c r="C36" i="63"/>
  <c r="H35" i="63"/>
  <c r="G35" i="63"/>
  <c r="F35" i="63"/>
  <c r="C35" i="63"/>
  <c r="H34" i="63"/>
  <c r="G34" i="63"/>
  <c r="F34" i="63"/>
  <c r="C34" i="63"/>
  <c r="H33" i="63"/>
  <c r="G33" i="63"/>
  <c r="F33" i="63"/>
  <c r="C33" i="63"/>
  <c r="H32" i="63"/>
  <c r="G32" i="63"/>
  <c r="F32" i="63"/>
  <c r="C32" i="63"/>
  <c r="H31" i="63"/>
  <c r="G31" i="63"/>
  <c r="F31" i="63"/>
  <c r="C31" i="63"/>
  <c r="H30" i="63"/>
  <c r="G30" i="63"/>
  <c r="F30" i="63"/>
  <c r="C30" i="63"/>
  <c r="H29" i="63"/>
  <c r="G29" i="63"/>
  <c r="F29" i="63"/>
  <c r="C29" i="63"/>
  <c r="H28" i="63"/>
  <c r="G28" i="63"/>
  <c r="F28" i="63"/>
  <c r="C28" i="63"/>
  <c r="G27" i="63"/>
  <c r="F27" i="63"/>
  <c r="C27" i="63"/>
  <c r="H26" i="63"/>
  <c r="F26" i="63"/>
  <c r="C26" i="63"/>
  <c r="G41" i="44"/>
  <c r="G34" i="44"/>
  <c r="G27" i="44"/>
  <c r="E46" i="8"/>
  <c r="E45" i="8"/>
  <c r="P170" i="42"/>
  <c r="B10" i="60"/>
  <c r="B11" i="60"/>
  <c r="B12" i="60"/>
  <c r="B13" i="60"/>
  <c r="B14" i="60"/>
  <c r="B15" i="60"/>
  <c r="B16" i="60"/>
  <c r="B17" i="60"/>
  <c r="B18" i="60"/>
  <c r="B19" i="60"/>
  <c r="B20" i="60"/>
  <c r="B21" i="60"/>
  <c r="B22" i="60"/>
  <c r="B23" i="60"/>
  <c r="B24" i="60"/>
  <c r="D13" i="59"/>
  <c r="E13" i="59"/>
  <c r="F13" i="59"/>
  <c r="D14" i="59"/>
  <c r="E14" i="59"/>
  <c r="F14" i="59"/>
  <c r="D15" i="59"/>
  <c r="E15" i="59"/>
  <c r="F15" i="59"/>
  <c r="C10" i="60"/>
  <c r="G19" i="59"/>
  <c r="C11" i="60"/>
  <c r="G20" i="59"/>
  <c r="J11" i="60" s="1"/>
  <c r="L11" i="60" s="1"/>
  <c r="C12" i="60"/>
  <c r="G21" i="59"/>
  <c r="J12" i="60" s="1"/>
  <c r="L12" i="60" s="1"/>
  <c r="C13" i="60"/>
  <c r="J13" i="60"/>
  <c r="L13" i="60" s="1"/>
  <c r="C14" i="60"/>
  <c r="J14" i="60"/>
  <c r="L14" i="60" s="1"/>
  <c r="C15" i="60"/>
  <c r="J15" i="60"/>
  <c r="L15" i="60" s="1"/>
  <c r="C16" i="60"/>
  <c r="J16" i="60"/>
  <c r="L16" i="60" s="1"/>
  <c r="C17" i="60"/>
  <c r="J17" i="60"/>
  <c r="L17" i="60" s="1"/>
  <c r="C18" i="60"/>
  <c r="J18" i="60"/>
  <c r="L18" i="60" s="1"/>
  <c r="C19" i="60"/>
  <c r="J19" i="60"/>
  <c r="L19" i="60" s="1"/>
  <c r="C20" i="60"/>
  <c r="J20" i="60"/>
  <c r="L20" i="60" s="1"/>
  <c r="C21" i="60"/>
  <c r="J21" i="60"/>
  <c r="L21" i="60" s="1"/>
  <c r="C22" i="60"/>
  <c r="J22" i="60"/>
  <c r="L22" i="60" s="1"/>
  <c r="C23" i="60"/>
  <c r="J23" i="60"/>
  <c r="L23" i="60" s="1"/>
  <c r="C24" i="60"/>
  <c r="J24" i="60"/>
  <c r="L24" i="60" s="1"/>
  <c r="D20" i="55"/>
  <c r="G21" i="55"/>
  <c r="D19" i="59" s="1"/>
  <c r="G10" i="60" s="1"/>
  <c r="G22" i="55"/>
  <c r="D20" i="59" s="1"/>
  <c r="G11" i="60" s="1"/>
  <c r="G23" i="55"/>
  <c r="D21" i="59" s="1"/>
  <c r="G12" i="60" s="1"/>
  <c r="G24" i="55"/>
  <c r="D22" i="59" s="1"/>
  <c r="G13" i="60" s="1"/>
  <c r="G25" i="55"/>
  <c r="D23" i="59" s="1"/>
  <c r="G14" i="60" s="1"/>
  <c r="G26" i="55"/>
  <c r="D24" i="59" s="1"/>
  <c r="G15" i="60" s="1"/>
  <c r="G27" i="55"/>
  <c r="D25" i="59" s="1"/>
  <c r="G16" i="60" s="1"/>
  <c r="G28" i="55"/>
  <c r="D26" i="59" s="1"/>
  <c r="G17" i="60" s="1"/>
  <c r="G29" i="55"/>
  <c r="D27" i="59" s="1"/>
  <c r="G18" i="60" s="1"/>
  <c r="G30" i="55"/>
  <c r="D28" i="59" s="1"/>
  <c r="G19" i="60" s="1"/>
  <c r="G31" i="55"/>
  <c r="D29" i="59" s="1"/>
  <c r="G20" i="60" s="1"/>
  <c r="G32" i="55"/>
  <c r="D30" i="59" s="1"/>
  <c r="G21" i="60" s="1"/>
  <c r="G33" i="55"/>
  <c r="D31" i="59" s="1"/>
  <c r="G22" i="60" s="1"/>
  <c r="G34" i="55"/>
  <c r="D32" i="59" s="1"/>
  <c r="G23" i="60" s="1"/>
  <c r="G35" i="55"/>
  <c r="D33" i="59" s="1"/>
  <c r="G24" i="60" s="1"/>
  <c r="G37" i="55"/>
  <c r="J10" i="60" l="1"/>
  <c r="K10" i="60" s="1"/>
  <c r="I29" i="63"/>
  <c r="I34" i="63"/>
  <c r="J34" i="63"/>
  <c r="J29" i="63"/>
  <c r="J31" i="63"/>
  <c r="D30" i="63"/>
  <c r="E35" i="63"/>
  <c r="I37" i="63"/>
  <c r="I27" i="63"/>
  <c r="E30" i="63"/>
  <c r="I32" i="63"/>
  <c r="J37" i="63"/>
  <c r="J39" i="63"/>
  <c r="J32" i="63"/>
  <c r="D28" i="63"/>
  <c r="D38" i="63"/>
  <c r="I40" i="63"/>
  <c r="E33" i="63"/>
  <c r="D31" i="63"/>
  <c r="D36" i="63"/>
  <c r="D41" i="63"/>
  <c r="E31" i="63"/>
  <c r="E36" i="63"/>
  <c r="E41" i="63"/>
  <c r="J28" i="63"/>
  <c r="D33" i="63"/>
  <c r="D39" i="63"/>
  <c r="E28" i="63"/>
  <c r="E38" i="63"/>
  <c r="J40" i="63"/>
  <c r="I26" i="63"/>
  <c r="E39" i="63"/>
  <c r="E27" i="63"/>
  <c r="I39" i="63"/>
  <c r="I35" i="63"/>
  <c r="J26" i="63"/>
  <c r="I31" i="63"/>
  <c r="J36" i="63"/>
  <c r="E26" i="63"/>
  <c r="J27" i="63"/>
  <c r="D29" i="63"/>
  <c r="I30" i="63"/>
  <c r="E34" i="63"/>
  <c r="J35" i="63"/>
  <c r="D37" i="63"/>
  <c r="I38" i="63"/>
  <c r="E29" i="63"/>
  <c r="J30" i="63"/>
  <c r="D32" i="63"/>
  <c r="I33" i="63"/>
  <c r="E37" i="63"/>
  <c r="J38" i="63"/>
  <c r="D40" i="63"/>
  <c r="I41" i="63"/>
  <c r="D26" i="63"/>
  <c r="D34" i="63"/>
  <c r="D27" i="63"/>
  <c r="I28" i="63"/>
  <c r="E32" i="63"/>
  <c r="J33" i="63"/>
  <c r="D35" i="63"/>
  <c r="I36" i="63"/>
  <c r="E40" i="63"/>
  <c r="J41" i="63"/>
  <c r="G36" i="55"/>
  <c r="K15" i="60"/>
  <c r="M15" i="60"/>
  <c r="M20" i="60"/>
  <c r="K20" i="60"/>
  <c r="K17" i="60"/>
  <c r="M17" i="60"/>
  <c r="K22" i="60"/>
  <c r="M22" i="60"/>
  <c r="K14" i="60"/>
  <c r="M23" i="60"/>
  <c r="K23" i="60"/>
  <c r="K12" i="60"/>
  <c r="K19" i="60"/>
  <c r="M19" i="60"/>
  <c r="K11" i="60"/>
  <c r="K16" i="60"/>
  <c r="M16" i="60"/>
  <c r="K21" i="60"/>
  <c r="M21" i="60"/>
  <c r="K13" i="60"/>
  <c r="K24" i="60"/>
  <c r="M24" i="60"/>
  <c r="K18" i="60"/>
  <c r="M18" i="60"/>
  <c r="G49" i="45"/>
  <c r="G31" i="45"/>
  <c r="G22" i="45"/>
  <c r="K31" i="63" l="1"/>
  <c r="M31" i="63" s="1"/>
  <c r="L10" i="60"/>
  <c r="G38" i="55"/>
  <c r="G39" i="55" s="1"/>
  <c r="D27" i="56" s="1"/>
  <c r="K27" i="63"/>
  <c r="L27" i="63" s="1"/>
  <c r="K38" i="63"/>
  <c r="L38" i="63" s="1"/>
  <c r="K30" i="63"/>
  <c r="M30" i="63" s="1"/>
  <c r="K39" i="63"/>
  <c r="M39" i="63" s="1"/>
  <c r="K41" i="63"/>
  <c r="L41" i="63" s="1"/>
  <c r="K28" i="63"/>
  <c r="M28" i="63" s="1"/>
  <c r="K33" i="63"/>
  <c r="M33" i="63" s="1"/>
  <c r="K34" i="63"/>
  <c r="M34" i="63" s="1"/>
  <c r="K37" i="63"/>
  <c r="M37" i="63" s="1"/>
  <c r="K40" i="63"/>
  <c r="M40" i="63" s="1"/>
  <c r="K32" i="63"/>
  <c r="M32" i="63" s="1"/>
  <c r="L31" i="63"/>
  <c r="K29" i="63"/>
  <c r="M29" i="63" s="1"/>
  <c r="K35" i="63"/>
  <c r="L35" i="63" s="1"/>
  <c r="K36" i="63"/>
  <c r="L36" i="63" s="1"/>
  <c r="K26" i="63"/>
  <c r="E21" i="56"/>
  <c r="AE96" i="42"/>
  <c r="F27" i="56" l="1"/>
  <c r="E27" i="56"/>
  <c r="G27" i="56"/>
  <c r="M27" i="63"/>
  <c r="M38" i="63"/>
  <c r="D26" i="56"/>
  <c r="C10" i="57"/>
  <c r="D10" i="57" s="1"/>
  <c r="L34" i="63"/>
  <c r="M41" i="63"/>
  <c r="L30" i="63"/>
  <c r="L28" i="63"/>
  <c r="M36" i="63"/>
  <c r="L33" i="63"/>
  <c r="M35" i="63"/>
  <c r="L29" i="63"/>
  <c r="L39" i="63"/>
  <c r="L32" i="63"/>
  <c r="L37" i="63"/>
  <c r="L40" i="63"/>
  <c r="L26" i="63"/>
  <c r="M26" i="63"/>
  <c r="P76" i="42"/>
  <c r="AE27" i="42"/>
  <c r="E44" i="8" s="1"/>
  <c r="AE95" i="42"/>
  <c r="AB93" i="42"/>
  <c r="F26" i="56" l="1"/>
  <c r="E26" i="56"/>
  <c r="G26" i="56"/>
  <c r="C9" i="57"/>
  <c r="B8" i="57"/>
  <c r="D8" i="57" s="1"/>
  <c r="AE98" i="42"/>
  <c r="E43" i="8" s="1"/>
  <c r="B7" i="57" l="1"/>
  <c r="D7" i="57" s="1"/>
  <c r="D9" i="57"/>
  <c r="AE106" i="42"/>
  <c r="E37" i="8"/>
  <c r="E36" i="8"/>
  <c r="E35" i="8"/>
  <c r="P146" i="42"/>
  <c r="E30" i="8"/>
  <c r="E29" i="8"/>
  <c r="E28" i="8"/>
  <c r="P124" i="42"/>
  <c r="E27" i="8" s="1"/>
  <c r="E25" i="8"/>
  <c r="E24" i="8"/>
  <c r="E23" i="8"/>
  <c r="P92" i="42"/>
  <c r="P68" i="42"/>
  <c r="E18" i="8"/>
  <c r="P44" i="42"/>
  <c r="E17" i="8" s="1"/>
  <c r="E15" i="8"/>
  <c r="E14" i="8"/>
  <c r="E13" i="8"/>
  <c r="E12" i="8"/>
  <c r="E32" i="8" l="1"/>
  <c r="E33" i="8" s="1"/>
  <c r="P149" i="42"/>
  <c r="P171" i="42" s="1"/>
  <c r="E42" i="8"/>
  <c r="F19" i="44" s="1"/>
  <c r="AE112" i="42"/>
  <c r="F19" i="45"/>
  <c r="W6" i="45" s="1"/>
  <c r="G25" i="63" s="1"/>
  <c r="G42" i="63" s="1"/>
  <c r="P94" i="42"/>
  <c r="G19" i="44" l="1"/>
  <c r="W9" i="44"/>
  <c r="C25" i="63" s="1"/>
  <c r="E20" i="8"/>
  <c r="P96" i="42"/>
  <c r="F46" i="45"/>
  <c r="F37" i="45"/>
  <c r="W8" i="45" s="1"/>
  <c r="I25" i="63" s="1"/>
  <c r="I42" i="63" s="1"/>
  <c r="E49" i="8"/>
  <c r="C4" i="27"/>
  <c r="C5" i="27"/>
  <c r="C3" i="27"/>
  <c r="C42" i="63" l="1"/>
  <c r="G46" i="45"/>
  <c r="W9" i="45"/>
  <c r="J25" i="63" s="1"/>
  <c r="J42" i="63" s="1"/>
  <c r="F44" i="8"/>
  <c r="F43" i="8"/>
  <c r="F42" i="8"/>
  <c r="G42" i="27"/>
  <c r="AF14" i="27" l="1"/>
  <c r="AF15" i="27" s="1"/>
  <c r="AF16" i="27" s="1"/>
  <c r="AF17" i="27" s="1"/>
  <c r="AF18" i="27" s="1"/>
  <c r="AF19" i="27" s="1"/>
  <c r="AF20" i="27" s="1"/>
  <c r="AF21" i="27" s="1"/>
  <c r="AF22" i="27" s="1"/>
  <c r="AF23" i="27" s="1"/>
  <c r="AF24" i="27" s="1"/>
  <c r="AF25" i="27" s="1"/>
  <c r="AF26" i="27" s="1"/>
  <c r="AF27" i="27" s="1"/>
  <c r="AF28" i="27" s="1"/>
  <c r="AF29" i="27" s="1"/>
  <c r="AF30" i="27" s="1"/>
  <c r="AF31" i="27" s="1"/>
  <c r="AF32" i="27" s="1"/>
  <c r="AF33" i="27" s="1"/>
  <c r="AF34" i="27" s="1"/>
  <c r="AF35" i="27" s="1"/>
  <c r="AF36" i="27" s="1"/>
  <c r="AF37" i="27" s="1"/>
  <c r="AF38" i="27" s="1"/>
  <c r="AF39" i="27" s="1"/>
  <c r="AF40" i="27" s="1"/>
  <c r="AF41" i="27" s="1"/>
  <c r="AF42" i="27" s="1"/>
  <c r="AF43" i="27" s="1"/>
  <c r="AF44" i="27" s="1"/>
  <c r="AF45" i="27" s="1"/>
  <c r="AF46" i="27" s="1"/>
  <c r="AF47" i="27" s="1"/>
  <c r="AF48" i="27" s="1"/>
  <c r="AF49" i="27" s="1"/>
  <c r="AF50" i="27" s="1"/>
  <c r="AF51" i="27" s="1"/>
  <c r="AF52" i="27" s="1"/>
  <c r="AF53" i="27" s="1"/>
  <c r="AF54" i="27" s="1"/>
  <c r="AF55" i="27" s="1"/>
  <c r="AF56" i="27" s="1"/>
  <c r="AF57" i="27" s="1"/>
  <c r="Z74" i="27"/>
  <c r="Z75" i="27" s="1"/>
  <c r="Z76" i="27" s="1"/>
  <c r="Z77" i="27" s="1"/>
  <c r="Z78" i="27" s="1"/>
  <c r="Z79" i="27" s="1"/>
  <c r="G40" i="45" l="1"/>
  <c r="G37" i="45"/>
  <c r="AF58" i="27"/>
  <c r="AF59" i="27" s="1"/>
  <c r="AF60" i="27" s="1"/>
  <c r="AF61" i="27" s="1"/>
  <c r="AF62" i="27" s="1"/>
  <c r="AF63" i="27" s="1"/>
  <c r="AF64" i="27" s="1"/>
  <c r="AF65" i="27" s="1"/>
  <c r="AF66" i="27" s="1"/>
  <c r="AF67" i="27" s="1"/>
  <c r="AF68" i="27" s="1"/>
  <c r="AF69" i="27" s="1"/>
  <c r="AF70" i="27" s="1"/>
  <c r="AF71" i="27" s="1"/>
  <c r="AF72" i="27" s="1"/>
  <c r="G19" i="45"/>
  <c r="Z80" i="27"/>
  <c r="Z81" i="27" s="1"/>
  <c r="Z82" i="27" s="1"/>
  <c r="Z83" i="27" s="1"/>
  <c r="Z84" i="27" s="1"/>
  <c r="Z85" i="27" s="1"/>
  <c r="Z86" i="27" s="1"/>
  <c r="Z87" i="27" s="1"/>
  <c r="Z88" i="27" s="1"/>
  <c r="Z89" i="27" s="1"/>
  <c r="Z90" i="27" s="1"/>
  <c r="Z91" i="27" s="1"/>
  <c r="Z92" i="27" s="1"/>
  <c r="Z93" i="27" s="1"/>
  <c r="Z94" i="27" s="1"/>
  <c r="Z95" i="27" s="1"/>
  <c r="Z96" i="27" s="1"/>
  <c r="Z97" i="27" s="1"/>
  <c r="Z98" i="27" s="1"/>
  <c r="Z99" i="27" s="1"/>
  <c r="Z100" i="27" s="1"/>
  <c r="Z101" i="27" s="1"/>
  <c r="Z102" i="27" s="1"/>
  <c r="Z103" i="27" s="1"/>
  <c r="Z104" i="27" s="1"/>
  <c r="Z105" i="27" s="1"/>
  <c r="Z106" i="27" s="1"/>
  <c r="Z107" i="27" s="1"/>
  <c r="Z108" i="27" s="1"/>
  <c r="Z109" i="27" s="1"/>
  <c r="Z110" i="27" s="1"/>
  <c r="Z111" i="27" s="1"/>
  <c r="Z112" i="27" s="1"/>
  <c r="Z113" i="27" s="1"/>
  <c r="Z114" i="27" s="1"/>
  <c r="Z115" i="27" s="1"/>
  <c r="Z116" i="27" s="1"/>
  <c r="Z117" i="27" s="1"/>
  <c r="Z118" i="27" s="1"/>
  <c r="Z119" i="27" s="1"/>
  <c r="Z120" i="27" s="1"/>
  <c r="Z121" i="27" s="1"/>
  <c r="Z122" i="27" s="1"/>
  <c r="Z123" i="27" s="1"/>
  <c r="Z124" i="27" s="1"/>
  <c r="Z125" i="27" s="1"/>
  <c r="Z126" i="27" s="1"/>
  <c r="Z127" i="27" s="1"/>
  <c r="Z128" i="27" s="1"/>
  <c r="Z129" i="27" s="1"/>
  <c r="Z130" i="27" s="1"/>
  <c r="Z131" i="27" s="1"/>
  <c r="Z132" i="27" s="1"/>
  <c r="Z133" i="27" s="1"/>
  <c r="I194" i="27" l="1"/>
  <c r="I195" i="27" s="1"/>
  <c r="I196" i="27" s="1"/>
  <c r="I197" i="27" s="1"/>
  <c r="I198" i="27" s="1"/>
  <c r="I199" i="27" s="1"/>
  <c r="I200" i="27" s="1"/>
  <c r="I201" i="27" s="1"/>
  <c r="I202" i="27" s="1"/>
  <c r="I203" i="27" s="1"/>
  <c r="I204" i="27" s="1"/>
  <c r="I205" i="27" s="1"/>
  <c r="I206" i="27" s="1"/>
  <c r="I207" i="27" s="1"/>
  <c r="I208" i="27" s="1"/>
  <c r="I209" i="27" s="1"/>
  <c r="I210" i="27" s="1"/>
  <c r="I211" i="27" s="1"/>
  <c r="I212" i="27" s="1"/>
  <c r="I213" i="27" s="1"/>
  <c r="I214" i="27" s="1"/>
  <c r="I215" i="27" s="1"/>
  <c r="I216" i="27" s="1"/>
  <c r="I217" i="27" s="1"/>
  <c r="I218" i="27" s="1"/>
  <c r="I219" i="27" s="1"/>
  <c r="I220" i="27" s="1"/>
  <c r="I221" i="27" s="1"/>
  <c r="I222" i="27" s="1"/>
  <c r="I223" i="27" s="1"/>
  <c r="I224" i="27" s="1"/>
  <c r="I225" i="27" s="1"/>
  <c r="I226" i="27" s="1"/>
  <c r="I227" i="27" s="1"/>
  <c r="I228" i="27" s="1"/>
  <c r="I229" i="27" s="1"/>
  <c r="I230" i="27" s="1"/>
  <c r="I231" i="27" s="1"/>
  <c r="I232" i="27" s="1"/>
  <c r="I233" i="27" s="1"/>
  <c r="I234" i="27" s="1"/>
  <c r="I235" i="27" s="1"/>
  <c r="I236" i="27" s="1"/>
  <c r="I237" i="27" s="1"/>
  <c r="I238" i="27" s="1"/>
  <c r="I239" i="27" s="1"/>
  <c r="I240" i="27" s="1"/>
  <c r="I241" i="27" s="1"/>
  <c r="I242" i="27" s="1"/>
  <c r="I243" i="27" s="1"/>
  <c r="I244" i="27" s="1"/>
  <c r="I245" i="27" s="1"/>
  <c r="I246" i="27" s="1"/>
  <c r="I247" i="27" s="1"/>
  <c r="I248" i="27" s="1"/>
  <c r="I249" i="27" s="1"/>
  <c r="I250" i="27" s="1"/>
  <c r="I251" i="27" s="1"/>
  <c r="I252" i="27" s="1"/>
  <c r="I253" i="27" s="1"/>
  <c r="I254" i="27" s="1"/>
  <c r="I255" i="27" s="1"/>
  <c r="I256" i="27" s="1"/>
  <c r="I257" i="27" s="1"/>
  <c r="I258" i="27" s="1"/>
  <c r="I259" i="27" s="1"/>
  <c r="I260" i="27" s="1"/>
  <c r="I261" i="27" s="1"/>
  <c r="I262" i="27" s="1"/>
  <c r="I263" i="27" s="1"/>
  <c r="I264" i="27" s="1"/>
  <c r="I265" i="27" s="1"/>
  <c r="I266" i="27" s="1"/>
  <c r="I267" i="27" s="1"/>
  <c r="I268" i="27" s="1"/>
  <c r="I269" i="27" s="1"/>
  <c r="I270" i="27" s="1"/>
  <c r="I271" i="27" s="1"/>
  <c r="I272" i="27" s="1"/>
  <c r="I273" i="27" s="1"/>
  <c r="I274" i="27" s="1"/>
  <c r="I275" i="27" s="1"/>
  <c r="I276" i="27" s="1"/>
  <c r="I277" i="27" s="1"/>
  <c r="I278" i="27" s="1"/>
  <c r="I279" i="27" s="1"/>
  <c r="I280" i="27" s="1"/>
  <c r="I281" i="27" s="1"/>
  <c r="I282" i="27" s="1"/>
  <c r="I283" i="27" s="1"/>
  <c r="I284" i="27" s="1"/>
  <c r="I285" i="27" s="1"/>
  <c r="I286" i="27" s="1"/>
  <c r="I287" i="27" s="1"/>
  <c r="I288" i="27" s="1"/>
  <c r="I289" i="27" s="1"/>
  <c r="I290" i="27" s="1"/>
  <c r="I291" i="27" s="1"/>
  <c r="I292" i="27" s="1"/>
  <c r="I293" i="27" s="1"/>
  <c r="I294" i="27" s="1"/>
  <c r="I295" i="27" s="1"/>
  <c r="I296" i="27" s="1"/>
  <c r="I297" i="27" s="1"/>
  <c r="I298" i="27" s="1"/>
  <c r="I299" i="27" s="1"/>
  <c r="I300" i="27" s="1"/>
  <c r="I301" i="27" s="1"/>
  <c r="I302" i="27" s="1"/>
  <c r="I303" i="27" s="1"/>
  <c r="I304" i="27" s="1"/>
  <c r="I305" i="27" s="1"/>
  <c r="I306" i="27" s="1"/>
  <c r="I307" i="27" s="1"/>
  <c r="I308" i="27" s="1"/>
  <c r="I309" i="27" s="1"/>
  <c r="I310" i="27" s="1"/>
  <c r="I311" i="27" s="1"/>
  <c r="I312" i="27" s="1"/>
  <c r="I313" i="27" s="1"/>
  <c r="I314" i="27" s="1"/>
  <c r="I315" i="27" s="1"/>
  <c r="I316" i="27" s="1"/>
  <c r="I317" i="27" s="1"/>
  <c r="I318" i="27" s="1"/>
  <c r="I319" i="27" s="1"/>
  <c r="I320" i="27" s="1"/>
  <c r="I321" i="27" s="1"/>
  <c r="I322" i="27" s="1"/>
  <c r="I323" i="27" s="1"/>
  <c r="I324" i="27" s="1"/>
  <c r="I325" i="27" s="1"/>
  <c r="I326" i="27" s="1"/>
  <c r="I327" i="27" s="1"/>
  <c r="I328" i="27" s="1"/>
  <c r="I329" i="27" s="1"/>
  <c r="I330" i="27" s="1"/>
  <c r="I331" i="27" s="1"/>
  <c r="I332" i="27" s="1"/>
  <c r="I333" i="27" s="1"/>
  <c r="I334" i="27" s="1"/>
  <c r="I335" i="27" s="1"/>
  <c r="I336" i="27" s="1"/>
  <c r="I337" i="27" s="1"/>
  <c r="I338" i="27" s="1"/>
  <c r="I339" i="27" s="1"/>
  <c r="I340" i="27" s="1"/>
  <c r="I341" i="27" s="1"/>
  <c r="I342" i="27" s="1"/>
  <c r="I343" i="27" s="1"/>
  <c r="I344" i="27" s="1"/>
  <c r="I345" i="27" s="1"/>
  <c r="I346" i="27" s="1"/>
  <c r="I347" i="27" s="1"/>
  <c r="I348" i="27" s="1"/>
  <c r="I349" i="27" s="1"/>
  <c r="I350" i="27" s="1"/>
  <c r="I351" i="27" s="1"/>
  <c r="I352" i="27" s="1"/>
  <c r="I353" i="27" s="1"/>
  <c r="I354" i="27" s="1"/>
  <c r="I355" i="27" s="1"/>
  <c r="I356" i="27" s="1"/>
  <c r="I357" i="27" s="1"/>
  <c r="I358" i="27" s="1"/>
  <c r="I359" i="27" s="1"/>
  <c r="I360" i="27" s="1"/>
  <c r="I361" i="27" s="1"/>
  <c r="I362" i="27" s="1"/>
  <c r="I363" i="27" s="1"/>
  <c r="I364" i="27" s="1"/>
  <c r="I365" i="27" s="1"/>
  <c r="I366" i="27" s="1"/>
  <c r="I367" i="27" s="1"/>
  <c r="I368" i="27" s="1"/>
  <c r="I369" i="27" s="1"/>
  <c r="I370" i="27" s="1"/>
  <c r="I371" i="27" s="1"/>
  <c r="I372" i="27" s="1"/>
  <c r="I373" i="27" s="1"/>
  <c r="I374" i="27" s="1"/>
  <c r="I375" i="27" s="1"/>
  <c r="I376" i="27" s="1"/>
  <c r="I377" i="27" s="1"/>
  <c r="I378" i="27" s="1"/>
  <c r="I379" i="27" s="1"/>
  <c r="I380" i="27" s="1"/>
  <c r="I381" i="27" s="1"/>
  <c r="I382" i="27" s="1"/>
  <c r="I383" i="27" s="1"/>
  <c r="I384" i="27" s="1"/>
  <c r="I385" i="27" s="1"/>
  <c r="I386" i="27" s="1"/>
  <c r="I387" i="27" s="1"/>
  <c r="I388" i="27" s="1"/>
  <c r="I389" i="27" s="1"/>
  <c r="I390" i="27" s="1"/>
  <c r="I391" i="27" s="1"/>
  <c r="I392" i="27" s="1"/>
  <c r="I393" i="27" s="1"/>
  <c r="I394" i="27" s="1"/>
  <c r="I395" i="27" s="1"/>
  <c r="I396" i="27" s="1"/>
  <c r="I397" i="27" s="1"/>
  <c r="I398" i="27" s="1"/>
  <c r="I399" i="27" s="1"/>
  <c r="I400" i="27" s="1"/>
  <c r="I401" i="27" s="1"/>
  <c r="I402" i="27" s="1"/>
  <c r="I403" i="27" s="1"/>
  <c r="I404" i="27" s="1"/>
  <c r="I405" i="27" s="1"/>
  <c r="I406" i="27" s="1"/>
  <c r="I407" i="27" s="1"/>
  <c r="I408" i="27" s="1"/>
  <c r="I409" i="27" s="1"/>
  <c r="I410" i="27" s="1"/>
  <c r="I411" i="27" s="1"/>
  <c r="I412" i="27" s="1"/>
  <c r="I413" i="27" s="1"/>
  <c r="I414" i="27" s="1"/>
  <c r="I415" i="27" s="1"/>
  <c r="I416" i="27" s="1"/>
  <c r="I417" i="27" s="1"/>
  <c r="I418" i="27" s="1"/>
  <c r="I419" i="27" s="1"/>
  <c r="I420" i="27" s="1"/>
  <c r="I421" i="27" s="1"/>
  <c r="I422" i="27" s="1"/>
  <c r="I423" i="27" s="1"/>
  <c r="I424" i="27" s="1"/>
  <c r="I425" i="27" s="1"/>
  <c r="I426" i="27" s="1"/>
  <c r="I427" i="27" s="1"/>
  <c r="I428" i="27" s="1"/>
  <c r="I429" i="27" s="1"/>
  <c r="I430" i="27" s="1"/>
  <c r="I431" i="27" s="1"/>
  <c r="I432" i="27" s="1"/>
  <c r="I433" i="27" s="1"/>
  <c r="I434" i="27" s="1"/>
  <c r="I435" i="27" s="1"/>
  <c r="I436" i="27" s="1"/>
  <c r="I437" i="27" s="1"/>
  <c r="I438" i="27" s="1"/>
  <c r="I439" i="27" s="1"/>
  <c r="I440" i="27" s="1"/>
  <c r="I441" i="27" s="1"/>
  <c r="I442" i="27" s="1"/>
  <c r="I443" i="27" s="1"/>
  <c r="I444" i="27" s="1"/>
  <c r="I445" i="27" s="1"/>
  <c r="I446" i="27" s="1"/>
  <c r="I447" i="27" s="1"/>
  <c r="I448" i="27" s="1"/>
  <c r="I449" i="27" s="1"/>
  <c r="I450" i="27" s="1"/>
  <c r="I451" i="27" s="1"/>
  <c r="I452" i="27" s="1"/>
  <c r="I453" i="27" s="1"/>
  <c r="I454" i="27" s="1"/>
  <c r="I455" i="27" s="1"/>
  <c r="I456" i="27" s="1"/>
  <c r="I457" i="27" s="1"/>
  <c r="I458" i="27" s="1"/>
  <c r="I459" i="27" s="1"/>
  <c r="I460" i="27" s="1"/>
  <c r="I461" i="27" s="1"/>
  <c r="I462" i="27" s="1"/>
  <c r="I463" i="27" s="1"/>
  <c r="I464" i="27" s="1"/>
  <c r="I465" i="27" s="1"/>
  <c r="I466" i="27" s="1"/>
  <c r="I467" i="27" s="1"/>
  <c r="I468" i="27" s="1"/>
  <c r="I469" i="27" s="1"/>
  <c r="I470" i="27" s="1"/>
  <c r="I471" i="27" s="1"/>
  <c r="I472" i="27" s="1"/>
  <c r="I473" i="27" s="1"/>
  <c r="I474" i="27" s="1"/>
  <c r="I475" i="27" s="1"/>
  <c r="I476" i="27" s="1"/>
  <c r="I477" i="27" s="1"/>
  <c r="I478" i="27" s="1"/>
  <c r="I479" i="27" s="1"/>
  <c r="I480" i="27" s="1"/>
  <c r="I481" i="27" s="1"/>
  <c r="I482" i="27" s="1"/>
  <c r="I483" i="27" s="1"/>
  <c r="I484" i="27" s="1"/>
  <c r="I485" i="27" s="1"/>
  <c r="I486" i="27" s="1"/>
  <c r="I487" i="27" s="1"/>
  <c r="I488" i="27" s="1"/>
  <c r="I489" i="27" s="1"/>
  <c r="I490" i="27" s="1"/>
  <c r="I491" i="27" s="1"/>
  <c r="I492" i="27" s="1"/>
  <c r="I493" i="27" s="1"/>
  <c r="I494" i="27" s="1"/>
  <c r="I495" i="27" s="1"/>
  <c r="I496" i="27" s="1"/>
  <c r="I497" i="27" s="1"/>
  <c r="I498" i="27" s="1"/>
  <c r="I499" i="27" s="1"/>
  <c r="I500" i="27" s="1"/>
  <c r="I501" i="27" s="1"/>
  <c r="I502" i="27" s="1"/>
  <c r="I503" i="27" s="1"/>
  <c r="I504" i="27" s="1"/>
  <c r="I505" i="27" s="1"/>
  <c r="I506" i="27" s="1"/>
  <c r="I507" i="27" s="1"/>
  <c r="I508" i="27" s="1"/>
  <c r="I509" i="27" s="1"/>
  <c r="I510" i="27" s="1"/>
  <c r="I511" i="27" s="1"/>
  <c r="I512" i="27" s="1"/>
  <c r="I513" i="27" s="1"/>
  <c r="I14" i="27"/>
  <c r="I15" i="27" s="1"/>
  <c r="I16" i="27" s="1"/>
  <c r="I17" i="27" s="1"/>
  <c r="I18" i="27" s="1"/>
  <c r="I19" i="27" s="1"/>
  <c r="I20" i="27" s="1"/>
  <c r="I21" i="27" s="1"/>
  <c r="I22" i="27" s="1"/>
  <c r="I23" i="27" s="1"/>
  <c r="I24" i="27" s="1"/>
  <c r="I25" i="27" s="1"/>
  <c r="I26" i="27" s="1"/>
  <c r="I27" i="27" s="1"/>
  <c r="I28" i="27" s="1"/>
  <c r="I29" i="27" s="1"/>
  <c r="I30" i="27" s="1"/>
  <c r="I31" i="27" s="1"/>
  <c r="I32" i="27" s="1"/>
  <c r="I33" i="27" s="1"/>
  <c r="I34" i="27" s="1"/>
  <c r="I35" i="27" s="1"/>
  <c r="I36" i="27" s="1"/>
  <c r="I37" i="27" s="1"/>
  <c r="I38" i="27" s="1"/>
  <c r="I39" i="27" s="1"/>
  <c r="I40" i="27" s="1"/>
  <c r="I41" i="27" s="1"/>
  <c r="I42" i="27" s="1"/>
  <c r="I43" i="27" s="1"/>
  <c r="I44" i="27" s="1"/>
  <c r="I45" i="27" s="1"/>
  <c r="I46" i="27" s="1"/>
  <c r="I47" i="27" s="1"/>
  <c r="I48" i="27" s="1"/>
  <c r="I49" i="27" s="1"/>
  <c r="I50" i="27" s="1"/>
  <c r="I51" i="27" s="1"/>
  <c r="I52" i="27" s="1"/>
  <c r="I53" i="27" s="1"/>
  <c r="I54" i="27" s="1"/>
  <c r="I55" i="27" s="1"/>
  <c r="I56" i="27" s="1"/>
  <c r="I57" i="27" s="1"/>
  <c r="I58" i="27" s="1"/>
  <c r="I59" i="27" s="1"/>
  <c r="I60" i="27" s="1"/>
  <c r="I61" i="27" s="1"/>
  <c r="I62" i="27" s="1"/>
  <c r="I63" i="27" s="1"/>
  <c r="I64" i="27" s="1"/>
  <c r="I65" i="27" s="1"/>
  <c r="I66" i="27" s="1"/>
  <c r="I67" i="27" s="1"/>
  <c r="I68" i="27" s="1"/>
  <c r="I69" i="27" s="1"/>
  <c r="I70" i="27" s="1"/>
  <c r="I71" i="27" s="1"/>
  <c r="I72" i="27" s="1"/>
  <c r="I73" i="27" s="1"/>
  <c r="I74" i="27" s="1"/>
  <c r="I75" i="27" s="1"/>
  <c r="I76" i="27" s="1"/>
  <c r="I77" i="27" s="1"/>
  <c r="I78" i="27" s="1"/>
  <c r="I79" i="27" s="1"/>
  <c r="I80" i="27" s="1"/>
  <c r="I81" i="27" s="1"/>
  <c r="I82" i="27" s="1"/>
  <c r="I83" i="27" s="1"/>
  <c r="I84" i="27" s="1"/>
  <c r="I85" i="27" s="1"/>
  <c r="I86" i="27" s="1"/>
  <c r="I87" i="27" s="1"/>
  <c r="I88" i="27" s="1"/>
  <c r="I89" i="27" s="1"/>
  <c r="I90" i="27" s="1"/>
  <c r="I91" i="27" s="1"/>
  <c r="I92" i="27" s="1"/>
  <c r="I93" i="27" s="1"/>
  <c r="I94" i="27" s="1"/>
  <c r="I95" i="27" s="1"/>
  <c r="I96" i="27" s="1"/>
  <c r="I97" i="27" s="1"/>
  <c r="I98" i="27" s="1"/>
  <c r="I99" i="27" s="1"/>
  <c r="I100" i="27" s="1"/>
  <c r="I101" i="27" s="1"/>
  <c r="I102" i="27" s="1"/>
  <c r="I103" i="27" s="1"/>
  <c r="I104" i="27" s="1"/>
  <c r="I105" i="27" s="1"/>
  <c r="I106" i="27" s="1"/>
  <c r="I107" i="27" s="1"/>
  <c r="I108" i="27" s="1"/>
  <c r="I109" i="27" s="1"/>
  <c r="I110" i="27" s="1"/>
  <c r="I111" i="27" s="1"/>
  <c r="I112" i="27" s="1"/>
  <c r="I113" i="27" s="1"/>
  <c r="I114" i="27" s="1"/>
  <c r="I115" i="27" s="1"/>
  <c r="I116" i="27" s="1"/>
  <c r="I117" i="27" s="1"/>
  <c r="I118" i="27" s="1"/>
  <c r="I119" i="27" s="1"/>
  <c r="I120" i="27" s="1"/>
  <c r="I121" i="27" s="1"/>
  <c r="I122" i="27" s="1"/>
  <c r="C214" i="27"/>
  <c r="C215" i="27" s="1"/>
  <c r="C216" i="27" s="1"/>
  <c r="C217" i="27" s="1"/>
  <c r="C218" i="27" s="1"/>
  <c r="C219" i="27" s="1"/>
  <c r="C220" i="27" s="1"/>
  <c r="C221" i="27" s="1"/>
  <c r="C222" i="27" s="1"/>
  <c r="C223" i="27" s="1"/>
  <c r="C224" i="27" s="1"/>
  <c r="C225" i="27" s="1"/>
  <c r="C226" i="27" s="1"/>
  <c r="C227" i="27" s="1"/>
  <c r="C228" i="27" s="1"/>
  <c r="C229" i="27" s="1"/>
  <c r="C230" i="27" s="1"/>
  <c r="C231" i="27" s="1"/>
  <c r="C232" i="27" s="1"/>
  <c r="C233" i="27" s="1"/>
  <c r="C234" i="27" s="1"/>
  <c r="C235" i="27" s="1"/>
  <c r="C236" i="27" s="1"/>
  <c r="C237" i="27" s="1"/>
  <c r="C238" i="27" s="1"/>
  <c r="C239" i="27" s="1"/>
  <c r="C240" i="27" s="1"/>
  <c r="C241" i="27" s="1"/>
  <c r="C242" i="27" s="1"/>
  <c r="C243" i="27" s="1"/>
  <c r="C244" i="27" s="1"/>
  <c r="C245" i="27" s="1"/>
  <c r="C246" i="27" s="1"/>
  <c r="C247" i="27" s="1"/>
  <c r="C248" i="27" s="1"/>
  <c r="C249" i="27" s="1"/>
  <c r="C250" i="27" s="1"/>
  <c r="C251" i="27" s="1"/>
  <c r="C252" i="27" s="1"/>
  <c r="C253" i="27" s="1"/>
  <c r="C254" i="27" s="1"/>
  <c r="C255" i="27" s="1"/>
  <c r="C256" i="27" s="1"/>
  <c r="C257" i="27" s="1"/>
  <c r="C258" i="27" s="1"/>
  <c r="C259" i="27" s="1"/>
  <c r="C260" i="27" s="1"/>
  <c r="C261" i="27" s="1"/>
  <c r="C262" i="27" s="1"/>
  <c r="C263" i="27" s="1"/>
  <c r="C264" i="27" s="1"/>
  <c r="C265" i="27" s="1"/>
  <c r="C266" i="27" s="1"/>
  <c r="C267" i="27" s="1"/>
  <c r="C268" i="27" s="1"/>
  <c r="C269" i="27" s="1"/>
  <c r="C270" i="27" s="1"/>
  <c r="C271" i="27" s="1"/>
  <c r="C272" i="27" s="1"/>
  <c r="C273" i="27" s="1"/>
  <c r="C274" i="27" s="1"/>
  <c r="C275" i="27" s="1"/>
  <c r="C276" i="27" s="1"/>
  <c r="C277" i="27" s="1"/>
  <c r="C278" i="27" s="1"/>
  <c r="C279" i="27" s="1"/>
  <c r="C280" i="27" s="1"/>
  <c r="C281" i="27" s="1"/>
  <c r="C282" i="27" s="1"/>
  <c r="C283" i="27" s="1"/>
  <c r="C284" i="27" s="1"/>
  <c r="C285" i="27" s="1"/>
  <c r="C286" i="27" s="1"/>
  <c r="C287" i="27" s="1"/>
  <c r="C288" i="27" s="1"/>
  <c r="C289" i="27" s="1"/>
  <c r="C290" i="27" s="1"/>
  <c r="C291" i="27" s="1"/>
  <c r="C292" i="27" s="1"/>
  <c r="C293" i="27" s="1"/>
  <c r="C294" i="27" s="1"/>
  <c r="C295" i="27" s="1"/>
  <c r="C296" i="27" s="1"/>
  <c r="C297" i="27" s="1"/>
  <c r="C298" i="27" s="1"/>
  <c r="C299" i="27" s="1"/>
  <c r="C300" i="27" s="1"/>
  <c r="C301" i="27" s="1"/>
  <c r="C302" i="27" s="1"/>
  <c r="C303" i="27" s="1"/>
  <c r="C304" i="27" s="1"/>
  <c r="C305" i="27" s="1"/>
  <c r="C306" i="27" s="1"/>
  <c r="C307" i="27" s="1"/>
  <c r="C308" i="27" s="1"/>
  <c r="C309" i="27" s="1"/>
  <c r="C310" i="27" s="1"/>
  <c r="C311" i="27" s="1"/>
  <c r="C312" i="27" s="1"/>
  <c r="C313" i="27" s="1"/>
  <c r="C314" i="27" s="1"/>
  <c r="C315" i="27" s="1"/>
  <c r="C316" i="27" s="1"/>
  <c r="C317" i="27" s="1"/>
  <c r="C318" i="27" s="1"/>
  <c r="C319" i="27" s="1"/>
  <c r="C320" i="27" s="1"/>
  <c r="C321" i="27" s="1"/>
  <c r="C322" i="27" s="1"/>
  <c r="C323" i="27" s="1"/>
  <c r="C324" i="27" s="1"/>
  <c r="C325" i="27" s="1"/>
  <c r="C326" i="27" s="1"/>
  <c r="C327" i="27" s="1"/>
  <c r="C328" i="27" s="1"/>
  <c r="C329" i="27" s="1"/>
  <c r="C330" i="27" s="1"/>
  <c r="C331" i="27" s="1"/>
  <c r="C332" i="27" s="1"/>
  <c r="C333" i="27" s="1"/>
  <c r="C334" i="27" s="1"/>
  <c r="C335" i="27" s="1"/>
  <c r="C336" i="27" s="1"/>
  <c r="C337" i="27" s="1"/>
  <c r="C338" i="27" s="1"/>
  <c r="C339" i="27" s="1"/>
  <c r="C340" i="27" s="1"/>
  <c r="C341" i="27" s="1"/>
  <c r="C342" i="27" s="1"/>
  <c r="C343" i="27" s="1"/>
  <c r="C344" i="27" s="1"/>
  <c r="C345" i="27" s="1"/>
  <c r="C346" i="27" s="1"/>
  <c r="C347" i="27" s="1"/>
  <c r="C348" i="27" s="1"/>
  <c r="C349" i="27" s="1"/>
  <c r="C350" i="27" s="1"/>
  <c r="C351" i="27" s="1"/>
  <c r="C352" i="27" s="1"/>
  <c r="C353" i="27" s="1"/>
  <c r="C354" i="27" s="1"/>
  <c r="C355" i="27" s="1"/>
  <c r="C356" i="27" s="1"/>
  <c r="C357" i="27" s="1"/>
  <c r="C358" i="27" s="1"/>
  <c r="C359" i="27" s="1"/>
  <c r="C360" i="27" s="1"/>
  <c r="C361" i="27" s="1"/>
  <c r="C362" i="27" s="1"/>
  <c r="C363" i="27" s="1"/>
  <c r="C364" i="27" s="1"/>
  <c r="C365" i="27" s="1"/>
  <c r="C366" i="27" s="1"/>
  <c r="C367" i="27" s="1"/>
  <c r="C368" i="27" s="1"/>
  <c r="C369" i="27" s="1"/>
  <c r="C370" i="27" s="1"/>
  <c r="C371" i="27" s="1"/>
  <c r="C372" i="27" s="1"/>
  <c r="C373" i="27" s="1"/>
  <c r="C374" i="27" s="1"/>
  <c r="C375" i="27" s="1"/>
  <c r="C376" i="27" s="1"/>
  <c r="C377" i="27" s="1"/>
  <c r="C378" i="27" s="1"/>
  <c r="C379" i="27" s="1"/>
  <c r="C380" i="27" s="1"/>
  <c r="C381" i="27" s="1"/>
  <c r="C382" i="27" s="1"/>
  <c r="C383" i="27" s="1"/>
  <c r="C384" i="27" s="1"/>
  <c r="C385" i="27" s="1"/>
  <c r="C386" i="27" s="1"/>
  <c r="C387" i="27" s="1"/>
  <c r="C388" i="27" s="1"/>
  <c r="C389" i="27" s="1"/>
  <c r="C390" i="27" s="1"/>
  <c r="C391" i="27" s="1"/>
  <c r="C392" i="27" s="1"/>
  <c r="C393" i="27" s="1"/>
  <c r="C394" i="27" s="1"/>
  <c r="C395" i="27" s="1"/>
  <c r="C396" i="27" s="1"/>
  <c r="C397" i="27" s="1"/>
  <c r="C398" i="27" s="1"/>
  <c r="C399" i="27" s="1"/>
  <c r="C400" i="27" s="1"/>
  <c r="C401" i="27" s="1"/>
  <c r="C402" i="27" s="1"/>
  <c r="C403" i="27" s="1"/>
  <c r="C404" i="27" s="1"/>
  <c r="C405" i="27" s="1"/>
  <c r="C406" i="27" s="1"/>
  <c r="C407" i="27" s="1"/>
  <c r="C408" i="27" s="1"/>
  <c r="C409" i="27" s="1"/>
  <c r="C410" i="27" s="1"/>
  <c r="C411" i="27" s="1"/>
  <c r="C412" i="27" s="1"/>
  <c r="C413" i="27" s="1"/>
  <c r="C414" i="27" s="1"/>
  <c r="C415" i="27" s="1"/>
  <c r="C416" i="27" s="1"/>
  <c r="C417" i="27" s="1"/>
  <c r="C418" i="27" s="1"/>
  <c r="C419" i="27" s="1"/>
  <c r="C420" i="27" s="1"/>
  <c r="C421" i="27" s="1"/>
  <c r="C422" i="27" s="1"/>
  <c r="C423" i="27" s="1"/>
  <c r="C424" i="27" s="1"/>
  <c r="C425" i="27" s="1"/>
  <c r="C426" i="27" s="1"/>
  <c r="C427" i="27" s="1"/>
  <c r="C428" i="27" s="1"/>
  <c r="C429" i="27" s="1"/>
  <c r="C430" i="27" s="1"/>
  <c r="C431" i="27" s="1"/>
  <c r="C432" i="27" s="1"/>
  <c r="C433" i="27" s="1"/>
  <c r="C434" i="27" s="1"/>
  <c r="C435" i="27" s="1"/>
  <c r="C436" i="27" s="1"/>
  <c r="C437" i="27" s="1"/>
  <c r="C438" i="27" s="1"/>
  <c r="C439" i="27" s="1"/>
  <c r="C440" i="27" s="1"/>
  <c r="C441" i="27" s="1"/>
  <c r="C442" i="27" s="1"/>
  <c r="C443" i="27" s="1"/>
  <c r="C444" i="27" s="1"/>
  <c r="C445" i="27" s="1"/>
  <c r="C446" i="27" s="1"/>
  <c r="C447" i="27" s="1"/>
  <c r="C448" i="27" s="1"/>
  <c r="C449" i="27" s="1"/>
  <c r="C450" i="27" s="1"/>
  <c r="C451" i="27" s="1"/>
  <c r="C452" i="27" s="1"/>
  <c r="C453" i="27" s="1"/>
  <c r="C454" i="27" s="1"/>
  <c r="C455" i="27" s="1"/>
  <c r="C456" i="27" s="1"/>
  <c r="C457" i="27" s="1"/>
  <c r="C458" i="27" s="1"/>
  <c r="C459" i="27" s="1"/>
  <c r="C460" i="27" s="1"/>
  <c r="C461" i="27" s="1"/>
  <c r="C462" i="27" s="1"/>
  <c r="C463" i="27" s="1"/>
  <c r="C464" i="27" s="1"/>
  <c r="C465" i="27" s="1"/>
  <c r="C466" i="27" s="1"/>
  <c r="C467" i="27" s="1"/>
  <c r="C468" i="27" s="1"/>
  <c r="C469" i="27" s="1"/>
  <c r="C470" i="27" s="1"/>
  <c r="C471" i="27" s="1"/>
  <c r="C472" i="27" s="1"/>
  <c r="C473" i="27" s="1"/>
  <c r="C474" i="27" s="1"/>
  <c r="C475" i="27" s="1"/>
  <c r="C476" i="27" s="1"/>
  <c r="C477" i="27" s="1"/>
  <c r="C478" i="27" s="1"/>
  <c r="C479" i="27" s="1"/>
  <c r="C480" i="27" s="1"/>
  <c r="C481" i="27" s="1"/>
  <c r="C482" i="27" s="1"/>
  <c r="C483" i="27" s="1"/>
  <c r="C484" i="27" s="1"/>
  <c r="C485" i="27" s="1"/>
  <c r="C486" i="27" s="1"/>
  <c r="C487" i="27" s="1"/>
  <c r="C488" i="27" s="1"/>
  <c r="C489" i="27" s="1"/>
  <c r="C490" i="27" s="1"/>
  <c r="C491" i="27" s="1"/>
  <c r="C492" i="27" s="1"/>
  <c r="C493" i="27" s="1"/>
  <c r="C494" i="27" s="1"/>
  <c r="C495" i="27" s="1"/>
  <c r="C496" i="27" s="1"/>
  <c r="C497" i="27" s="1"/>
  <c r="C498" i="27" s="1"/>
  <c r="C499" i="27" s="1"/>
  <c r="C500" i="27" s="1"/>
  <c r="C501" i="27" s="1"/>
  <c r="C502" i="27" s="1"/>
  <c r="C503" i="27" s="1"/>
  <c r="C504" i="27" s="1"/>
  <c r="C505" i="27" s="1"/>
  <c r="C506" i="27" s="1"/>
  <c r="C507" i="27" s="1"/>
  <c r="C508" i="27" s="1"/>
  <c r="C509" i="27" s="1"/>
  <c r="C510" i="27" s="1"/>
  <c r="C511" i="27" s="1"/>
  <c r="C512" i="27" s="1"/>
  <c r="C513" i="27" s="1"/>
  <c r="C14" i="27"/>
  <c r="C15" i="27" l="1"/>
  <c r="C16" i="27" l="1"/>
  <c r="C17" i="27" s="1"/>
  <c r="C18" i="27" s="1"/>
  <c r="C19" i="27" s="1"/>
  <c r="C20" i="27" s="1"/>
  <c r="C21" i="27" s="1"/>
  <c r="C22" i="27" s="1"/>
  <c r="C23" i="27" s="1"/>
  <c r="C24" i="27" s="1"/>
  <c r="C25" i="27" s="1"/>
  <c r="C26" i="27" s="1"/>
  <c r="C27" i="27" s="1"/>
  <c r="C28" i="27" s="1"/>
  <c r="C29" i="27" s="1"/>
  <c r="C30" i="27" s="1"/>
  <c r="C31" i="27" s="1"/>
  <c r="C32" i="27" s="1"/>
  <c r="C33" i="27" s="1"/>
  <c r="C34" i="27" s="1"/>
  <c r="C35" i="27" s="1"/>
  <c r="C36" i="27" s="1"/>
  <c r="C37" i="27" s="1"/>
  <c r="C38" i="27" s="1"/>
  <c r="C39" i="27" s="1"/>
  <c r="C40" i="27" s="1"/>
  <c r="C41" i="27" s="1"/>
  <c r="C42" i="27" s="1"/>
  <c r="C43" i="27" s="1"/>
  <c r="C44" i="27" s="1"/>
  <c r="C45" i="27" s="1"/>
  <c r="C46" i="27" s="1"/>
  <c r="C47" i="27" s="1"/>
  <c r="C48" i="27" s="1"/>
  <c r="C49" i="27" s="1"/>
  <c r="C50" i="27" s="1"/>
  <c r="C51" i="27" s="1"/>
  <c r="C52" i="27" s="1"/>
  <c r="C53" i="27" s="1"/>
  <c r="C54" i="27" s="1"/>
  <c r="C55" i="27" s="1"/>
  <c r="C56" i="27" s="1"/>
  <c r="C57" i="27" s="1"/>
  <c r="C58" i="27" s="1"/>
  <c r="C59" i="27" s="1"/>
  <c r="C60" i="27" s="1"/>
  <c r="C61" i="27" s="1"/>
  <c r="C62" i="27" s="1"/>
  <c r="C63" i="27" s="1"/>
  <c r="C64" i="27" s="1"/>
  <c r="C65" i="27" s="1"/>
  <c r="C66" i="27" s="1"/>
  <c r="C67" i="27" s="1"/>
  <c r="C68" i="27" s="1"/>
  <c r="C69" i="27" s="1"/>
  <c r="C70" i="27" s="1"/>
  <c r="C71" i="27" s="1"/>
  <c r="C72" i="27" s="1"/>
  <c r="C73" i="27" s="1"/>
  <c r="C74" i="27" s="1"/>
  <c r="C75" i="27" s="1"/>
  <c r="C76" i="27" s="1"/>
  <c r="C77" i="27" s="1"/>
  <c r="C78" i="27" s="1"/>
  <c r="C79" i="27" s="1"/>
  <c r="C80" i="27" s="1"/>
  <c r="C81" i="27" s="1"/>
  <c r="C82" i="27" s="1"/>
  <c r="C83" i="27" s="1"/>
  <c r="C84" i="27" s="1"/>
  <c r="C85" i="27" s="1"/>
  <c r="C86" i="27" s="1"/>
  <c r="C87" i="27" s="1"/>
  <c r="C88" i="27" s="1"/>
  <c r="C89" i="27" s="1"/>
  <c r="C90" i="27" s="1"/>
  <c r="C91" i="27" s="1"/>
  <c r="C92" i="27" s="1"/>
  <c r="C93" i="27" s="1"/>
  <c r="C94" i="27" s="1"/>
  <c r="C95" i="27" s="1"/>
  <c r="C96" i="27" s="1"/>
  <c r="C97" i="27" s="1"/>
  <c r="C98" i="27" s="1"/>
  <c r="C99" i="27" s="1"/>
  <c r="C100" i="27" s="1"/>
  <c r="C101" i="27" s="1"/>
  <c r="C102" i="27" s="1"/>
  <c r="C103" i="27" s="1"/>
  <c r="C104" i="27" s="1"/>
  <c r="C105" i="27" s="1"/>
  <c r="C106" i="27" s="1"/>
  <c r="C107" i="27" s="1"/>
  <c r="C108" i="27" s="1"/>
  <c r="C109" i="27" s="1"/>
  <c r="C110" i="27" s="1"/>
  <c r="C111" i="27" s="1"/>
  <c r="C112" i="27" s="1"/>
  <c r="C113" i="27" s="1"/>
  <c r="C114" i="27" s="1"/>
  <c r="C115" i="27" s="1"/>
  <c r="C116" i="27" s="1"/>
  <c r="C117" i="27" s="1"/>
  <c r="C118" i="27" s="1"/>
  <c r="C119" i="27" s="1"/>
  <c r="C120" i="27" s="1"/>
  <c r="C121" i="27" s="1"/>
  <c r="C122" i="27" s="1"/>
  <c r="C123" i="27" s="1"/>
  <c r="C124" i="27" s="1"/>
  <c r="C125" i="27" s="1"/>
  <c r="C126" i="27" s="1"/>
  <c r="C127" i="27" s="1"/>
  <c r="C128" i="27" s="1"/>
  <c r="C129" i="27" s="1"/>
  <c r="C130" i="27" s="1"/>
  <c r="C131" i="27" s="1"/>
  <c r="C132" i="27" s="1"/>
  <c r="C133" i="27" s="1"/>
  <c r="C134" i="27" s="1"/>
  <c r="C135" i="27" s="1"/>
  <c r="C136" i="27" s="1"/>
  <c r="C137" i="27" s="1"/>
  <c r="C138" i="27" s="1"/>
  <c r="C139" i="27" s="1"/>
  <c r="C140" i="27" s="1"/>
  <c r="C141" i="27" s="1"/>
  <c r="C142" i="27" s="1"/>
  <c r="E31" i="8"/>
  <c r="E19" i="8"/>
  <c r="E26" i="8" l="1"/>
  <c r="F45" i="8" l="1"/>
  <c r="F46" i="8"/>
  <c r="E38" i="8" l="1"/>
  <c r="F47" i="8" l="1"/>
  <c r="F26" i="8" l="1"/>
  <c r="F27" i="8"/>
  <c r="F23" i="8"/>
  <c r="F25" i="8"/>
  <c r="F29" i="8"/>
  <c r="F24" i="8"/>
  <c r="F30" i="8"/>
  <c r="F28" i="8"/>
  <c r="F35" i="8"/>
  <c r="F37" i="8"/>
  <c r="F32" i="8"/>
  <c r="F36" i="8"/>
  <c r="F31" i="8"/>
  <c r="F33" i="8"/>
  <c r="E16" i="8"/>
  <c r="E21" i="8"/>
  <c r="F28" i="45" s="1"/>
  <c r="G28" i="45" l="1"/>
  <c r="W7" i="45"/>
  <c r="H25" i="63" s="1"/>
  <c r="H42" i="63" s="1"/>
  <c r="F38" i="44"/>
  <c r="F17" i="8"/>
  <c r="F31" i="44"/>
  <c r="F24" i="44"/>
  <c r="F19" i="8"/>
  <c r="F14" i="8"/>
  <c r="F13" i="8"/>
  <c r="F16" i="8"/>
  <c r="F15" i="8"/>
  <c r="F12" i="8"/>
  <c r="F18" i="8"/>
  <c r="F20" i="8"/>
  <c r="G38" i="44" l="1"/>
  <c r="W12" i="44"/>
  <c r="F25" i="63" s="1"/>
  <c r="F42" i="63" s="1"/>
  <c r="G31" i="44"/>
  <c r="W11" i="44"/>
  <c r="E25" i="63" s="1"/>
  <c r="E42" i="63" s="1"/>
  <c r="G24" i="44"/>
  <c r="W10" i="44"/>
  <c r="D25" i="63" s="1"/>
  <c r="D42" i="63" l="1"/>
  <c r="K25" i="63"/>
  <c r="M25" i="63" l="1"/>
  <c r="L25" i="6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tc={68DC36D1-1456-45B1-A18F-6BA1ED2F10F6}</author>
  </authors>
  <commentList>
    <comment ref="D3" authorId="0" shapeId="0" xr:uid="{00000000-0006-0000-0E00-000001000000}">
      <text>
        <r>
          <rPr>
            <sz val="11"/>
            <color theme="1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será un valor positivo</t>
        </r>
      </text>
    </comment>
  </commentList>
</comments>
</file>

<file path=xl/sharedStrings.xml><?xml version="1.0" encoding="utf-8"?>
<sst xmlns="http://schemas.openxmlformats.org/spreadsheetml/2006/main" count="10611" uniqueCount="681">
  <si>
    <t>ACTIVO</t>
  </si>
  <si>
    <t>ACTIVOS CORRIENTES</t>
  </si>
  <si>
    <t>OTRAS CUENTAS Y DOCUMENTOS POR COBRAR CORRIENTES</t>
  </si>
  <si>
    <t>TOTAL ACTIVOS CORRIENTES</t>
  </si>
  <si>
    <t>TOTAL ACTIVOS NO CORRIENTES</t>
  </si>
  <si>
    <t>PASIVO</t>
  </si>
  <si>
    <t>PASIVOS CORRIENTES</t>
  </si>
  <si>
    <t>RELACIONADAS</t>
  </si>
  <si>
    <t>TOTAL PASIVOS CORRIENTES</t>
  </si>
  <si>
    <t>PASIVOS NO CORRIENTES</t>
  </si>
  <si>
    <t>TOTAL PASIVOS NO CORRIENTES</t>
  </si>
  <si>
    <t>TOTAL DEL PASIVO</t>
  </si>
  <si>
    <t>TOTAL PASIVO Y PATRIMONIO</t>
  </si>
  <si>
    <t>COSTOS Y GASTOS</t>
  </si>
  <si>
    <t>ESTADO DE SITUACIÓN FINANCIERA</t>
  </si>
  <si>
    <t>INGRESOS</t>
  </si>
  <si>
    <t>TOTAL INGRESOS</t>
  </si>
  <si>
    <t>ACTIVOS BIOLÓGICOS</t>
  </si>
  <si>
    <t>NO RELACIONADAS</t>
  </si>
  <si>
    <t>TERRENOS</t>
  </si>
  <si>
    <t>ACTIVOS INTANGIBLES</t>
  </si>
  <si>
    <t>TOTAL ACTIVO</t>
  </si>
  <si>
    <t>OTRAS CUENTAS Y DOCUMENTOS POR PAGAR CORRIENTES</t>
  </si>
  <si>
    <t>DIVIDENDOS POR PAGAR</t>
  </si>
  <si>
    <t>PROPIEDADES DE INVERSIÓN</t>
  </si>
  <si>
    <t>OTRAS CUENTAS Y DOCUMENTOS POR PAGAR NO CORRIENTES</t>
  </si>
  <si>
    <t>INTERESES PAGADOS A TERCEROS</t>
  </si>
  <si>
    <t>CONCILIACIÓN TRIBUTARIA</t>
  </si>
  <si>
    <t>CUENTA</t>
  </si>
  <si>
    <t>VALOR</t>
  </si>
  <si>
    <t>ANÁLISIS VERTICAL</t>
  </si>
  <si>
    <t>Efectivo y equivalentes al efectivo</t>
  </si>
  <si>
    <t>Inventario</t>
  </si>
  <si>
    <t>Otros activos corrientes</t>
  </si>
  <si>
    <t>Total Activo Corriente</t>
  </si>
  <si>
    <t>Propiedad,planta y equipo</t>
  </si>
  <si>
    <t>Otros activos no corrientes</t>
  </si>
  <si>
    <t>Total Activo no Corriente</t>
  </si>
  <si>
    <t>Obligaciones con instituciones financieras</t>
  </si>
  <si>
    <t>Otros pasivos corrientes</t>
  </si>
  <si>
    <t>Total Pasivo Corriente</t>
  </si>
  <si>
    <t>Obligaciones con instituciones financieras no corrientes</t>
  </si>
  <si>
    <t>Total Pasivo no Corriente</t>
  </si>
  <si>
    <t xml:space="preserve">Capital </t>
  </si>
  <si>
    <t>Otros rubros del patrimonio</t>
  </si>
  <si>
    <t>Total Patrimonio</t>
  </si>
  <si>
    <t>ESTADO DE RESULTADOS</t>
  </si>
  <si>
    <t>PORCENTAJE</t>
  </si>
  <si>
    <t>PATRIMONIO</t>
  </si>
  <si>
    <t>Cuentas y docuemntos por cobrar clientes corrientes</t>
  </si>
  <si>
    <t xml:space="preserve">Otras cuentas y documentos por cobrar </t>
  </si>
  <si>
    <t>Cuentas y documentos por pagar comerciales corrrientes</t>
  </si>
  <si>
    <t>Otras cuentas y documentos por cobrar corrientes</t>
  </si>
  <si>
    <t>Cuentas y documentos por pagar comerciales no corrientes</t>
  </si>
  <si>
    <t>Otras cuentas y documentos por pagar no corrientes</t>
  </si>
  <si>
    <t>Interpretación</t>
  </si>
  <si>
    <t>Indicador</t>
  </si>
  <si>
    <t>Resultado</t>
  </si>
  <si>
    <t>X</t>
  </si>
  <si>
    <t>Y</t>
  </si>
  <si>
    <t>LC</t>
  </si>
  <si>
    <t>NC</t>
  </si>
  <si>
    <t>LIQUIDEZ CORRIENTE</t>
  </si>
  <si>
    <t>Óptimo</t>
  </si>
  <si>
    <t>PRUEBA ÁCIDA</t>
  </si>
  <si>
    <t>Deficiente</t>
  </si>
  <si>
    <t>ROA</t>
  </si>
  <si>
    <t>PA</t>
  </si>
  <si>
    <t>ROE</t>
  </si>
  <si>
    <t>PMC</t>
  </si>
  <si>
    <t>Satisfactorio</t>
  </si>
  <si>
    <t>OPERACIONES CON PARTES RELACIONADAS LOCALES Y/O DEL EXTERIOR</t>
  </si>
  <si>
    <t>CON PARTES RELACIONADAS LOCALES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</si>
  <si>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</si>
  <si>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</si>
  <si>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</si>
  <si>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</si>
  <si>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</si>
  <si>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</si>
  <si>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</si>
  <si>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</si>
  <si>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</si>
  <si>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</si>
  <si>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</si>
  <si>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</si>
  <si>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</si>
  <si>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017</t>
  </si>
  <si>
    <t>TOTAL OPERACIONES CON PARTES RELACIONADAS</t>
  </si>
  <si>
    <t>NAVES, AERONAVES, BARCAZAS Y SIMILARES</t>
  </si>
  <si>
    <t>EN NEGOCIOS CONJUNTOS</t>
  </si>
  <si>
    <t>OTROS ACTIVOS FINANCIEROS NO CORRIENTES</t>
  </si>
  <si>
    <t>.</t>
  </si>
  <si>
    <t>7001</t>
  </si>
  <si>
    <t>CÁLCULO DE BASE PARTICIPACIÓN A TRABAJADORES</t>
  </si>
  <si>
    <t>097</t>
  </si>
  <si>
    <t>098</t>
  </si>
  <si>
    <t>(-) CRÉDITO TRIBUTARIO GENERADO POR IMPUESTO A LA SALIDA DE DIVISAS</t>
  </si>
  <si>
    <t>TOTAL IMPUESTO A PAGAR</t>
  </si>
  <si>
    <t>TOTAL PAGADO</t>
  </si>
  <si>
    <t>FORMULARIO 101</t>
  </si>
  <si>
    <t>Estable</t>
  </si>
  <si>
    <t>Por cada $ 1,00 que la empresa debe a corto plazo, cuenta con  el efectivo suficiente para pagar sus pasivos corrientes.</t>
  </si>
  <si>
    <t>Por cada $ 1,00 que la empresa debe a corto plazo, no cuenta con  el efectivo suficiente para pagar sus pasivos corrientes.</t>
  </si>
  <si>
    <t>Por cada $ 1,00 que se debe a corto plazo, se cuenta para su cancelación con el efectivo suficiente en activos corrientes de fácil realización, sin tener que recurrir a la venta de inventarios.</t>
  </si>
  <si>
    <t>Por cada $ 1,00 que se debe a corto plazo, no se cuenta para su cancelación con el efectivo suficiente en activos corrientes de fácil realización, sin tener que recurrir a la venta de inventarios.</t>
  </si>
  <si>
    <t>Medianamente satisfactorio</t>
  </si>
  <si>
    <t>Poco satisfactorio</t>
  </si>
  <si>
    <t>TOTAL PASIVO</t>
  </si>
  <si>
    <t>La política de cobro de la empresa es eficiente pues hace efectivo la cuenta por cobrar rápidamente.</t>
  </si>
  <si>
    <t>La política de cobro de la empresa es medianamente eficiente pues hace efectivo la cuenta por cobrar rápidamente.</t>
  </si>
  <si>
    <t>La política de cobro de la empresa es deficiente pues hace efectivo la cuenta por cobrar rápidamente.</t>
  </si>
  <si>
    <t>RESTRINGIDA</t>
  </si>
  <si>
    <t>MODERADA</t>
  </si>
  <si>
    <t>RELAJADA</t>
  </si>
  <si>
    <t>Ingrese su meta</t>
  </si>
  <si>
    <t>Estrategia de Liquidez</t>
  </si>
  <si>
    <t xml:space="preserve"> </t>
  </si>
  <si>
    <t>DECLARACIÓN DEL IMPUESTO A LA RENTA Y PRESENTACIÓN DE BALANCES FORMULARIO ÚNICO SOCIEDADES Y ESTABLECIMIENTOS PERMANENTES</t>
  </si>
  <si>
    <t xml:space="preserve">                     SUPERINTENDENCIA DE                                   COMPAÑÍAS, VALORES Y SEGUROS </t>
  </si>
  <si>
    <t xml:space="preserve">          RESOLUCIÓN N° NAC-DGERCGC15-00000143</t>
  </si>
  <si>
    <t>OPERACIONES DE ACTIVO</t>
  </si>
  <si>
    <t>+</t>
  </si>
  <si>
    <t>CON PARTES RELACIONADAS EN PARAÍSOS FISCALES Y REGÍMENES FISCALES PREFERENTES</t>
  </si>
  <si>
    <t>CON PARTES RELACIONADAS EN OTROS REGÍMENES 
DEL EXTERIOR</t>
  </si>
  <si>
    <t>OPERACIONES DE PASIVO</t>
  </si>
  <si>
    <t>OPERACIONES DE INGRESO</t>
  </si>
  <si>
    <t>OPERACIONES DE EGRESO</t>
  </si>
  <si>
    <t>=</t>
  </si>
  <si>
    <t>¿SUJETO PASIVO EXENTO DE APLICACIÓN DEL RÉGIMEN DE PRECIOS DE TRANSFERENCIA?</t>
  </si>
  <si>
    <r>
      <t xml:space="preserve">VALOR EXENTO
</t>
    </r>
    <r>
      <rPr>
        <sz val="7"/>
        <rFont val="Arial"/>
        <family val="2"/>
      </rPr>
      <t>(A efectos de la Conciliación Tributaria)</t>
    </r>
  </si>
  <si>
    <r>
      <t>EFECTIVO</t>
    </r>
    <r>
      <rPr>
        <sz val="9"/>
        <color indexed="10"/>
        <rFont val="Arial"/>
        <family val="2"/>
      </rPr>
      <t xml:space="preserve"> </t>
    </r>
    <r>
      <rPr>
        <sz val="9"/>
        <rFont val="Arial"/>
        <family val="2"/>
      </rPr>
      <t>Y EQUIVALENTES AL EFECTIVO</t>
    </r>
  </si>
  <si>
    <t>VENTAS NETAS LOCALES GRAVADAS CON TARIFA 12% DE IVA</t>
  </si>
  <si>
    <t xml:space="preserve">INVERSIONES CORRIENTES </t>
  </si>
  <si>
    <t>VENTAS NETAS LOCALES GRAVADAS CON TARIFA 0% DE IVA O EXENTAS DE IVA</t>
  </si>
  <si>
    <t xml:space="preserve">(-) PROVISIÓN POR DETERIORO DE INVERSIONES CORRIENTES </t>
  </si>
  <si>
    <t>(-)</t>
  </si>
  <si>
    <t>EXPORTACIONES NETAS</t>
  </si>
  <si>
    <t>CUENTAS Y DOCUMENTOS POR COBRAR CLIENTES CORRIENTES</t>
  </si>
  <si>
    <t>RELACIONADOS</t>
  </si>
  <si>
    <t>LOCALES</t>
  </si>
  <si>
    <t>INGRESOS OBTENIDOS BAJO LA MODALIDAD DE COMISIONES O SIMILARES</t>
  </si>
  <si>
    <t>DEL EXTERIOR</t>
  </si>
  <si>
    <t xml:space="preserve">INGRESOS POR AGROFORESTERÍA Y SILVICULTURA DE ESPECIES FORESTALES  </t>
  </si>
  <si>
    <t>NO 
RELACIONADOS</t>
  </si>
  <si>
    <t>RENDIMIENTOS FINANCIEROS</t>
  </si>
  <si>
    <t>UTILIDAD EN VENTA DE PROPIEDADES, PLANTA Y EQUIPO</t>
  </si>
  <si>
    <t>DIVIDENDOS</t>
  </si>
  <si>
    <t>RENTAS EXENTAS PROVENIENTES DE DONACIONES Y APORTACIONES</t>
  </si>
  <si>
    <t>DE RECURSOS PÚBLICOS</t>
  </si>
  <si>
    <t>DE OTRAS LOCALES</t>
  </si>
  <si>
    <t>(-) PROVISIÓN CUENTAS INCOBRABLES Y DETERIORO</t>
  </si>
  <si>
    <t>OTROS INGRESOS PROVENIENTES DEL EXTERIOR</t>
  </si>
  <si>
    <t>CRÉDITO TRIBUTARIO A FAVOR DEL SUJETO PASIVO (ISD)</t>
  </si>
  <si>
    <t>OTRAS RENTAS</t>
  </si>
  <si>
    <t>CRÉDITO TRIBUTARIO A FAVOR DEL SUJETO PASIVO (IVA)</t>
  </si>
  <si>
    <t xml:space="preserve">TOTAL INGRESOS </t>
  </si>
  <si>
    <t>SUMAR DEL 6011 AL 6131</t>
  </si>
  <si>
    <t xml:space="preserve">En la columna "Valor exento" registre la porción del monto declarado en la columna "total ingresos" considerada como exenta de Impuesto a la Renta. </t>
  </si>
  <si>
    <t xml:space="preserve">CRÉDITO TRIBUTARIO A FAVOR DEL SUJETO PASIVO (RENTA) </t>
  </si>
  <si>
    <r>
      <t>VENTAS NETAS DE PROPIEDADES, PLANTA Y EQUIPO (INFORMATIVO)</t>
    </r>
    <r>
      <rPr>
        <b/>
        <sz val="9"/>
        <rFont val="Arial"/>
        <family val="2"/>
      </rPr>
      <t xml:space="preserve"> </t>
    </r>
  </si>
  <si>
    <t>INVENTARIO DE MATERIA PRIMA</t>
  </si>
  <si>
    <t>INGRESOS POR REEMBOLSO COMO INTERMEDIARIO (INFORMATIVO)</t>
  </si>
  <si>
    <t>INVENTARIO DE PRODUCTOS EN PROCESO</t>
  </si>
  <si>
    <t xml:space="preserve">INVENTARIO DE SUMINISTROS Y MATERIALES </t>
  </si>
  <si>
    <t xml:space="preserve">INVENTARIO DE PROD. TERM. Y MERCAD. EN ALMACÉN </t>
  </si>
  <si>
    <t>COSTO</t>
  </si>
  <si>
    <t>GASTO</t>
  </si>
  <si>
    <r>
      <t xml:space="preserve">VALOR NO DEDUCIBLE
</t>
    </r>
    <r>
      <rPr>
        <sz val="7"/>
        <rFont val="Arial"/>
        <family val="2"/>
      </rPr>
      <t>(A efectos de la Conciliación Tributaria)</t>
    </r>
  </si>
  <si>
    <t>MERCADERÍAS EN TRÁNSITO</t>
  </si>
  <si>
    <t>INVENTARIO INICIAL DE BIENES NO PRODUCIDOS POR EL SUJETO PASIVO</t>
  </si>
  <si>
    <r>
      <t xml:space="preserve">OBRAS EN CURSO BAJO CONTRATO DE CONSTRUCCIÓN </t>
    </r>
    <r>
      <rPr>
        <b/>
        <sz val="9"/>
        <rFont val="Arial"/>
        <family val="2"/>
      </rPr>
      <t>(NIC 11)</t>
    </r>
  </si>
  <si>
    <t>COMPRAS NETAS LOCALES DE BIENES NO PRODUCIDOS POR EL SUJETO PASIVO</t>
  </si>
  <si>
    <r>
      <t xml:space="preserve">INVENTARIO DE OBRAS EN CONSTRUCCIÓN </t>
    </r>
    <r>
      <rPr>
        <b/>
        <sz val="9"/>
        <rFont val="Arial"/>
        <family val="2"/>
      </rPr>
      <t>(NIC 2)</t>
    </r>
  </si>
  <si>
    <t xml:space="preserve">COMPRAS NETAS LOCALES PRODUCTO DE LA ACTIVIDAD DE COMISIONISTA </t>
  </si>
  <si>
    <r>
      <t xml:space="preserve">INVENTARIO DE OBRAS TERMINADAS </t>
    </r>
    <r>
      <rPr>
        <b/>
        <sz val="9"/>
        <rFont val="Arial"/>
        <family val="2"/>
      </rPr>
      <t>(NIC 2)</t>
    </r>
  </si>
  <si>
    <t>IMPORTACIONES DE BIENES NO PRODUCIDOS POR EL SUJETO PASIVO</t>
  </si>
  <si>
    <r>
      <t xml:space="preserve">INVENTARIO DE MATERIALES O BIENES PARA LA CONSTRUCCIÓN </t>
    </r>
    <r>
      <rPr>
        <b/>
        <sz val="9"/>
        <rFont val="Arial"/>
        <family val="2"/>
      </rPr>
      <t>(NIC 2)</t>
    </r>
  </si>
  <si>
    <t>(-) INVENTARIO FINAL DE BIENES NO PRODUCIDOS POR EL SUJETO PASIVO</t>
  </si>
  <si>
    <t>INVENTARIO REPUESTOS, HERRAMIENTAS Y ACCESORIOS</t>
  </si>
  <si>
    <t>INVENTARIO INICIAL DE MATERIA PRIMA</t>
  </si>
  <si>
    <t>(-) PROVISIÓN DE INVENTARIOS POR VALOR NETO DE REALIZACIÓN Y OTRAS PÉRDIDAS EN INVENTARIO</t>
  </si>
  <si>
    <t>COMPRAS NETAS LOCALES DE MATERIA PRIMA</t>
  </si>
  <si>
    <t xml:space="preserve">ACTIVOS PAGADOS POR ANTICIPADO </t>
  </si>
  <si>
    <t>IMPORTACIONES DE MATERIA PRIMA</t>
  </si>
  <si>
    <t xml:space="preserve">(-) PROVISIÓN POR DETERIORO DEL VALOR DEL ACTIVO CORRIENTE </t>
  </si>
  <si>
    <t>(-) INVENTARIO FINAL DE MATERIA PRIMA</t>
  </si>
  <si>
    <t>ACTIVOS NO CORRIENTES MANTENIDOS PARA LA VENTA Y OPERACIONES DISCONTINUADAS</t>
  </si>
  <si>
    <t>INVENTARIO INICIAL DE PRODUCTOS EN PROCESO</t>
  </si>
  <si>
    <t>OTROS ACTIVOS CORRIENTES</t>
  </si>
  <si>
    <t>(-) INVENTARIO FINAL DE PRODUCTOS EN PROCESO</t>
  </si>
  <si>
    <t>INVENTARIO INICIAL PRODUCTOS TERMINADOS</t>
  </si>
  <si>
    <t>ACTIVOS NO CORRIENTES</t>
  </si>
  <si>
    <t>(-) INVENTARIO FINAL DE PRODUCTOS TERMINADOS</t>
  </si>
  <si>
    <t>PROPIEDADES, PLANTA Y EQUIPO, PROPIEDADES DE INVERSIÓN Y ACTIVOS BIOLÓGICOS</t>
  </si>
  <si>
    <t>SUELDOS, SALARIOS Y DEMÁS REMUNERACIONES QUE CONSTITUYEN MATERIA GRAVADA DEL IESS</t>
  </si>
  <si>
    <t>BENEFICIOS SOCIALES, INDEMNIZACIONES Y OTRAS REMUNERACIONES QUE NO CONSTITUYEN MATERIA GRAVADA DEL IESS</t>
  </si>
  <si>
    <t xml:space="preserve">INMUEBLES (EXCEPTO TERRENOS) </t>
  </si>
  <si>
    <t>APORTE A LA SEGURIDAD SOCIAL (INCLUYE FONDO DE RESERVA)</t>
  </si>
  <si>
    <t>CONSTRUCCIONES EN CURSO</t>
  </si>
  <si>
    <t>HONORARIOS PROFESIONALES Y DIETAS</t>
  </si>
  <si>
    <t>MUEBLES Y ENSERES</t>
  </si>
  <si>
    <t>HONORARIOS A EXTRANJEROS POR SERVICIOS OCASIONALES</t>
  </si>
  <si>
    <t>MAQUINARIA, EQUIPO E INSTALACIONES</t>
  </si>
  <si>
    <t>ARRENDAMIENTOS</t>
  </si>
  <si>
    <t>MANTENIMIENTO Y REPARACIONES</t>
  </si>
  <si>
    <t>EQUIPO DE COMPUTACIÓN Y SOFTWARE</t>
  </si>
  <si>
    <t>COMBUSTIBLES Y LUBRICANTES</t>
  </si>
  <si>
    <t>VEHÍCULOS, EQUIPO DE TRANSPORTE Y CAMINERO MÓVIL</t>
  </si>
  <si>
    <t>PROMOCIÓN Y PUBLICIDAD</t>
  </si>
  <si>
    <t xml:space="preserve">PROPIEDADES, PLANTA Y EQUIPO POR CONTRATOS DE ARRENDAMIENTO FINANCIERO </t>
  </si>
  <si>
    <r>
      <t xml:space="preserve">SUMINISTROS, </t>
    </r>
    <r>
      <rPr>
        <sz val="9"/>
        <rFont val="Arial"/>
        <family val="2"/>
      </rPr>
      <t>MATERIALES Y REPUESTOS</t>
    </r>
  </si>
  <si>
    <t>OTROS PROPIEDADES, PLANTA Y EQUIPO</t>
  </si>
  <si>
    <t>TRANSPORTE</t>
  </si>
  <si>
    <t>(-) DEPRECIACIÓN ACUMULADA  PROPIEDADES, PLANTA Y EQUIPO</t>
  </si>
  <si>
    <t>PROVISIONES</t>
  </si>
  <si>
    <t>PARA JUBILACIÓN PATRONAL</t>
  </si>
  <si>
    <t>(-) DETERIORO  ACUMULADO DE PROPIEDADES, PLANTA Y EQUIPO</t>
  </si>
  <si>
    <t>PARA DESAHUCIO</t>
  </si>
  <si>
    <t>ACTIVOS DE EXPLORACIÓN Y EXPLOTACIÓN</t>
  </si>
  <si>
    <t>PARA CUENTAS INCOBRABLES</t>
  </si>
  <si>
    <t>(-) AMORTIZACIÓN ACUMULADA DE ACTIVOS DE EXPLORACIÓN Y EXPLOTACIÓN</t>
  </si>
  <si>
    <t>POR VALOR NETO DE REALIZACIÓN DE INVENTARIOS</t>
  </si>
  <si>
    <t>(-) DETERIORO  ACUMULADO DE ACTIVOS DE EXPLORACIÓN Y EXPLOTACIÓN</t>
  </si>
  <si>
    <t>POR DETERIORO DEL VALOR DE LOS ACTIVOS</t>
  </si>
  <si>
    <t>OTRAS PROVISIONES</t>
  </si>
  <si>
    <t>(-) DEPRECIACIÓN ACUMULADA PROPIEDADES DE INVERSIÓN</t>
  </si>
  <si>
    <t xml:space="preserve">ARRENDAMIENTO MERCANTIL </t>
  </si>
  <si>
    <t>LOCAL</t>
  </si>
  <si>
    <t>(-) DETERIORO  ACUMULADO DE PROPIEDADES DE INVERSIÓN</t>
  </si>
  <si>
    <t>COMISIONES</t>
  </si>
  <si>
    <t>(-) DEPRECIACIÓN ACUMULADA ACTIVOS BIOLÓGICOS</t>
  </si>
  <si>
    <t>(-) DETERIORO  ACUMULADO DE ACTIVOS BIOLÓGICOS</t>
  </si>
  <si>
    <t>INTERESES BANCARIOS</t>
  </si>
  <si>
    <t>TOTAL PROPIEDADES, PLANTA Y EQUIPO, PROPIEDADES DE INVERSIÓN Y ACTIVOS BIOLÓGICOS</t>
  </si>
  <si>
    <t>PLUSVALÍAS</t>
  </si>
  <si>
    <t>MARCAS, PATENTES, DERECHOS DE LLAVE Y OTROS SIMILARES</t>
  </si>
  <si>
    <t>NO RELACIONADOS</t>
  </si>
  <si>
    <t>OTROS ACTIVOS INTANGIBLES</t>
  </si>
  <si>
    <t>PÉRDIDA EN VENTA DE ACTIVOS</t>
  </si>
  <si>
    <t>(-) AMORTIZACIÓN ACUMULADA DE ACTIVOS INTANGIBLES</t>
  </si>
  <si>
    <r>
      <t>(-) DETERIORO ACUMULADO</t>
    </r>
    <r>
      <rPr>
        <sz val="9"/>
        <color indexed="10"/>
        <rFont val="Arial"/>
        <family val="2"/>
      </rPr>
      <t xml:space="preserve"> </t>
    </r>
    <r>
      <rPr>
        <sz val="9"/>
        <rFont val="Arial"/>
        <family val="2"/>
      </rPr>
      <t>DE ACTIVOS INTANGIBLES</t>
    </r>
  </si>
  <si>
    <t>OTRAS PÉRDIDAS</t>
  </si>
  <si>
    <t>TOTAL ACTIVOS INTANGIBLES</t>
  </si>
  <si>
    <t>MERMAS</t>
  </si>
  <si>
    <t>ACTIVOS FINANCIEROS NO CORRIENTES</t>
  </si>
  <si>
    <t xml:space="preserve">SEGUROS Y REASEGUROS (PRIMAS Y CESIONES) </t>
  </si>
  <si>
    <r>
      <t xml:space="preserve">INVERSIONES </t>
    </r>
    <r>
      <rPr>
        <sz val="9"/>
        <rFont val="Arial"/>
        <family val="2"/>
      </rPr>
      <t xml:space="preserve"> </t>
    </r>
    <r>
      <rPr>
        <sz val="9"/>
        <color indexed="40"/>
        <rFont val="Arial"/>
        <family val="2"/>
      </rPr>
      <t xml:space="preserve"> </t>
    </r>
    <r>
      <rPr>
        <sz val="9"/>
        <rFont val="Arial"/>
        <family val="2"/>
      </rPr>
      <t>NO CORRIENTES</t>
    </r>
  </si>
  <si>
    <t>EN SUBSIDIARIAS Y ASOCIADAS</t>
  </si>
  <si>
    <t>GASTOS INDIRECTOS ASIGNADOS DESDE EL EXTERIOR POR PARTES RELACIONADAS</t>
  </si>
  <si>
    <t>GASTOS DE GESTIÓN</t>
  </si>
  <si>
    <t>OTRAS</t>
  </si>
  <si>
    <t>IMPUESTOS, CONTRIBUCIONES Y OTROS</t>
  </si>
  <si>
    <r>
      <t xml:space="preserve">CUENTAS Y DOCUMENTOS POR COBRAR CLIENTES </t>
    </r>
    <r>
      <rPr>
        <sz val="9"/>
        <color indexed="40"/>
        <rFont val="Arial"/>
        <family val="2"/>
      </rPr>
      <t xml:space="preserve"> </t>
    </r>
    <r>
      <rPr>
        <sz val="9"/>
        <rFont val="Arial"/>
        <family val="2"/>
      </rPr>
      <t>NO CORRIENTES</t>
    </r>
  </si>
  <si>
    <t>GASTOS DE VIAJE</t>
  </si>
  <si>
    <t>IVA QUE SE CARGA AL COSTO O GASTO</t>
  </si>
  <si>
    <r>
      <t xml:space="preserve">DEPRECIACIÓN DE PROPIEDADES, PLANTA Y EQUIPO 
</t>
    </r>
    <r>
      <rPr>
        <sz val="8"/>
        <rFont val="Arial"/>
        <family val="2"/>
      </rPr>
      <t>(EXCLUYE ACTIVOS BIOLÓGICOS Y PROPIEDADES DE INVERSIÓN)</t>
    </r>
  </si>
  <si>
    <t>ACELERADA</t>
  </si>
  <si>
    <t>NO ACELERADA</t>
  </si>
  <si>
    <r>
      <t xml:space="preserve">OTRAS CUENTAS Y DOCUMENTOS POR COBRAR  </t>
    </r>
    <r>
      <rPr>
        <sz val="9"/>
        <color indexed="40"/>
        <rFont val="Arial"/>
        <family val="2"/>
      </rPr>
      <t xml:space="preserve"> </t>
    </r>
    <r>
      <rPr>
        <sz val="9"/>
        <rFont val="Arial"/>
        <family val="2"/>
      </rPr>
      <t xml:space="preserve">NO CORRIENTES </t>
    </r>
  </si>
  <si>
    <t>DEPRECIACIÓN DEL REAVALÚO DE PROPIEDADES, PLANTA Y EQUIPO</t>
  </si>
  <si>
    <t>7521</t>
  </si>
  <si>
    <t>DEPRECIACIÓN DE ACTIVOS BIOLÓGICOS</t>
  </si>
  <si>
    <t>NO
RELACIONADOS</t>
  </si>
  <si>
    <t>DEPRECIACIÓN DE PROPIEDADES DE INVERSIÓN</t>
  </si>
  <si>
    <t>AMORTIZACIÓN DE ACTIVOS DE EXPLORACIÓN Y EXPLOTACIÓN</t>
  </si>
  <si>
    <t xml:space="preserve">(-) PROVISIÓN CUENTAS INCOBRABLES Y DETERIORO </t>
  </si>
  <si>
    <t xml:space="preserve">OTRAS AMORTIZACIONES </t>
  </si>
  <si>
    <t>(-) PROVISIÓN POR DETERIORO DE ACTIVOS FINANCIEROS NO CORRIENTES</t>
  </si>
  <si>
    <t>SERVICIOS PÚBLICOS</t>
  </si>
  <si>
    <t>PAGOS POR OTROS SERVICIOS</t>
  </si>
  <si>
    <r>
      <t>TOTAL ACTIVOS</t>
    </r>
    <r>
      <rPr>
        <b/>
        <sz val="9"/>
        <rFont val="Arial"/>
        <family val="2"/>
      </rPr>
      <t xml:space="preserve"> FINANCIEROS NO CORRIENTES</t>
    </r>
  </si>
  <si>
    <t>PAGOS POR OTROS BIENES</t>
  </si>
  <si>
    <t>OTROS ACTIVOS  NO CORRIENTES</t>
  </si>
  <si>
    <t xml:space="preserve">TOTAL COSTOS </t>
  </si>
  <si>
    <t xml:space="preserve">En la columna "Valor no deducible" registre la porción del monto declarado en las columnas "costo" y "gasto" considerada como no deducible  para el cálculo del Impuesto a la Renta. </t>
  </si>
  <si>
    <t xml:space="preserve">                  379+389+439+445</t>
  </si>
  <si>
    <t>EFECTO DE LA REVALUACIÓN DE ACTIVOS (Casillero informativo para el cálculo del anticipo de impuesto a la renta)</t>
  </si>
  <si>
    <t xml:space="preserve">TOTAL GASTOS </t>
  </si>
  <si>
    <t>TOTAL DEL  ACTIVO</t>
  </si>
  <si>
    <t xml:space="preserve">                                    345+498</t>
  </si>
  <si>
    <t>ACTIVO POR REINVERSIÓN DE UTILIDADES (INFORMATIVO)</t>
  </si>
  <si>
    <t xml:space="preserve">TOTAL COSTOS Y GASTOS                                                                       (7991+7992)                                                                                                         </t>
  </si>
  <si>
    <t>CUENTAS Y DOCUMENTOS POR PAGAR PROVEEDORES CORRIENTES</t>
  </si>
  <si>
    <t>BAJA DE INVENTARIO (INFORMATIVO)</t>
  </si>
  <si>
    <t>PAGO POR REEMBOLSO COMO REEMBOLSANTE (INFORMATIVO)</t>
  </si>
  <si>
    <t>7002</t>
  </si>
  <si>
    <t>PAGO POR REEMBOLSO COMO INTERMEDIARIO (INFORMATIVO)</t>
  </si>
  <si>
    <t>7003</t>
  </si>
  <si>
    <t>OBLIGACIONES CON INSTITUCIONES
FINANCIERAS - CORRIENTES</t>
  </si>
  <si>
    <t>PRÉSTAMOS  DE ACCIONISTAS O SOCIOS</t>
  </si>
  <si>
    <t xml:space="preserve">UTILIDAD DEL EJERCICIO                                                                                          6999-7999&gt;0 </t>
  </si>
  <si>
    <t>PÉRDIDA DEL EJERCICIO                                                                                           6999-7999&lt;0</t>
  </si>
  <si>
    <t xml:space="preserve">(+) AJUSTE POR PRECIOS DE TRANSFERENCIA </t>
  </si>
  <si>
    <t>PASIVOS POR CONTRATOS DE ARRENDAMIENTO FINANCIERO (PORCIÓN CORRIENTE)</t>
  </si>
  <si>
    <t>BASE DE CÁLCULO DE PARTICIPACIÓN A TRABAJADORES</t>
  </si>
  <si>
    <t>IMPUESTO A LA RENTA POR PAGAR DEL EJERCICIO</t>
  </si>
  <si>
    <t>PARTICIPACIÓN TRABAJADORES POR PAGAR DEL EJERCICIO</t>
  </si>
  <si>
    <t>(-) PARTICIPACIÓN A TRABAJADORES</t>
  </si>
  <si>
    <t>OBLIGACIONES CON EL IESS</t>
  </si>
  <si>
    <t>(-) DIVIDENDOS EXENTOS</t>
  </si>
  <si>
    <t xml:space="preserve">                   campo 6082</t>
  </si>
  <si>
    <t>OTROS PASIVOS POR BENEFICIOS A EMPLEADOS</t>
  </si>
  <si>
    <t>(-) OTRAS RENTAS EXENTAS</t>
  </si>
  <si>
    <t>(-) OTRAS RENTAS EXENTAS DERIVADAS DEL COPCI</t>
  </si>
  <si>
    <t>JUBILACIÓN PATRONAL</t>
  </si>
  <si>
    <t>(+) GASTOS NO DEDUCIBLES LOCALES</t>
  </si>
  <si>
    <t xml:space="preserve">TRANSFERENCIAS CASA MATRIZ Y SUCURSALES (del exterior) </t>
  </si>
  <si>
    <t>(+) GASTOS NO DEDUCIBLES DEL EXTERIOR</t>
  </si>
  <si>
    <t xml:space="preserve">CRÉDITO A MUTUO </t>
  </si>
  <si>
    <t>(+) GASTOS INCURRIDOS PARA GENERAR INGRESOS EXENTOS</t>
  </si>
  <si>
    <t>OBLIGACIONES EMITIDAS CORRIENTES</t>
  </si>
  <si>
    <t>(+) PARTICIPACIÓN TRABAJADORES ATRIBUIBLE A INGRESOS EXENTOS             
Fórmula {(804*15%) +  [ (805+806-809)*15% ]}</t>
  </si>
  <si>
    <t>ANTICIPOS DE CLIENTES</t>
  </si>
  <si>
    <t xml:space="preserve">(-) AMORTIZACIÓN PÉRDIDAS TRIBUTARIAS DE AÑOS ANTERIORES </t>
  </si>
  <si>
    <t xml:space="preserve">PROVISIONES </t>
  </si>
  <si>
    <t>(-) DEDUCCIONES POR LEYES ESPECIALES</t>
  </si>
  <si>
    <t>(-) DEDUCCIONES ESPECIALES DERIVADAS DEL COPCI</t>
  </si>
  <si>
    <t>CUENTAS Y DOCUMENTOS POR PAGAR PROVEEDORES NO CORRIENTES</t>
  </si>
  <si>
    <t>(-) DEDUCCIÓN POR INCREMENTO NETO DE EMPLEADOS</t>
  </si>
  <si>
    <t>(-) DEDUCCIÓN POR PAGO A TRABAJADORES CON DISCAPACIDAD</t>
  </si>
  <si>
    <t>(-) INGRESOS SUJETOS A IMPUESTO A LA RENTA ÚNICO</t>
  </si>
  <si>
    <t>(+) COSTOS Y GASTOS DEDUCIBLES INCURRIDOS PARA GENERAR INGRESOS SUJETOS A IMPUESTO A LA RENTA ÚNICO</t>
  </si>
  <si>
    <t>OBLIGACIONES CON INSTITUCIONES
FINANCIERAS - NO CORRIENTES</t>
  </si>
  <si>
    <t>UTILIDAD GRAVABLE</t>
  </si>
  <si>
    <t>PÉRDIDA SUJETA A AMORTIZACIÓN EN PERÍODOS SIGUIENTES</t>
  </si>
  <si>
    <t>UTILIDAD A REINVERTIR Y CAPITALIZAR</t>
  </si>
  <si>
    <t xml:space="preserve">     Sujeta legalmente a reducción de la tarifa</t>
  </si>
  <si>
    <t>SALDO UTILIDAD GRAVABLE</t>
  </si>
  <si>
    <t>819 - 831</t>
  </si>
  <si>
    <t>TOTAL IMPUESTO CAUSADO   (831 x tarifa reinversión de utilidades) + ( 832 x tarifa general sociedades)</t>
  </si>
  <si>
    <t>PASIVOS POR CONTRATOS DE ARRENDAMIENTO FINANCIERO (PORCIÓN  NO CORRIENTE)</t>
  </si>
  <si>
    <t>TRANSFERENCIAS CASA MATRIZ Y SUCURSALES</t>
  </si>
  <si>
    <t>(-) ANTICIPO DETERMINADO CORRESPONDIENTE AL EJERCICIO FISCAL DECLARADO</t>
  </si>
  <si>
    <t>(Trasládese el campo 879 de la declaración del período anterior)</t>
  </si>
  <si>
    <r>
      <t>CRÉDITO A MUTUO</t>
    </r>
    <r>
      <rPr>
        <sz val="9"/>
        <color indexed="10"/>
        <rFont val="Arial"/>
        <family val="2"/>
      </rPr>
      <t/>
    </r>
  </si>
  <si>
    <t>(=) IMPUESTO A LA RENTA CAUSADO MAYOR AL ANTICIPO DETERMINADO</t>
  </si>
  <si>
    <t>839-841&gt;0</t>
  </si>
  <si>
    <t>(=)</t>
  </si>
  <si>
    <t>OBLIGACIONES EMITIDAS NO CORRIENTES</t>
  </si>
  <si>
    <r>
      <t xml:space="preserve">(=)CRÉDITO TRIBUTARIO GENERADO POR ANTICIPO </t>
    </r>
    <r>
      <rPr>
        <sz val="8"/>
        <rFont val="Arial"/>
        <family val="2"/>
      </rPr>
      <t>(Aplica para Ejercicios Anteriores al 2010)</t>
    </r>
  </si>
  <si>
    <t>839-841&lt;0</t>
  </si>
  <si>
    <t>(+) SALDO DEL ANTICIPO PENDIENTE DE PAGO</t>
  </si>
  <si>
    <t>(+)</t>
  </si>
  <si>
    <t>PROVISIONES PARA JUBILACIÓN PATRONAL</t>
  </si>
  <si>
    <t>(-) RETENCIONES EN LA FUENTE QUE LE REALIZARON EN EL EJERCICIO FISCAL</t>
  </si>
  <si>
    <t>PROVISIONES PARA DESAHUCIO</t>
  </si>
  <si>
    <t>(-) RETENCIONES POR DIVIDENDOS ANTICIPADOS</t>
  </si>
  <si>
    <t>(-) RETENCIONES POR INGRESOS PROVENIENTES DEL EXTERIOR CON DERECHO A CRÉDITO TRIBUTARIO</t>
  </si>
  <si>
    <t>(-) ANTICIPO DE IMPUESTO A LA RENTA PAGADO POR ESPECTÁCULOS PÚBLICOS</t>
  </si>
  <si>
    <t>PASIVOS DIFERIDOS</t>
  </si>
  <si>
    <t>(-) CRÉDITO TRIBUTARIO DE AÑOS ANTERIORES</t>
  </si>
  <si>
    <t>OTROS PASIVOS</t>
  </si>
  <si>
    <t xml:space="preserve">                    539+569+579+589</t>
  </si>
  <si>
    <t>(-) EXONERACIÓN Y CRÉDITO TRIBUTARIO POR LEYES ESPECIALES</t>
  </si>
  <si>
    <t>PATRIMONIO NETO</t>
  </si>
  <si>
    <t>SUBTOTAL IMPUESTO A PAGAR              842-843+844-845-847-848-849-850-851-852&gt;0</t>
  </si>
  <si>
    <t>CAPITAL SUSCRITO Y/O ASIGNADO</t>
  </si>
  <si>
    <t>(-) CAP.SUSC. NO PAGADO, ACCIONES  EN TESORERÍA</t>
  </si>
  <si>
    <t>SUBTOTAL SALDO A FAVOR                    842-843+844-845-847-848-849-850-851-852&lt;0</t>
  </si>
  <si>
    <t>APORTES DE SOCIOS O ACCIONISTAS PARA FUTURA CAPITALIZACIÓN</t>
  </si>
  <si>
    <t>RESERVA LEGAL</t>
  </si>
  <si>
    <t>(+) IMPUESTO A LA RENTA ÚNICO</t>
  </si>
  <si>
    <t xml:space="preserve">RESERVA FACULTATIVAS </t>
  </si>
  <si>
    <t>(-)  CRÉDITO TRIBUTARIO PARA LA LIQUIDACIÓN DEL IMPUESTO A LA RENTA ÚNICO</t>
  </si>
  <si>
    <t xml:space="preserve">OTROS RESULTADOS INTEGRALES  </t>
  </si>
  <si>
    <t>632+633+634+635</t>
  </si>
  <si>
    <t>+/(-)</t>
  </si>
  <si>
    <t>IMPUESTO A LA RENTA A PAGAR</t>
  </si>
  <si>
    <r>
      <t xml:space="preserve">SUPERÁVIT DE ACTIVOS FINANCIEROS DISPONIBLES PARA LA VENTA </t>
    </r>
    <r>
      <rPr>
        <b/>
        <sz val="9"/>
        <rFont val="Arial"/>
        <family val="2"/>
      </rPr>
      <t>(Casillero Informativo)</t>
    </r>
  </si>
  <si>
    <t>SALDO A FAVOR CONTRIBUYENTE</t>
  </si>
  <si>
    <r>
      <t>SUPERÁVIT POR REVALUACIÓN DE PROPIEDADES, PLANTA Y EQUIPO</t>
    </r>
    <r>
      <rPr>
        <b/>
        <sz val="9"/>
        <rFont val="Arial"/>
        <family val="2"/>
      </rPr>
      <t xml:space="preserve"> (Casillero Informativo)</t>
    </r>
  </si>
  <si>
    <r>
      <t xml:space="preserve">SUPERÁVIT POR REVALUACIÓN DE ACTIVOS INTANGIBLES </t>
    </r>
    <r>
      <rPr>
        <b/>
        <sz val="9"/>
        <rFont val="Arial"/>
        <family val="2"/>
      </rPr>
      <t>(Casillero Informativo)</t>
    </r>
  </si>
  <si>
    <t>ANTICIPO DETERMINADO PRÓXIMO AÑO</t>
  </si>
  <si>
    <r>
      <t xml:space="preserve">OTROS SUPERÁVIT POR REVALUACIÓN </t>
    </r>
    <r>
      <rPr>
        <b/>
        <sz val="9"/>
        <rFont val="Arial"/>
        <family val="2"/>
      </rPr>
      <t>(Casillero Informativo)</t>
    </r>
  </si>
  <si>
    <t>ANTICIPO A PAGAR</t>
  </si>
  <si>
    <t>PRIMERA CUOTA</t>
  </si>
  <si>
    <t>RESULTADOS ACUMULADOS PROVENIENTES DE LA ADOPCION POR PRIMERA VEZ DE LAS NIIF</t>
  </si>
  <si>
    <t>SEGUNDA CUOTA</t>
  </si>
  <si>
    <r>
      <t>UTILIDAD NO DISTRIBUIDA EJERCICIOS ANTERIORES</t>
    </r>
    <r>
      <rPr>
        <sz val="9"/>
        <color indexed="10"/>
        <rFont val="Arial"/>
        <family val="2"/>
      </rPr>
      <t xml:space="preserve"> </t>
    </r>
  </si>
  <si>
    <t>SALDO A LIQUIDARSE EN DECLARACIÓN PRÓXIMO AÑO</t>
  </si>
  <si>
    <t>(-) PÉRDIDA ACUMULADA EJERCICIOS ANTERIORES</t>
  </si>
  <si>
    <t>RESERVA DE CAPITAL</t>
  </si>
  <si>
    <t>RESERVA POR DONACIONES</t>
  </si>
  <si>
    <t>RESERVA POR VALUACIÓN</t>
  </si>
  <si>
    <t>PAGO PREVIO (Informativo)</t>
  </si>
  <si>
    <t>SUPERÁVIT POR REVALUACIÓN DE INVERSIONES</t>
  </si>
  <si>
    <t>DETALLE DE IMPUTACIÓN AL PAGO (Para declaraciones sustitutivas)</t>
  </si>
  <si>
    <t xml:space="preserve">UTILIDAD DEL EJERCICIO </t>
  </si>
  <si>
    <t>INTERÉS</t>
  </si>
  <si>
    <t>(-) PÉRDIDA DEL EJERCICIO</t>
  </si>
  <si>
    <t>IMPUESTO</t>
  </si>
  <si>
    <t>TOTAL PATRIMONIO NETO</t>
  </si>
  <si>
    <t>MULTA</t>
  </si>
  <si>
    <t>599+698</t>
  </si>
  <si>
    <t>VALORES A PAGAR Y FORMA DE PAGO (luego de imputación al pago en declaraciones sustitutivas)</t>
  </si>
  <si>
    <t xml:space="preserve">INTERÉS POR MORA </t>
  </si>
  <si>
    <t xml:space="preserve">MULTA </t>
  </si>
  <si>
    <t>MEDIANTE CHEQUE, DÉBITO BANCARIO, EFECTIVO U OTRAS FORMAS DE PAGO</t>
  </si>
  <si>
    <t>905</t>
  </si>
  <si>
    <t>USD</t>
  </si>
  <si>
    <t xml:space="preserve">MEDIANTE COMPENSACIONES                                                                     </t>
  </si>
  <si>
    <t>906</t>
  </si>
  <si>
    <t xml:space="preserve">MEDIANTE NOTAS DE CRÉDITO                                                    </t>
  </si>
  <si>
    <t>907</t>
  </si>
  <si>
    <t>DETALLE DE NOTAS DE CRÉDITO CARTULARES</t>
  </si>
  <si>
    <t>DETALLE DE NOTAS DE CRÉDITO DESMATERIALIZADAS</t>
  </si>
  <si>
    <t xml:space="preserve">         DETALLE DE COMPENSACIONES</t>
  </si>
  <si>
    <t>N/C No</t>
  </si>
  <si>
    <t xml:space="preserve">Resol No. </t>
  </si>
  <si>
    <t>DECLARO QUE LOS DATOS PROPORCIONADOS EN ESTE DOCUMENTO SON EXACTOS Y VERDADEROS, POR LO QUE ASUMO LA RESPONSABILIDAD LEGAL QUE DE ELLA SE DERIVEN (Art. 101 de la L.R.T.I.)</t>
  </si>
  <si>
    <t>FIRMA REPRESENTANTE LEGAL</t>
  </si>
  <si>
    <t xml:space="preserve"> FIRMA CONTADOR</t>
  </si>
  <si>
    <t>NOMBRE :</t>
  </si>
  <si>
    <t>Cédula de Identidad o No. de Pasaporte</t>
  </si>
  <si>
    <t>RUC No.</t>
  </si>
  <si>
    <t>Utilidad Neta</t>
  </si>
  <si>
    <t>Costos y gastos</t>
  </si>
  <si>
    <t>Mediante los cálculos de indicadores de valor diferencial comparar la capacidad que tiene la empresa en comparación al sector</t>
  </si>
  <si>
    <t>EMPRESA</t>
  </si>
  <si>
    <t>SECTOR</t>
  </si>
  <si>
    <t>Gráfico</t>
  </si>
  <si>
    <t>Activos totales/ Activos corrientes</t>
  </si>
  <si>
    <t>Ingresos</t>
  </si>
  <si>
    <t>Rotación de activos</t>
  </si>
  <si>
    <t>ÓPTIMO</t>
  </si>
  <si>
    <t>Se detectó ROE bajo se recomienda: Subir el precio del producto, negociar con proveedores, reducir sus costos laborales.</t>
  </si>
  <si>
    <t>Se encuentra dentro de la zona óptima aunque se debe poner énfasis en mejorar su ROE</t>
  </si>
  <si>
    <t>ROE por encima de los estándares óptimos, Gran trabajo</t>
  </si>
  <si>
    <t>ACTIVOS TOTALES/ACTIVOS CORRIENTES</t>
  </si>
  <si>
    <t>Liquidez Corriente</t>
  </si>
  <si>
    <t xml:space="preserve">ENDEUDAMIENTO </t>
  </si>
  <si>
    <t xml:space="preserve">Endeudamiento </t>
  </si>
  <si>
    <t>Ganancias Retenidas/Ingresos</t>
  </si>
  <si>
    <t>Gasto por Interés/Utilidad antes de impuesto</t>
  </si>
  <si>
    <t xml:space="preserve">Es un conjunto de datos que nos ayudan a medir objetivamente, en un ámbito espacio temporal, la evolución de acciones asumidas por el Estado para el cumplimiento de un determinado compromiso adquirido. </t>
  </si>
  <si>
    <t>GASTOS POR INTERES</t>
  </si>
  <si>
    <t>Existe una deficiente administración de los recursos, por lo que a partir de sus gastos efectuados el negocio no puede cubrir sus costos de producción y contar con un margen de utilidad.</t>
  </si>
  <si>
    <t>Existe una buena administración de los recursos, por lo que a partir de sus gastos efectuados el negocio puede cubrir sus costos de producción y contar con un margen de utilidad.</t>
  </si>
  <si>
    <t>Existe una exelente administración de los recursos, por lo que a partir de sus gastos efectuados el negocio puede cubrir sus costos de producción y contar con un margen de utilidad.</t>
  </si>
  <si>
    <t>GANANCIAS RETENIDAS</t>
  </si>
  <si>
    <t>NR=</t>
  </si>
  <si>
    <t>NIVEL DE RIESGO INHERENTE  RI= 100% - NC</t>
  </si>
  <si>
    <t>NC=</t>
  </si>
  <si>
    <t>NIVEL DE CONFIANZA NC= CT/PT X 100</t>
  </si>
  <si>
    <t>PT=</t>
  </si>
  <si>
    <t>PONDERACION TOTAL</t>
  </si>
  <si>
    <t>CT=</t>
  </si>
  <si>
    <t>CALIFICACION TOTAL</t>
  </si>
  <si>
    <t>PR15</t>
  </si>
  <si>
    <t>PR14</t>
  </si>
  <si>
    <t>x</t>
  </si>
  <si>
    <t>PR13</t>
  </si>
  <si>
    <t>PR12</t>
  </si>
  <si>
    <t>PR11</t>
  </si>
  <si>
    <t>PR10</t>
  </si>
  <si>
    <t>PR9</t>
  </si>
  <si>
    <t>PR8</t>
  </si>
  <si>
    <t>PR7</t>
  </si>
  <si>
    <t>PR6</t>
  </si>
  <si>
    <t>PR5</t>
  </si>
  <si>
    <t>PR4</t>
  </si>
  <si>
    <t>PR3</t>
  </si>
  <si>
    <t>PR2</t>
  </si>
  <si>
    <t>PR1</t>
  </si>
  <si>
    <t>CT</t>
  </si>
  <si>
    <t>NO</t>
  </si>
  <si>
    <t>SI</t>
  </si>
  <si>
    <t>PT</t>
  </si>
  <si>
    <t>POSIBLES RIESGOS INHERENTES EN EMPRESAS COMERCIALES</t>
  </si>
  <si>
    <t>N°</t>
  </si>
  <si>
    <t xml:space="preserve"> CALIFICACIÓN DEL NIVEL DE RIESGO Y CONFIANZA</t>
  </si>
  <si>
    <t>Instrucción: Marque con una X en la casilla que crea pertinente</t>
  </si>
  <si>
    <t>NR</t>
  </si>
  <si>
    <t>ALTO</t>
  </si>
  <si>
    <t>MODERADO</t>
  </si>
  <si>
    <t>BAJO</t>
  </si>
  <si>
    <t>NIVEL DE RIESGO</t>
  </si>
  <si>
    <t>FRECUENCIA</t>
  </si>
  <si>
    <t>NIVEL DE CONFIANZA</t>
  </si>
  <si>
    <t>DETERMINACIÓN NIVEL DE RIESGOS</t>
  </si>
  <si>
    <t>CP= (CT * 100)/PT</t>
  </si>
  <si>
    <t>NIVEL DE RIESGO (100 - NC)</t>
  </si>
  <si>
    <t>24% - 5%</t>
  </si>
  <si>
    <t>49% - 25%</t>
  </si>
  <si>
    <t>85% - 50%</t>
  </si>
  <si>
    <t>76% - 95%</t>
  </si>
  <si>
    <t>51% - 75%</t>
  </si>
  <si>
    <t>15% - 50%</t>
  </si>
  <si>
    <t xml:space="preserve">CT= </t>
  </si>
  <si>
    <t xml:space="preserve">PT= </t>
  </si>
  <si>
    <t>CP=</t>
  </si>
  <si>
    <t>EVALUACIÓN DE RIESGOS</t>
  </si>
  <si>
    <t xml:space="preserve">BAJO </t>
  </si>
  <si>
    <t>CONFIANZA</t>
  </si>
  <si>
    <t>RIESGO</t>
  </si>
  <si>
    <t>Moderado</t>
  </si>
  <si>
    <t>Media</t>
  </si>
  <si>
    <t>Alto</t>
  </si>
  <si>
    <t>Baja</t>
  </si>
  <si>
    <t>CONSECUENCIA</t>
  </si>
  <si>
    <t>PROBABILIDAD</t>
  </si>
  <si>
    <t>EVENTO</t>
  </si>
  <si>
    <t xml:space="preserve">Riesgo Severo </t>
  </si>
  <si>
    <t xml:space="preserve">Riesgo Tolerable </t>
  </si>
  <si>
    <t xml:space="preserve">Riesgo Aceptable </t>
  </si>
  <si>
    <t>COLOR</t>
  </si>
  <si>
    <t>Alta</t>
  </si>
  <si>
    <t>Bajo</t>
  </si>
  <si>
    <t>MAPA DE CALOR</t>
  </si>
  <si>
    <t>MATRIZ DE RIESGOS</t>
  </si>
  <si>
    <t>Inherente</t>
  </si>
  <si>
    <t>Respuesta al riesgo</t>
  </si>
  <si>
    <t>Respuesta sugerida</t>
  </si>
  <si>
    <t>Evaluación al riesgo</t>
  </si>
  <si>
    <t>Frecuencia</t>
  </si>
  <si>
    <t xml:space="preserve">Efecto </t>
  </si>
  <si>
    <t>Causa</t>
  </si>
  <si>
    <t>Descripción</t>
  </si>
  <si>
    <t>Tipo</t>
  </si>
  <si>
    <t>Riesgo</t>
  </si>
  <si>
    <t>MAPA DE RIESGOS</t>
  </si>
  <si>
    <r>
      <rPr>
        <b/>
        <i/>
        <sz val="14"/>
        <color theme="4" tint="-0.499984740745262"/>
        <rFont val="Arial"/>
        <family val="2"/>
      </rPr>
      <t>TUTORA:</t>
    </r>
    <r>
      <rPr>
        <sz val="14"/>
        <color theme="1"/>
        <rFont val="Arial"/>
        <family val="2"/>
      </rPr>
      <t xml:space="preserve"> </t>
    </r>
    <r>
      <rPr>
        <b/>
        <sz val="14"/>
        <color theme="1"/>
        <rFont val="Arial"/>
        <family val="2"/>
      </rPr>
      <t xml:space="preserve">ING. URBINA POVEDA, MYRIAM ALEXANDRA, MSc. </t>
    </r>
  </si>
  <si>
    <t>PROPUESTA DE TESIS</t>
  </si>
  <si>
    <t>LICENCIATURA EN CONTABILIDAD Y AUDITORÍA</t>
  </si>
  <si>
    <t>DEPARTAMENTO DE CIENCIAS ECONÓMICAS, ADMINISTRATIVAS Y DEL COMERCIO</t>
  </si>
  <si>
    <t>NOTA: Al dar clic en el círculo celeste y la figura ploma se abrirá la pestaña que desee visualizar.</t>
  </si>
  <si>
    <t>INDICADORES DE CONTINUIDAD</t>
  </si>
  <si>
    <t>INDICADORES DE VALOR</t>
  </si>
  <si>
    <t>ESTADOS FINANCIEROS</t>
  </si>
  <si>
    <t xml:space="preserve">INSTRUCCIONES </t>
  </si>
  <si>
    <t>CUESTIONARIO DE CONTROL INTERNO</t>
  </si>
  <si>
    <t>CUESTIONARIO DE RECONOCIMIENTO PARA RIESGOS INHERENTES</t>
  </si>
  <si>
    <t>VALORACIÓN DE RIESGOS INHRENTES DE LA EMPRESA</t>
  </si>
  <si>
    <t>CALIFICACIÓN TOTAL</t>
  </si>
  <si>
    <t xml:space="preserve">PONDERACIÓN TOTAL </t>
  </si>
  <si>
    <t xml:space="preserve"> CALIFICACIÓN PORCENTUAL </t>
  </si>
  <si>
    <t>NIVEL DE RIESGO INHERENTE GLOBAL</t>
  </si>
  <si>
    <r>
      <rPr>
        <b/>
        <i/>
        <sz val="14"/>
        <color theme="4" tint="-0.499984740745262"/>
        <rFont val="Arial"/>
        <family val="2"/>
      </rPr>
      <t>ELABORADO POR:</t>
    </r>
    <r>
      <rPr>
        <sz val="14"/>
        <color theme="1"/>
        <rFont val="Arial"/>
        <family val="2"/>
      </rPr>
      <t xml:space="preserve"> </t>
    </r>
  </si>
  <si>
    <t>DESCRIPCIÓN</t>
  </si>
  <si>
    <t>FÓRMULA</t>
  </si>
  <si>
    <t>Eficiencia</t>
  </si>
  <si>
    <t>Permiten medir el nivel de ejecución del proceso, se concentran en el Cómo se hicieron las cosas y miden el rendimiento de los recursos utilizados por un proceso. Tienen que ver con la productividad.</t>
  </si>
  <si>
    <t>Rentabilidad neta del activo (ROA)</t>
  </si>
  <si>
    <t xml:space="preserve">Muestra la capacidad del activo para producir utilidades,
independientemente de la forma como haya sido financiado, ya sea con deuda o
patrimonio. </t>
  </si>
  <si>
    <t>Rentabilidad operacional del patrimonio (ROE)</t>
  </si>
  <si>
    <t>Endeudamiento</t>
  </si>
  <si>
    <t>Permite conocer el grado de endeudamiento al corto plazo</t>
  </si>
  <si>
    <t>IMPACTO</t>
  </si>
  <si>
    <t>Responsable</t>
  </si>
  <si>
    <t>Gerencia</t>
  </si>
  <si>
    <t>Ganancias retenidas</t>
  </si>
  <si>
    <t>Gastos por intereses</t>
  </si>
  <si>
    <t>Se detectó un activo muy bajo se recomienda mejorar el control de ellos</t>
  </si>
  <si>
    <t>Muy bien, su empresa tiene los estándares del activo necesarios</t>
  </si>
  <si>
    <t>Se detectó un ROA bajo se recomienda: Reducir la deuda</t>
  </si>
  <si>
    <t>ROA en estado optimo, mejorar el manejo de la deuda</t>
  </si>
  <si>
    <t>Se detectó un ROA alto significá que la empresa es capaz de generar más dinero con menor inversión. Felicitaciones</t>
  </si>
  <si>
    <t>Rotacion de activos</t>
  </si>
  <si>
    <t>Se detectó una rotación de activos baja lo que podría indicar que la compañía tiene mucho capital inutilizado en sus activos</t>
  </si>
  <si>
    <t>Rotación de activos estable mejorar sus estrategias</t>
  </si>
  <si>
    <t>Se detectó una rotación de activos alta en consecuente la empresa tendrá una productividad mayor. Muy bien</t>
  </si>
  <si>
    <t>La empresa cuenta exelente liquidez para asumir el pago de sus deudas</t>
  </si>
  <si>
    <t>La empresa no cuenta con liquidez suficiente para realizar sus actividades y por ende no pagar sus deudas.</t>
  </si>
  <si>
    <t>La empresa cuenta con buena liquidez y asi asumir oportunamente el pago de sus deudas.</t>
  </si>
  <si>
    <t>La empresa muestra un buen resultado ya que las deudas representan la menor parte de los activos, y podra mantenerse y cumplir con sus obligaciones.</t>
  </si>
  <si>
    <t>La empresa muestra un resultado optimo ya que las deudas representan la menor parte de los activos, y podra mantenerse y cumplir con sus obligaciones.</t>
  </si>
  <si>
    <t xml:space="preserve">La empresa muestra que las deudas representan la mayor parte de los activos, eso significa que una empresa al presentar fluctuaciones con sus ventas, tendrá dificultades para mantenerse y cumplir con sus obligaciones; ya que se traduce que presenta un grado de endeudamiento alto o riesgoso. </t>
  </si>
  <si>
    <t>LQ</t>
  </si>
  <si>
    <t>E</t>
  </si>
  <si>
    <t>GR</t>
  </si>
  <si>
    <t>GI</t>
  </si>
  <si>
    <t>La empresa posee una deficiente capacidad de ganancias retenidas sobre los ingresos.</t>
  </si>
  <si>
    <t>La empresa posee una optima capacidad de ganancias retenidas sobre los ingresos.</t>
  </si>
  <si>
    <t>La empresa posee una exelente capacidad de ganancias retenidas sobre los ingresos.</t>
  </si>
  <si>
    <t>Existe una optima administración de los recursos, por lo que a partir de sus gastos efectuados el negocio puede cubrir sus costos y gastos y contar con un margen de utilidad.</t>
  </si>
  <si>
    <t>Nº</t>
  </si>
  <si>
    <t>NOMBRE</t>
  </si>
  <si>
    <t>Agrega valor</t>
  </si>
  <si>
    <t>Continuidad</t>
  </si>
  <si>
    <t>X1</t>
  </si>
  <si>
    <t>X2</t>
  </si>
  <si>
    <t>X3</t>
  </si>
  <si>
    <t>X4</t>
  </si>
  <si>
    <t>X5</t>
  </si>
  <si>
    <t>X6</t>
  </si>
  <si>
    <t>X7</t>
  </si>
  <si>
    <t>X8</t>
  </si>
  <si>
    <t>801-698</t>
  </si>
  <si>
    <t>499-361</t>
  </si>
  <si>
    <t>801-499</t>
  </si>
  <si>
    <t>1005-499</t>
  </si>
  <si>
    <t>361-550</t>
  </si>
  <si>
    <t>599-499</t>
  </si>
  <si>
    <t>611-1005</t>
  </si>
  <si>
    <t>7275-1040</t>
  </si>
  <si>
    <t>EFICIENCIA</t>
  </si>
  <si>
    <t>ROTACION DE ACTIVOS</t>
  </si>
  <si>
    <t>ENDEUDAMIENTO</t>
  </si>
  <si>
    <t>PROMEDIO</t>
  </si>
  <si>
    <t>RESUMEN DE LA SOSTENIBILIDAD FINANCIERA</t>
  </si>
  <si>
    <t xml:space="preserve">Tabla de equivalencia </t>
  </si>
  <si>
    <t>Regla de decisión</t>
  </si>
  <si>
    <t>Indicador de referencia</t>
  </si>
  <si>
    <t>N</t>
  </si>
  <si>
    <t>Referencia</t>
  </si>
  <si>
    <t>Valor Total</t>
  </si>
  <si>
    <t>Equivalente</t>
  </si>
  <si>
    <t>1 a 3</t>
  </si>
  <si>
    <t>4 a 6</t>
  </si>
  <si>
    <t>7 y 8</t>
  </si>
  <si>
    <t>ROTACIÓN DE ACTIVOS</t>
  </si>
  <si>
    <t>GANANCIAS RETENIDAS_ INGRESOS</t>
  </si>
  <si>
    <t>GASTOS POR INTERESES_EBIT</t>
  </si>
  <si>
    <t>TOTAL</t>
  </si>
  <si>
    <t>Indicadores de Valor</t>
  </si>
  <si>
    <t>Indicadores de Continuidad</t>
  </si>
  <si>
    <t>EQUIVALENTE</t>
  </si>
  <si>
    <t>Este índice relaciona los activos corrientes frente a los pasivos de la misma naturaleza. Cuanto más alto sea el coeficiente, la empresa tendrá mayores posibilidades de efectuar sus pagos de corto plazo.</t>
  </si>
  <si>
    <t xml:space="preserve">Permite identificar la rentabilidad que le ofrece a los socios o accionistas el capital que han invertido en la empresa, sin tomar en cuenta los gastos financieros ni de impuestos y participación de trabajadores. </t>
  </si>
  <si>
    <t xml:space="preserve">MARCO METODOLÓGICO </t>
  </si>
  <si>
    <t xml:space="preserve">
COMPOSICIÓN  FINANCIERA</t>
  </si>
  <si>
    <t>SOSTENIBILIDAD FINANCIERA</t>
  </si>
  <si>
    <t>EVALUACIÓN DE RIESGO</t>
  </si>
  <si>
    <t>NIVEL  DEL RIESGO</t>
  </si>
  <si>
    <t>RIESGO INHERENTE</t>
  </si>
  <si>
    <t xml:space="preserve">INDICADOR DE CONTINUIDAD  </t>
  </si>
  <si>
    <t xml:space="preserve">INDICADOR DE VALOR  </t>
  </si>
  <si>
    <t>La pestaña 7 contiene un cuestionario, el cual esta conformado por un conjunto de preguntas relacionadas a riesgo inherente. 
En este apartado usted debe analizar y responder el cuestionario detallando una x en la respuesta que considere oportuna.</t>
  </si>
  <si>
    <t>Finalmente en la pestaña 11 se evidencia el resumen general de los riesgos, donde se puede observar el tipo de riesgo, a fin de que la entidad pueda analizar causas y efectos y definir una respuesta al riesgo.</t>
  </si>
  <si>
    <t>La pestaña 3 comprende un estado financiero donde usted debe ingresar en las celdas correspondientes la información financiera de la empresa a ser analizada al final de un periodo fiscal, se utiliza para el efecto el formulario 101 definido por el SRI. Seguidamente en la pestaña 4 obtendrá un análisis automático de sus activos, pasivos y patrimonio.</t>
  </si>
  <si>
    <t>En las pestañas 5 y 6 obtendrá información de cada indicador calculado y este resultado será comparado  con los niveles referenciales definidos en el marco teórico. Finalmente se obtendrá un diagnostico de la sostenibilidad evaluado a través de pruebas dicotómicas con escalas de color donde el color rojo significa sostenibilidad baja, el amarillo media y el verde alta.</t>
  </si>
  <si>
    <t>La pestaña 8 le dará el resultado de la evaluación de riesgo, considerando la siguiente escala, siendo el rojo riesgo alto, el amarillo moderado y el verde bajo.</t>
  </si>
  <si>
    <t>De la misma forma en la pestaña 9 podrá observar el nivel de riesgo inherente de forma global con su respectivo color.</t>
  </si>
  <si>
    <t xml:space="preserve">En la pestaña 10 se indica un mapa de calor con el detalle de los eventos del riesgo, la probabilidad y el impacto, en este apartado usted deberá seleccionar el impacto en función de las características de la entidad. </t>
  </si>
  <si>
    <t>La pestaña marco metodológico contiene un detalle de la terminología financiera utilizada en el modelo.</t>
  </si>
  <si>
    <t>Indicador &gt; Referencia</t>
  </si>
  <si>
    <t>Indicador &lt; Referencia</t>
  </si>
  <si>
    <t>CORDOVA CISNEROS SASQUIA CARMELINA</t>
  </si>
  <si>
    <t>TERÁN MOLINA EDISON ADRIAN</t>
  </si>
  <si>
    <t>El presente modelo tiene por objeto analizar y diagnosticar la gestión financiera por su incidencia en la sostenibilidad financiera del sector Manufacturero. 
El modelo considera dos análisis:
1.- Evaluación y diagnostico de la sostenibilidad financiera a través de indicadores.
2.- Análisis y evaluación del riesgo inherente a través de cuestionario y matriz de riesgo.
A continuación se presenta un detalle de las indicaciones por hoja de calculo.</t>
  </si>
  <si>
    <r>
      <t xml:space="preserve">Permite apreciar el grado de liquidez </t>
    </r>
    <r>
      <rPr>
        <sz val="16"/>
        <color theme="1"/>
        <rFont val="Verdana"/>
        <family val="2"/>
      </rPr>
      <t>(en veces)</t>
    </r>
    <r>
      <rPr>
        <sz val="16"/>
        <color rgb="FFFF0000"/>
        <rFont val="Verdana"/>
        <family val="2"/>
      </rPr>
      <t xml:space="preserve"> </t>
    </r>
    <r>
      <rPr>
        <sz val="16"/>
        <rFont val="Verdana"/>
        <family val="2"/>
      </rPr>
      <t>de las cuentas y documentos por cobrar, lo cual se refleja en la gestión y buena marcha de la empresa.</t>
    </r>
  </si>
  <si>
    <t>Calzacuba Cia. Ltda.</t>
  </si>
  <si>
    <t>La Finca Cia. Ltda.</t>
  </si>
  <si>
    <t>Molinos Oro blanco Cia. Ltda.</t>
  </si>
  <si>
    <t>Editorial La Gaceta S.A.</t>
  </si>
  <si>
    <t>INDUACERO Industria de Acero del Ecuador Cia. Ltda.</t>
  </si>
  <si>
    <t>Importadora Adrian Imceal Cia. Ltda.</t>
  </si>
  <si>
    <t>Dlip Industrial DLIPINDUSTRIAL S.A.</t>
  </si>
  <si>
    <t>Productora y Comercializadora de los Helados de Salcedo Corpicecream S.A.</t>
  </si>
  <si>
    <t>Paneles y Construcciones PANECONS S.A.</t>
  </si>
  <si>
    <t>Compañía Procesadora de Alimentos Balanceados Benites Probalben Cia. Ltda.</t>
  </si>
  <si>
    <t>Construcciones Ulloa Cia. Ltda.</t>
  </si>
  <si>
    <t>Alimentos Saludables Ecuador ECUALIMFOOD S.A.</t>
  </si>
  <si>
    <t>Procesadora de Neumáticos Cotopaxi PRONEUMACOSA S.A.</t>
  </si>
  <si>
    <t>Andes Kinkuna S.A.</t>
  </si>
  <si>
    <t>Fabricación, Comercialización de Postes de Hormigón Armado O&amp;M DISPOSTES Cia. Ltda.</t>
  </si>
  <si>
    <t>Lady Sport Ladysports S.A.</t>
  </si>
  <si>
    <t>FYM INPLASS Cia. Ltda.</t>
  </si>
  <si>
    <t>Empresas</t>
  </si>
  <si>
    <t>APLICA</t>
  </si>
  <si>
    <t>Aplica</t>
  </si>
  <si>
    <t>EMPRESA 1</t>
  </si>
  <si>
    <t>SISTEMA GESTIÓN DE RIESGO INHERENTE PARA LAS PYMES MANUFACTURERAS DE LA PROVINCIA DE COTOPAXI</t>
  </si>
  <si>
    <t>¿Existe un tratamiento contable para los inventarios obsoletos?</t>
  </si>
  <si>
    <t>¿En la entidad se lleva un control constante de la cuenta caja?</t>
  </si>
  <si>
    <t>¿Los controles de riesgos son aplicados tomando en consideración la operatividad de la entidad?</t>
  </si>
  <si>
    <t>Representa una gran limitación a la hora de innovar o proponerse metas como obtener un buen resultado final.</t>
  </si>
  <si>
    <t>Parte escencial dentro del crecimiento de la organización</t>
  </si>
  <si>
    <t>MODELO DE ANÁLISIS Y EVALUACIÓN DE LA GESTIÓN DE RIESGO Y SU INCIDENCIA EN LA SOSTENIBILIDAD FINANCIERA DEL SECTOR MANUFACTURERO DE LA PROVINCIA DE COTOPAXI</t>
  </si>
  <si>
    <t>¿Se tiene definido manuales y políticas para la concesión de créditos?</t>
  </si>
  <si>
    <t>¿Se tiene mecanismos y políticas para la recuperación de cuentas por cobrar?</t>
  </si>
  <si>
    <t>¿Se tiene un control determinado sobre los productos terminados?</t>
  </si>
  <si>
    <t>¿Se tiene documentos o registros para el control de entradas y salidas inventario?</t>
  </si>
  <si>
    <t>¿Se dispone un software para el control de inventarios?</t>
  </si>
  <si>
    <t>¿La entidad realiza evaluaciones periódicas de las rotaciones de inventarios?</t>
  </si>
  <si>
    <t>¿Se realiza evaluaciones sobre los distintos riesgos como: errores humanos, procesos de seguridad y riesgos mecanicos los cuales pueden afectar de manera significativa la operatividad de la empresa?</t>
  </si>
  <si>
    <t>¿La entidad tiene definido una estrategia para puntos de pedido y reorden?</t>
  </si>
  <si>
    <t>¿La entidad tienen definidos los saldos mínimos de liquidez?</t>
  </si>
  <si>
    <t>¿La entidad cuenta con un manual de procesos donde se describen los principales procedimientos de organización?</t>
  </si>
  <si>
    <t>¿La entidad realiza planes de mantenimiento a la maquinaria?</t>
  </si>
  <si>
    <t>¿La entidad realiza un correcto monitoreo a la maniquinaria para verificar su nivel óptimo de producción?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</si>
</sst>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$&quot;* #,##0.00_ ;_ &quot;$&quot;* \-#,##0.00_ ;_ &quot;$&quot;* &quot;-&quot;??_ ;_ @_ "/>
    <numFmt numFmtId="164" formatCode="_-* #,##0.00\ _€_-;\-* #,##0.00\ _€_-;_-* &quot;-&quot;??\ _€_-;_-@_-"/>
    <numFmt numFmtId="165" formatCode="_(&quot;$&quot;\ * #,##0.00_);_(&quot;$&quot;\ * \(#,##0.00\);_(&quot;$&quot;\ * &quot;-&quot;??_);_(@_)"/>
    <numFmt numFmtId="166" formatCode="_(* #,##0.00_);_(* \(#,##0.00\);_(* &quot;-&quot;??_);_(@_)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Cambria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b/>
      <sz val="14"/>
      <color theme="0"/>
      <name val="Cambria"/>
      <family val="1"/>
    </font>
    <font>
      <b/>
      <sz val="16"/>
      <color theme="0"/>
      <name val="Cambria"/>
      <family val="1"/>
    </font>
    <font>
      <sz val="11"/>
      <color theme="4" tint="-0.499984740745262"/>
      <name val="Times New Roman"/>
      <family val="1"/>
    </font>
    <font>
      <sz val="13"/>
      <color theme="1"/>
      <name val="Cambria"/>
      <family val="1"/>
    </font>
    <font>
      <sz val="10"/>
      <name val="Arial"/>
      <family val="2"/>
    </font>
    <font>
      <b/>
      <sz val="8"/>
      <name val="Arial"/>
      <family val="2"/>
    </font>
    <font>
      <b/>
      <sz val="12"/>
      <name val="813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7.5"/>
      <name val="Times New Roman"/>
      <family val="1"/>
    </font>
    <font>
      <sz val="7"/>
      <name val="Arial"/>
      <family val="2"/>
    </font>
    <font>
      <sz val="9"/>
      <color indexed="10"/>
      <name val="Arial"/>
      <family val="2"/>
    </font>
    <font>
      <b/>
      <sz val="9"/>
      <color rgb="FF0000CC"/>
      <name val="Arial"/>
      <family val="2"/>
    </font>
    <font>
      <i/>
      <sz val="9"/>
      <name val="Arial"/>
      <family val="2"/>
    </font>
    <font>
      <sz val="9"/>
      <color indexed="40"/>
      <name val="Arial"/>
      <family val="2"/>
    </font>
    <font>
      <b/>
      <sz val="9"/>
      <color rgb="FFFF0000"/>
      <name val="Arial"/>
      <family val="2"/>
    </font>
    <font>
      <sz val="11"/>
      <color theme="1"/>
      <name val="Verdana"/>
      <family val="2"/>
    </font>
    <font>
      <b/>
      <sz val="22"/>
      <color theme="0"/>
      <name val="Century"/>
      <family val="1"/>
    </font>
    <font>
      <sz val="11"/>
      <color theme="1"/>
      <name val="Arial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b/>
      <i/>
      <sz val="14"/>
      <color theme="4" tint="-0.499984740745262"/>
      <name val="Arial"/>
      <family val="2"/>
    </font>
    <font>
      <b/>
      <sz val="14"/>
      <color theme="1"/>
      <name val="Arial"/>
      <family val="2"/>
    </font>
    <font>
      <b/>
      <sz val="14"/>
      <color theme="9" tint="-0.499984740745262"/>
      <name val="Arial Black"/>
      <family val="2"/>
    </font>
    <font>
      <b/>
      <i/>
      <sz val="26"/>
      <color theme="1"/>
      <name val="Calibri"/>
      <family val="2"/>
      <scheme val="minor"/>
    </font>
    <font>
      <sz val="22"/>
      <color theme="8" tint="-0.499984740745262"/>
      <name val="Arial"/>
      <family val="2"/>
    </font>
    <font>
      <b/>
      <sz val="24"/>
      <color theme="8" tint="-0.249977111117893"/>
      <name val="Bahnschrift SemiLight"/>
      <family val="2"/>
    </font>
    <font>
      <b/>
      <sz val="11"/>
      <color theme="0"/>
      <name val="Verdana"/>
      <family val="2"/>
    </font>
    <font>
      <b/>
      <sz val="14"/>
      <color theme="0"/>
      <name val="Calibri"/>
      <family val="2"/>
      <scheme val="minor"/>
    </font>
    <font>
      <sz val="20"/>
      <color theme="4" tint="-0.499984740745262"/>
      <name val="Arial Black"/>
      <family val="2"/>
    </font>
    <font>
      <sz val="11"/>
      <color theme="4" tint="-0.499984740745262"/>
      <name val="Verdana"/>
      <family val="2"/>
    </font>
    <font>
      <sz val="11"/>
      <color theme="8" tint="-0.499984740745262"/>
      <name val="Verdana"/>
      <family val="2"/>
    </font>
    <font>
      <b/>
      <sz val="11"/>
      <color theme="8" tint="-0.499984740745262"/>
      <name val="Verdana"/>
      <family val="2"/>
    </font>
    <font>
      <b/>
      <sz val="11"/>
      <color theme="5" tint="-0.249977111117893"/>
      <name val="Verdana"/>
      <family val="2"/>
    </font>
    <font>
      <sz val="11"/>
      <color theme="0"/>
      <name val="Verdana"/>
      <family val="2"/>
    </font>
    <font>
      <sz val="11"/>
      <color rgb="FF202124"/>
      <name val="Verdana"/>
      <family val="2"/>
    </font>
    <font>
      <sz val="12"/>
      <name val="Verdana"/>
      <family val="2"/>
    </font>
    <font>
      <b/>
      <sz val="18"/>
      <name val="Verdana"/>
      <family val="2"/>
    </font>
    <font>
      <b/>
      <sz val="16"/>
      <name val="Verdana"/>
      <family val="2"/>
    </font>
    <font>
      <sz val="16"/>
      <name val="Verdana"/>
      <family val="2"/>
    </font>
    <font>
      <u/>
      <sz val="11"/>
      <color theme="10"/>
      <name val="Calibri"/>
      <family val="2"/>
      <scheme val="minor"/>
    </font>
    <font>
      <b/>
      <vertAlign val="superscript"/>
      <sz val="18"/>
      <name val="Verdana"/>
      <family val="2"/>
    </font>
    <font>
      <sz val="15"/>
      <color theme="1"/>
      <name val="Verdana"/>
      <family val="2"/>
    </font>
    <font>
      <sz val="16"/>
      <color rgb="FFFF0000"/>
      <name val="Verdana"/>
      <family val="2"/>
    </font>
    <font>
      <sz val="11"/>
      <color theme="0"/>
      <name val="Times New Roman"/>
      <family val="1"/>
    </font>
    <font>
      <b/>
      <sz val="12"/>
      <color theme="0"/>
      <name val="Verdana"/>
      <family val="2"/>
    </font>
    <font>
      <b/>
      <i/>
      <sz val="12"/>
      <color theme="1"/>
      <name val="Verdana"/>
      <family val="2"/>
    </font>
    <font>
      <b/>
      <sz val="1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6"/>
      <color theme="1"/>
      <name val="Verdana"/>
      <family val="2"/>
    </font>
    <font>
      <sz val="11"/>
      <color theme="8" tint="-0.249977111117893"/>
      <name val="Verdana"/>
      <family val="2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rgb="FF92D050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8F2F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1E0E7"/>
        <bgColor indexed="64"/>
      </patternFill>
    </fill>
    <fill>
      <patternFill patternType="solid">
        <fgColor rgb="FFBFEFC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BFEFCD"/>
        <bgColor rgb="FFDEEAF6"/>
      </patternFill>
    </fill>
    <fill>
      <patternFill patternType="solid">
        <fgColor rgb="FFDAF6E2"/>
        <bgColor indexed="64"/>
      </patternFill>
    </fill>
  </fills>
  <borders count="2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theme="4" tint="-0.499984740745262"/>
      </right>
      <top style="thin">
        <color theme="4" tint="-0.249977111117893"/>
      </top>
      <bottom style="medium">
        <color theme="4" tint="-0.499984740745262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medium">
        <color theme="4" tint="-0.499984740745262"/>
      </bottom>
      <diagonal/>
    </border>
    <border>
      <left/>
      <right/>
      <top style="thin">
        <color theme="4" tint="-0.249977111117893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theme="4" tint="-0.499984740745262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499984740745262"/>
      </right>
      <top style="medium">
        <color theme="4" tint="-0.499984740745262"/>
      </top>
      <bottom style="thin">
        <color theme="4" tint="-0.249977111117893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24997711111789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theme="4" tint="-0.249977111117893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indexed="64"/>
      </left>
      <right style="medium">
        <color indexed="64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-0.249977111117893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thin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thin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/>
      <bottom/>
      <diagonal/>
    </border>
    <border>
      <left/>
      <right/>
      <top style="medium">
        <color theme="3" tint="-0.249977111117893"/>
      </top>
      <bottom style="medium">
        <color theme="3" tint="-0.249977111117893"/>
      </bottom>
      <diagonal/>
    </border>
    <border>
      <left/>
      <right style="medium">
        <color theme="3" tint="-0.249977111117893"/>
      </right>
      <top style="medium">
        <color theme="3" tint="-0.249977111117893"/>
      </top>
      <bottom/>
      <diagonal/>
    </border>
    <border>
      <left style="thin">
        <color theme="4" tint="-0.249977111117893"/>
      </left>
      <right style="medium">
        <color theme="3" tint="-0.249977111117893"/>
      </right>
      <top style="medium">
        <color theme="3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medium">
        <color theme="3" tint="-0.249977111117893"/>
      </top>
      <bottom/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 style="thin">
        <color rgb="FFFFFF0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FFFF00"/>
      </left>
      <right style="thin">
        <color rgb="FFFFFF00"/>
      </right>
      <top style="thin">
        <color rgb="FF00B0F0"/>
      </top>
      <bottom style="thin">
        <color rgb="FF00B0F0"/>
      </bottom>
      <diagonal/>
    </border>
    <border>
      <left style="medium">
        <color rgb="FFFFFF00"/>
      </left>
      <right style="medium">
        <color rgb="FFFFFF0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FFFF00"/>
      </left>
      <right/>
      <top style="thin">
        <color rgb="FF00B0F0"/>
      </top>
      <bottom/>
      <diagonal/>
    </border>
    <border>
      <left style="thin">
        <color rgb="FFFFFF00"/>
      </left>
      <right style="thin">
        <color rgb="FF00B0F0"/>
      </right>
      <top style="thin">
        <color rgb="FF00B0F0"/>
      </top>
      <bottom/>
      <diagonal/>
    </border>
    <border>
      <left style="thin">
        <color rgb="FFFFFF00"/>
      </left>
      <right style="thin">
        <color rgb="FFFFFF00"/>
      </right>
      <top style="thin">
        <color rgb="FF00B0F0"/>
      </top>
      <bottom style="medium">
        <color rgb="FFFFFF00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medium">
        <color theme="4" tint="-0.499984740745262"/>
      </top>
      <bottom/>
      <diagonal/>
    </border>
    <border>
      <left style="thin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/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  <border>
      <left style="medium">
        <color theme="4" tint="-0.499984740745262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4" tint="-0.249977111117893"/>
      </bottom>
      <diagonal/>
    </border>
    <border>
      <left/>
      <right/>
      <top style="medium">
        <color indexed="64"/>
      </top>
      <bottom style="medium">
        <color theme="4" tint="-0.249977111117893"/>
      </bottom>
      <diagonal/>
    </border>
    <border>
      <left/>
      <right style="medium">
        <color indexed="64"/>
      </right>
      <top style="medium">
        <color indexed="64"/>
      </top>
      <bottom style="medium">
        <color theme="4" tint="-0.249977111117893"/>
      </bottom>
      <diagonal/>
    </border>
    <border>
      <left style="medium">
        <color indexed="64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medium">
        <color indexed="64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indexed="64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indexed="64"/>
      </left>
      <right style="thin">
        <color rgb="FFFFFF00"/>
      </right>
      <top style="thin">
        <color rgb="FF00B0F0"/>
      </top>
      <bottom/>
      <diagonal/>
    </border>
    <border>
      <left style="medium">
        <color indexed="64"/>
      </left>
      <right style="medium">
        <color rgb="FFFFFF00"/>
      </right>
      <top style="thin">
        <color rgb="FF00B0F0"/>
      </top>
      <bottom/>
      <diagonal/>
    </border>
    <border>
      <left style="medium">
        <color indexed="64"/>
      </left>
      <right style="thin">
        <color rgb="FFFFFF00"/>
      </right>
      <top style="thin">
        <color rgb="FF00B0F0"/>
      </top>
      <bottom style="thin">
        <color rgb="FF00B0F0"/>
      </bottom>
      <diagonal/>
    </border>
    <border>
      <left style="medium">
        <color indexed="64"/>
      </left>
      <right/>
      <top style="medium">
        <color theme="4" tint="-0.249977111117893"/>
      </top>
      <bottom/>
      <diagonal/>
    </border>
    <border>
      <left style="medium">
        <color indexed="64"/>
      </left>
      <right style="thin">
        <color theme="4" tint="-0.249977111117893"/>
      </right>
      <top style="medium">
        <color theme="3" tint="-0.249977111117893"/>
      </top>
      <bottom/>
      <diagonal/>
    </border>
    <border>
      <left style="medium">
        <color indexed="64"/>
      </left>
      <right/>
      <top style="medium">
        <color theme="3" tint="-0.249977111117893"/>
      </top>
      <bottom/>
      <diagonal/>
    </border>
    <border>
      <left style="medium">
        <color indexed="64"/>
      </left>
      <right/>
      <top style="medium">
        <color theme="3" tint="-0.249977111117893"/>
      </top>
      <bottom style="medium">
        <color theme="3" tint="-0.249977111117893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indexed="64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indexed="64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indexed="64"/>
      </left>
      <right style="thin">
        <color theme="4" tint="-0.499984740745262"/>
      </right>
      <top/>
      <bottom style="medium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indexed="64"/>
      </bottom>
      <diagonal/>
    </border>
    <border>
      <left/>
      <right/>
      <top style="thin">
        <color theme="3" tint="-0.249977111117893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FFFF0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medium">
        <color rgb="FFFFFF00"/>
      </top>
      <bottom/>
      <diagonal/>
    </border>
    <border>
      <left style="medium">
        <color theme="3" tint="-0.249977111117893"/>
      </left>
      <right style="medium">
        <color theme="3" tint="-0.249977111117893"/>
      </right>
      <top style="medium">
        <color theme="3" tint="-0.249977111117893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theme="4" tint="-0.499984740745262"/>
      </left>
      <right/>
      <top/>
      <bottom style="medium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121">
    <xf numFmtId="0" fontId="0" fillId="0" borderId="0" xfId="0"/>
    <xf numFmtId="0" fontId="2" fillId="4" borderId="0" xfId="0" applyFont="1" applyFill="1"/>
    <xf numFmtId="0" fontId="0" fillId="4" borderId="0" xfId="0" applyFill="1"/>
    <xf numFmtId="0" fontId="3" fillId="4" borderId="24" xfId="0" applyFont="1" applyFill="1" applyBorder="1"/>
    <xf numFmtId="0" fontId="3" fillId="4" borderId="0" xfId="0" applyFont="1" applyFill="1"/>
    <xf numFmtId="0" fontId="3" fillId="7" borderId="0" xfId="0" applyFont="1" applyFill="1"/>
    <xf numFmtId="0" fontId="3" fillId="4" borderId="14" xfId="0" applyFont="1" applyFill="1" applyBorder="1"/>
    <xf numFmtId="0" fontId="4" fillId="4" borderId="0" xfId="0" applyFont="1" applyFill="1"/>
    <xf numFmtId="2" fontId="2" fillId="4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44" fontId="3" fillId="4" borderId="0" xfId="0" applyNumberFormat="1" applyFont="1" applyFill="1"/>
    <xf numFmtId="0" fontId="7" fillId="4" borderId="0" xfId="0" applyFont="1" applyFill="1"/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0" borderId="3" xfId="0" applyBorder="1"/>
    <xf numFmtId="0" fontId="5" fillId="4" borderId="3" xfId="0" applyFont="1" applyFill="1" applyBorder="1" applyAlignment="1">
      <alignment horizontal="center" vertical="center" wrapText="1"/>
    </xf>
    <xf numFmtId="0" fontId="11" fillId="8" borderId="0" xfId="0" applyFont="1" applyFill="1"/>
    <xf numFmtId="0" fontId="3" fillId="8" borderId="0" xfId="0" applyFont="1" applyFill="1"/>
    <xf numFmtId="0" fontId="7" fillId="4" borderId="3" xfId="0" applyFont="1" applyFill="1" applyBorder="1"/>
    <xf numFmtId="0" fontId="5" fillId="4" borderId="3" xfId="0" applyFont="1" applyFill="1" applyBorder="1" applyAlignment="1">
      <alignment horizontal="center" vertical="center"/>
    </xf>
    <xf numFmtId="44" fontId="7" fillId="4" borderId="3" xfId="3" applyFont="1" applyFill="1" applyBorder="1" applyAlignment="1">
      <alignment horizontal="center"/>
    </xf>
    <xf numFmtId="44" fontId="7" fillId="4" borderId="3" xfId="3" applyFont="1" applyFill="1" applyBorder="1"/>
    <xf numFmtId="44" fontId="5" fillId="4" borderId="3" xfId="3" applyFont="1" applyFill="1" applyBorder="1"/>
    <xf numFmtId="9" fontId="7" fillId="4" borderId="3" xfId="4" applyFont="1" applyFill="1" applyBorder="1"/>
    <xf numFmtId="0" fontId="7" fillId="4" borderId="3" xfId="0" applyFont="1" applyFill="1" applyBorder="1" applyAlignment="1">
      <alignment horizontal="left"/>
    </xf>
    <xf numFmtId="0" fontId="5" fillId="6" borderId="3" xfId="0" applyFont="1" applyFill="1" applyBorder="1"/>
    <xf numFmtId="44" fontId="5" fillId="6" borderId="3" xfId="3" applyFont="1" applyFill="1" applyBorder="1"/>
    <xf numFmtId="9" fontId="5" fillId="6" borderId="3" xfId="4" applyFont="1" applyFill="1" applyBorder="1"/>
    <xf numFmtId="9" fontId="8" fillId="4" borderId="3" xfId="4" applyFont="1" applyFill="1" applyBorder="1"/>
    <xf numFmtId="9" fontId="5" fillId="6" borderId="3" xfId="0" applyNumberFormat="1" applyFont="1" applyFill="1" applyBorder="1"/>
    <xf numFmtId="0" fontId="5" fillId="4" borderId="3" xfId="0" applyFont="1" applyFill="1" applyBorder="1" applyAlignment="1">
      <alignment horizontal="center"/>
    </xf>
    <xf numFmtId="0" fontId="5" fillId="4" borderId="3" xfId="0" applyFont="1" applyFill="1" applyBorder="1"/>
    <xf numFmtId="0" fontId="7" fillId="3" borderId="3" xfId="0" applyFont="1" applyFill="1" applyBorder="1"/>
    <xf numFmtId="44" fontId="5" fillId="3" borderId="3" xfId="3" applyFont="1" applyFill="1" applyBorder="1"/>
    <xf numFmtId="9" fontId="5" fillId="3" borderId="3" xfId="4" applyFont="1" applyFill="1" applyBorder="1"/>
    <xf numFmtId="0" fontId="3" fillId="2" borderId="20" xfId="0" applyFont="1" applyFill="1" applyBorder="1"/>
    <xf numFmtId="0" fontId="3" fillId="2" borderId="21" xfId="0" applyFont="1" applyFill="1" applyBorder="1"/>
    <xf numFmtId="0" fontId="3" fillId="2" borderId="25" xfId="0" applyFont="1" applyFill="1" applyBorder="1"/>
    <xf numFmtId="0" fontId="3" fillId="2" borderId="23" xfId="0" applyFont="1" applyFill="1" applyBorder="1"/>
    <xf numFmtId="0" fontId="3" fillId="2" borderId="22" xfId="0" applyFont="1" applyFill="1" applyBorder="1"/>
    <xf numFmtId="9" fontId="0" fillId="0" borderId="0" xfId="0" applyNumberFormat="1"/>
    <xf numFmtId="9" fontId="0" fillId="0" borderId="3" xfId="0" applyNumberFormat="1" applyBorder="1"/>
    <xf numFmtId="0" fontId="14" fillId="14" borderId="14" xfId="5" applyFont="1" applyFill="1" applyBorder="1" applyAlignment="1">
      <alignment horizontal="left" vertical="center"/>
    </xf>
    <xf numFmtId="0" fontId="14" fillId="14" borderId="15" xfId="5" applyFont="1" applyFill="1" applyBorder="1" applyAlignment="1">
      <alignment horizontal="left" vertical="center"/>
    </xf>
    <xf numFmtId="0" fontId="15" fillId="14" borderId="15" xfId="5" applyFont="1" applyFill="1" applyBorder="1" applyAlignment="1">
      <alignment horizontal="left" vertical="center"/>
    </xf>
    <xf numFmtId="0" fontId="16" fillId="14" borderId="15" xfId="5" applyFont="1" applyFill="1" applyBorder="1" applyAlignment="1">
      <alignment horizontal="center" vertical="center"/>
    </xf>
    <xf numFmtId="0" fontId="17" fillId="14" borderId="15" xfId="5" applyFont="1" applyFill="1" applyBorder="1" applyAlignment="1">
      <alignment vertical="center"/>
    </xf>
    <xf numFmtId="0" fontId="18" fillId="14" borderId="15" xfId="5" applyFont="1" applyFill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4" fillId="14" borderId="21" xfId="5" applyFont="1" applyFill="1" applyBorder="1" applyAlignment="1">
      <alignment horizontal="left" vertical="center"/>
    </xf>
    <xf numFmtId="0" fontId="20" fillId="14" borderId="22" xfId="5" applyFont="1" applyFill="1" applyBorder="1" applyAlignment="1">
      <alignment horizontal="left" vertical="center"/>
    </xf>
    <xf numFmtId="0" fontId="17" fillId="14" borderId="22" xfId="5" applyFont="1" applyFill="1" applyBorder="1" applyAlignment="1">
      <alignment vertical="center"/>
    </xf>
    <xf numFmtId="0" fontId="14" fillId="14" borderId="22" xfId="5" applyFont="1" applyFill="1" applyBorder="1" applyAlignment="1">
      <alignment horizontal="center" vertical="center"/>
    </xf>
    <xf numFmtId="0" fontId="18" fillId="14" borderId="22" xfId="5" applyFont="1" applyFill="1" applyBorder="1" applyAlignment="1">
      <alignment horizontal="center" vertical="center"/>
    </xf>
    <xf numFmtId="0" fontId="18" fillId="14" borderId="23" xfId="5" applyFont="1" applyFill="1" applyBorder="1" applyAlignment="1">
      <alignment horizontal="center" vertical="center"/>
    </xf>
    <xf numFmtId="0" fontId="17" fillId="0" borderId="20" xfId="5" applyFont="1" applyBorder="1" applyAlignment="1">
      <alignment vertical="center"/>
    </xf>
    <xf numFmtId="0" fontId="17" fillId="0" borderId="18" xfId="5" applyFont="1" applyBorder="1" applyAlignment="1">
      <alignment vertical="center"/>
    </xf>
    <xf numFmtId="49" fontId="17" fillId="14" borderId="46" xfId="5" applyNumberFormat="1" applyFont="1" applyFill="1" applyBorder="1" applyAlignment="1">
      <alignment horizontal="center" vertical="center"/>
    </xf>
    <xf numFmtId="0" fontId="17" fillId="0" borderId="46" xfId="5" applyFont="1" applyBorder="1" applyAlignment="1">
      <alignment horizontal="center" vertical="center"/>
    </xf>
    <xf numFmtId="49" fontId="17" fillId="14" borderId="50" xfId="5" applyNumberFormat="1" applyFont="1" applyFill="1" applyBorder="1" applyAlignment="1">
      <alignment horizontal="center" vertical="center"/>
    </xf>
    <xf numFmtId="0" fontId="17" fillId="0" borderId="50" xfId="5" applyFont="1" applyBorder="1" applyAlignment="1">
      <alignment horizontal="center" vertical="center"/>
    </xf>
    <xf numFmtId="0" fontId="17" fillId="0" borderId="51" xfId="5" applyFont="1" applyBorder="1" applyAlignment="1">
      <alignment horizontal="center" vertical="center"/>
    </xf>
    <xf numFmtId="0" fontId="17" fillId="0" borderId="16" xfId="5" applyFont="1" applyBorder="1" applyAlignment="1">
      <alignment vertical="center"/>
    </xf>
    <xf numFmtId="0" fontId="17" fillId="0" borderId="16" xfId="5" applyFont="1" applyBorder="1" applyAlignment="1">
      <alignment horizontal="center" vertical="center"/>
    </xf>
    <xf numFmtId="49" fontId="18" fillId="14" borderId="57" xfId="5" applyNumberFormat="1" applyFont="1" applyFill="1" applyBorder="1" applyAlignment="1">
      <alignment horizontal="center" vertical="center"/>
    </xf>
    <xf numFmtId="0" fontId="18" fillId="14" borderId="57" xfId="5" applyFont="1" applyFill="1" applyBorder="1" applyAlignment="1">
      <alignment horizontal="center" vertical="center"/>
    </xf>
    <xf numFmtId="0" fontId="18" fillId="0" borderId="22" xfId="5" applyFont="1" applyBorder="1" applyAlignment="1">
      <alignment vertical="center"/>
    </xf>
    <xf numFmtId="0" fontId="17" fillId="0" borderId="22" xfId="5" applyFont="1" applyBorder="1" applyAlignment="1">
      <alignment vertical="center"/>
    </xf>
    <xf numFmtId="49" fontId="18" fillId="14" borderId="60" xfId="5" applyNumberFormat="1" applyFont="1" applyFill="1" applyBorder="1" applyAlignment="1">
      <alignment horizontal="center" vertical="center"/>
    </xf>
    <xf numFmtId="0" fontId="18" fillId="14" borderId="61" xfId="5" applyFont="1" applyFill="1" applyBorder="1" applyAlignment="1">
      <alignment horizontal="center" vertical="center"/>
    </xf>
    <xf numFmtId="49" fontId="18" fillId="0" borderId="62" xfId="5" applyNumberFormat="1" applyFont="1" applyBorder="1" applyAlignment="1">
      <alignment vertical="center"/>
    </xf>
    <xf numFmtId="0" fontId="18" fillId="0" borderId="63" xfId="5" applyFont="1" applyBorder="1" applyAlignment="1">
      <alignment vertical="center"/>
    </xf>
    <xf numFmtId="0" fontId="18" fillId="0" borderId="63" xfId="5" applyFont="1" applyBorder="1" applyAlignment="1">
      <alignment horizontal="center" vertical="center"/>
    </xf>
    <xf numFmtId="0" fontId="17" fillId="9" borderId="12" xfId="5" applyFont="1" applyFill="1" applyBorder="1" applyAlignment="1">
      <alignment vertical="center"/>
    </xf>
    <xf numFmtId="0" fontId="17" fillId="9" borderId="13" xfId="5" applyFont="1" applyFill="1" applyBorder="1" applyAlignment="1">
      <alignment vertical="center"/>
    </xf>
    <xf numFmtId="0" fontId="17" fillId="14" borderId="66" xfId="5" applyFont="1" applyFill="1" applyBorder="1" applyAlignment="1">
      <alignment horizontal="center" vertical="center"/>
    </xf>
    <xf numFmtId="0" fontId="17" fillId="14" borderId="67" xfId="5" applyFont="1" applyFill="1" applyBorder="1" applyAlignment="1">
      <alignment horizontal="center" vertical="center"/>
    </xf>
    <xf numFmtId="0" fontId="17" fillId="14" borderId="67" xfId="5" applyFont="1" applyFill="1" applyBorder="1" applyAlignment="1">
      <alignment vertical="center"/>
    </xf>
    <xf numFmtId="0" fontId="17" fillId="15" borderId="71" xfId="5" applyFont="1" applyFill="1" applyBorder="1" applyAlignment="1">
      <alignment vertical="center"/>
    </xf>
    <xf numFmtId="0" fontId="17" fillId="15" borderId="72" xfId="5" applyFont="1" applyFill="1" applyBorder="1" applyAlignment="1">
      <alignment vertical="center"/>
    </xf>
    <xf numFmtId="0" fontId="17" fillId="14" borderId="46" xfId="5" applyFont="1" applyFill="1" applyBorder="1" applyAlignment="1">
      <alignment horizontal="center" vertical="center"/>
    </xf>
    <xf numFmtId="0" fontId="17" fillId="0" borderId="67" xfId="5" applyFont="1" applyBorder="1" applyAlignment="1">
      <alignment vertical="center"/>
    </xf>
    <xf numFmtId="0" fontId="17" fillId="14" borderId="49" xfId="5" applyFont="1" applyFill="1" applyBorder="1" applyAlignment="1">
      <alignment horizontal="center" vertical="center"/>
    </xf>
    <xf numFmtId="0" fontId="17" fillId="0" borderId="71" xfId="5" applyFont="1" applyBorder="1" applyAlignment="1">
      <alignment vertical="center"/>
    </xf>
    <xf numFmtId="0" fontId="17" fillId="0" borderId="72" xfId="5" applyFont="1" applyBorder="1" applyAlignment="1">
      <alignment vertical="center"/>
    </xf>
    <xf numFmtId="0" fontId="17" fillId="14" borderId="50" xfId="5" applyFont="1" applyFill="1" applyBorder="1" applyAlignment="1">
      <alignment horizontal="center" vertical="center"/>
    </xf>
    <xf numFmtId="49" fontId="17" fillId="15" borderId="70" xfId="5" applyNumberFormat="1" applyFont="1" applyFill="1" applyBorder="1" applyAlignment="1">
      <alignment horizontal="left" vertical="center"/>
    </xf>
    <xf numFmtId="49" fontId="17" fillId="15" borderId="71" xfId="5" applyNumberFormat="1" applyFont="1" applyFill="1" applyBorder="1" applyAlignment="1">
      <alignment horizontal="left" vertical="center"/>
    </xf>
    <xf numFmtId="0" fontId="17" fillId="0" borderId="71" xfId="5" applyFont="1" applyBorder="1" applyAlignment="1">
      <alignment horizontal="center" vertical="center"/>
    </xf>
    <xf numFmtId="0" fontId="17" fillId="0" borderId="75" xfId="5" applyFont="1" applyBorder="1" applyAlignment="1">
      <alignment vertical="center"/>
    </xf>
    <xf numFmtId="49" fontId="17" fillId="0" borderId="70" xfId="5" applyNumberFormat="1" applyFont="1" applyBorder="1" applyAlignment="1">
      <alignment horizontal="left" vertical="center"/>
    </xf>
    <xf numFmtId="49" fontId="17" fillId="0" borderId="71" xfId="5" applyNumberFormat="1" applyFont="1" applyBorder="1" applyAlignment="1">
      <alignment horizontal="left" vertical="center"/>
    </xf>
    <xf numFmtId="0" fontId="17" fillId="9" borderId="49" xfId="5" applyFont="1" applyFill="1" applyBorder="1" applyAlignment="1">
      <alignment horizontal="center" vertical="center"/>
    </xf>
    <xf numFmtId="0" fontId="17" fillId="0" borderId="71" xfId="5" applyFont="1" applyBorder="1" applyAlignment="1">
      <alignment horizontal="left" vertical="center"/>
    </xf>
    <xf numFmtId="0" fontId="17" fillId="0" borderId="51" xfId="5" applyFont="1" applyBorder="1" applyAlignment="1">
      <alignment vertical="center"/>
    </xf>
    <xf numFmtId="0" fontId="17" fillId="0" borderId="50" xfId="5" quotePrefix="1" applyFont="1" applyBorder="1" applyAlignment="1">
      <alignment horizontal="center" vertical="center"/>
    </xf>
    <xf numFmtId="0" fontId="17" fillId="0" borderId="51" xfId="5" applyFont="1" applyBorder="1" applyAlignment="1">
      <alignment horizontal="left" vertical="center"/>
    </xf>
    <xf numFmtId="0" fontId="17" fillId="14" borderId="43" xfId="5" applyFont="1" applyFill="1" applyBorder="1" applyAlignment="1">
      <alignment horizontal="center" vertical="center"/>
    </xf>
    <xf numFmtId="0" fontId="17" fillId="0" borderId="78" xfId="5" applyFont="1" applyBorder="1" applyAlignment="1">
      <alignment horizontal="left" vertical="center"/>
    </xf>
    <xf numFmtId="0" fontId="17" fillId="0" borderId="75" xfId="5" applyFont="1" applyBorder="1" applyAlignment="1">
      <alignment horizontal="left" vertical="center"/>
    </xf>
    <xf numFmtId="0" fontId="17" fillId="14" borderId="2" xfId="5" applyFont="1" applyFill="1" applyBorder="1" applyAlignment="1">
      <alignment horizontal="center" vertical="center"/>
    </xf>
    <xf numFmtId="0" fontId="17" fillId="0" borderId="76" xfId="5" applyFont="1" applyBorder="1" applyAlignment="1">
      <alignment horizontal="center" vertical="center"/>
    </xf>
    <xf numFmtId="0" fontId="17" fillId="0" borderId="44" xfId="5" applyFont="1" applyBorder="1" applyAlignment="1">
      <alignment horizontal="center" vertical="center"/>
    </xf>
    <xf numFmtId="49" fontId="17" fillId="0" borderId="71" xfId="5" applyNumberFormat="1" applyFont="1" applyBorder="1" applyAlignment="1">
      <alignment horizontal="left" vertical="center" wrapText="1"/>
    </xf>
    <xf numFmtId="49" fontId="17" fillId="0" borderId="72" xfId="5" applyNumberFormat="1" applyFont="1" applyBorder="1" applyAlignment="1">
      <alignment horizontal="left" vertical="center" wrapText="1"/>
    </xf>
    <xf numFmtId="0" fontId="17" fillId="14" borderId="84" xfId="5" applyFont="1" applyFill="1" applyBorder="1" applyAlignment="1">
      <alignment horizontal="center" vertical="center"/>
    </xf>
    <xf numFmtId="0" fontId="17" fillId="0" borderId="75" xfId="5" applyFont="1" applyBorder="1" applyAlignment="1">
      <alignment horizontal="center" vertical="center"/>
    </xf>
    <xf numFmtId="49" fontId="17" fillId="15" borderId="71" xfId="5" applyNumberFormat="1" applyFont="1" applyFill="1" applyBorder="1" applyAlignment="1">
      <alignment horizontal="left" vertical="center" wrapText="1"/>
    </xf>
    <xf numFmtId="49" fontId="17" fillId="15" borderId="72" xfId="5" applyNumberFormat="1" applyFont="1" applyFill="1" applyBorder="1" applyAlignment="1">
      <alignment horizontal="left" vertical="center" wrapText="1"/>
    </xf>
    <xf numFmtId="49" fontId="17" fillId="0" borderId="85" xfId="5" applyNumberFormat="1" applyFont="1" applyBorder="1" applyAlignment="1">
      <alignment horizontal="left" vertical="center"/>
    </xf>
    <xf numFmtId="49" fontId="17" fillId="0" borderId="86" xfId="5" applyNumberFormat="1" applyFont="1" applyBorder="1" applyAlignment="1">
      <alignment vertical="center" wrapText="1"/>
    </xf>
    <xf numFmtId="0" fontId="17" fillId="0" borderId="86" xfId="5" applyFont="1" applyBorder="1" applyAlignment="1">
      <alignment horizontal="left" vertical="center"/>
    </xf>
    <xf numFmtId="0" fontId="17" fillId="14" borderId="55" xfId="5" applyFont="1" applyFill="1" applyBorder="1" applyAlignment="1">
      <alignment horizontal="center" vertical="center"/>
    </xf>
    <xf numFmtId="0" fontId="17" fillId="0" borderId="57" xfId="5" applyFont="1" applyBorder="1" applyAlignment="1">
      <alignment horizontal="center" vertical="center"/>
    </xf>
    <xf numFmtId="0" fontId="17" fillId="0" borderId="87" xfId="5" applyFont="1" applyBorder="1" applyAlignment="1">
      <alignment horizontal="center" vertical="center"/>
    </xf>
    <xf numFmtId="0" fontId="17" fillId="0" borderId="86" xfId="5" applyFont="1" applyBorder="1" applyAlignment="1">
      <alignment horizontal="center" vertical="center"/>
    </xf>
    <xf numFmtId="49" fontId="17" fillId="0" borderId="72" xfId="5" applyNumberFormat="1" applyFont="1" applyBorder="1" applyAlignment="1">
      <alignment horizontal="left" vertical="center"/>
    </xf>
    <xf numFmtId="0" fontId="18" fillId="14" borderId="12" xfId="5" applyFont="1" applyFill="1" applyBorder="1" applyAlignment="1">
      <alignment horizontal="center" vertical="center"/>
    </xf>
    <xf numFmtId="0" fontId="18" fillId="14" borderId="88" xfId="5" applyFont="1" applyFill="1" applyBorder="1" applyAlignment="1">
      <alignment horizontal="center" vertical="center"/>
    </xf>
    <xf numFmtId="0" fontId="17" fillId="14" borderId="90" xfId="5" applyFont="1" applyFill="1" applyBorder="1" applyAlignment="1">
      <alignment horizontal="center" vertical="center"/>
    </xf>
    <xf numFmtId="0" fontId="17" fillId="14" borderId="91" xfId="5" applyFont="1" applyFill="1" applyBorder="1" applyAlignment="1">
      <alignment horizontal="center" vertical="center"/>
    </xf>
    <xf numFmtId="0" fontId="17" fillId="14" borderId="56" xfId="5" applyFont="1" applyFill="1" applyBorder="1" applyAlignment="1">
      <alignment horizontal="center" vertical="center"/>
    </xf>
    <xf numFmtId="0" fontId="17" fillId="14" borderId="57" xfId="5" applyFont="1" applyFill="1" applyBorder="1" applyAlignment="1">
      <alignment horizontal="center" vertical="center"/>
    </xf>
    <xf numFmtId="0" fontId="18" fillId="14" borderId="12" xfId="5" applyFont="1" applyFill="1" applyBorder="1" applyAlignment="1">
      <alignment vertical="center"/>
    </xf>
    <xf numFmtId="0" fontId="18" fillId="14" borderId="13" xfId="5" applyFont="1" applyFill="1" applyBorder="1" applyAlignment="1">
      <alignment vertical="center"/>
    </xf>
    <xf numFmtId="0" fontId="18" fillId="14" borderId="10" xfId="5" applyFont="1" applyFill="1" applyBorder="1" applyAlignment="1">
      <alignment vertical="center"/>
    </xf>
    <xf numFmtId="0" fontId="17" fillId="14" borderId="98" xfId="5" applyFont="1" applyFill="1" applyBorder="1" applyAlignment="1">
      <alignment horizontal="center" vertical="center"/>
    </xf>
    <xf numFmtId="0" fontId="17" fillId="0" borderId="67" xfId="5" applyFont="1" applyBorder="1" applyAlignment="1">
      <alignment horizontal="center" vertical="center"/>
    </xf>
    <xf numFmtId="0" fontId="18" fillId="0" borderId="71" xfId="5" applyFont="1" applyBorder="1" applyAlignment="1">
      <alignment vertical="center"/>
    </xf>
    <xf numFmtId="0" fontId="18" fillId="0" borderId="72" xfId="5" applyFont="1" applyBorder="1" applyAlignment="1">
      <alignment vertical="center"/>
    </xf>
    <xf numFmtId="0" fontId="17" fillId="14" borderId="100" xfId="5" applyFont="1" applyFill="1" applyBorder="1" applyAlignment="1">
      <alignment horizontal="center" vertical="center"/>
    </xf>
    <xf numFmtId="0" fontId="17" fillId="14" borderId="71" xfId="5" applyFont="1" applyFill="1" applyBorder="1" applyAlignment="1">
      <alignment horizontal="center" vertical="center"/>
    </xf>
    <xf numFmtId="0" fontId="17" fillId="14" borderId="72" xfId="5" applyFont="1" applyFill="1" applyBorder="1" applyAlignment="1">
      <alignment horizontal="center" vertical="center"/>
    </xf>
    <xf numFmtId="0" fontId="17" fillId="9" borderId="100" xfId="5" applyFont="1" applyFill="1" applyBorder="1" applyAlignment="1">
      <alignment horizontal="center" vertical="center"/>
    </xf>
    <xf numFmtId="0" fontId="17" fillId="9" borderId="72" xfId="5" applyFont="1" applyFill="1" applyBorder="1" applyAlignment="1">
      <alignment horizontal="center" vertical="center"/>
    </xf>
    <xf numFmtId="0" fontId="17" fillId="0" borderId="99" xfId="5" applyFont="1" applyBorder="1" applyAlignment="1">
      <alignment horizontal="left" vertical="center"/>
    </xf>
    <xf numFmtId="0" fontId="17" fillId="0" borderId="81" xfId="5" applyFont="1" applyBorder="1" applyAlignment="1">
      <alignment horizontal="left" vertical="center"/>
    </xf>
    <xf numFmtId="0" fontId="17" fillId="15" borderId="75" xfId="5" applyFont="1" applyFill="1" applyBorder="1" applyAlignment="1">
      <alignment vertical="center"/>
    </xf>
    <xf numFmtId="0" fontId="17" fillId="15" borderId="76" xfId="5" applyFont="1" applyFill="1" applyBorder="1" applyAlignment="1">
      <alignment vertical="center"/>
    </xf>
    <xf numFmtId="0" fontId="17" fillId="0" borderId="76" xfId="5" applyFont="1" applyBorder="1" applyAlignment="1">
      <alignment vertical="center"/>
    </xf>
    <xf numFmtId="49" fontId="17" fillId="0" borderId="99" xfId="5" applyNumberFormat="1" applyFont="1" applyBorder="1" applyAlignment="1">
      <alignment vertical="center"/>
    </xf>
    <xf numFmtId="49" fontId="17" fillId="0" borderId="99" xfId="5" applyNumberFormat="1" applyFont="1" applyBorder="1" applyAlignment="1">
      <alignment horizontal="left" vertical="center"/>
    </xf>
    <xf numFmtId="49" fontId="17" fillId="0" borderId="81" xfId="5" applyNumberFormat="1" applyFont="1" applyBorder="1" applyAlignment="1">
      <alignment horizontal="left" vertical="center"/>
    </xf>
    <xf numFmtId="49" fontId="17" fillId="0" borderId="102" xfId="5" applyNumberFormat="1" applyFont="1" applyBorder="1" applyAlignment="1">
      <alignment vertical="center"/>
    </xf>
    <xf numFmtId="49" fontId="25" fillId="0" borderId="71" xfId="5" applyNumberFormat="1" applyFont="1" applyBorder="1" applyAlignment="1">
      <alignment horizontal="left" vertical="center" wrapText="1"/>
    </xf>
    <xf numFmtId="49" fontId="25" fillId="0" borderId="72" xfId="5" applyNumberFormat="1" applyFont="1" applyBorder="1" applyAlignment="1">
      <alignment horizontal="left" vertical="center" wrapText="1"/>
    </xf>
    <xf numFmtId="49" fontId="25" fillId="4" borderId="71" xfId="5" applyNumberFormat="1" applyFont="1" applyFill="1" applyBorder="1" applyAlignment="1">
      <alignment horizontal="left" vertical="center" wrapText="1"/>
    </xf>
    <xf numFmtId="49" fontId="25" fillId="4" borderId="72" xfId="5" applyNumberFormat="1" applyFont="1" applyFill="1" applyBorder="1" applyAlignment="1">
      <alignment horizontal="left" vertical="center" wrapText="1"/>
    </xf>
    <xf numFmtId="49" fontId="17" fillId="0" borderId="51" xfId="5" applyNumberFormat="1" applyFont="1" applyBorder="1" applyAlignment="1">
      <alignment horizontal="left" vertical="center"/>
    </xf>
    <xf numFmtId="0" fontId="17" fillId="14" borderId="77" xfId="5" applyFont="1" applyFill="1" applyBorder="1" applyAlignment="1">
      <alignment horizontal="center" vertical="center" wrapText="1"/>
    </xf>
    <xf numFmtId="49" fontId="25" fillId="0" borderId="103" xfId="5" applyNumberFormat="1" applyFont="1" applyBorder="1" applyAlignment="1">
      <alignment horizontal="left" vertical="center" wrapText="1"/>
    </xf>
    <xf numFmtId="49" fontId="25" fillId="0" borderId="104" xfId="5" applyNumberFormat="1" applyFont="1" applyBorder="1" applyAlignment="1">
      <alignment horizontal="left" vertical="center" wrapText="1"/>
    </xf>
    <xf numFmtId="0" fontId="17" fillId="0" borderId="83" xfId="5" applyFont="1" applyBorder="1" applyAlignment="1">
      <alignment vertical="center"/>
    </xf>
    <xf numFmtId="0" fontId="17" fillId="14" borderId="44" xfId="5" applyFont="1" applyFill="1" applyBorder="1" applyAlignment="1">
      <alignment horizontal="center" vertical="center"/>
    </xf>
    <xf numFmtId="49" fontId="18" fillId="0" borderId="12" xfId="5" applyNumberFormat="1" applyFont="1" applyBorder="1" applyAlignment="1">
      <alignment vertical="center"/>
    </xf>
    <xf numFmtId="0" fontId="18" fillId="0" borderId="13" xfId="5" applyFont="1" applyBorder="1" applyAlignment="1">
      <alignment vertical="center"/>
    </xf>
    <xf numFmtId="0" fontId="18" fillId="0" borderId="10" xfId="5" applyFont="1" applyBorder="1" applyAlignment="1">
      <alignment vertical="center"/>
    </xf>
    <xf numFmtId="0" fontId="18" fillId="14" borderId="105" xfId="5" applyFont="1" applyFill="1" applyBorder="1" applyAlignment="1">
      <alignment horizontal="center" vertical="center"/>
    </xf>
    <xf numFmtId="0" fontId="18" fillId="0" borderId="105" xfId="5" applyFont="1" applyBorder="1" applyAlignment="1">
      <alignment horizontal="center" vertical="center"/>
    </xf>
    <xf numFmtId="0" fontId="17" fillId="14" borderId="70" xfId="5" applyFont="1" applyFill="1" applyBorder="1" applyAlignment="1">
      <alignment horizontal="center" vertical="center"/>
    </xf>
    <xf numFmtId="49" fontId="17" fillId="0" borderId="67" xfId="5" applyNumberFormat="1" applyFont="1" applyBorder="1" applyAlignment="1">
      <alignment horizontal="center" vertical="center" wrapText="1"/>
    </xf>
    <xf numFmtId="49" fontId="17" fillId="14" borderId="100" xfId="5" applyNumberFormat="1" applyFont="1" applyFill="1" applyBorder="1" applyAlignment="1">
      <alignment horizontal="center" vertical="center"/>
    </xf>
    <xf numFmtId="49" fontId="17" fillId="15" borderId="99" xfId="5" applyNumberFormat="1" applyFont="1" applyFill="1" applyBorder="1" applyAlignment="1">
      <alignment horizontal="left" vertical="center"/>
    </xf>
    <xf numFmtId="49" fontId="17" fillId="15" borderId="81" xfId="5" applyNumberFormat="1" applyFont="1" applyFill="1" applyBorder="1" applyAlignment="1">
      <alignment horizontal="left" vertical="center"/>
    </xf>
    <xf numFmtId="49" fontId="17" fillId="15" borderId="75" xfId="5" applyNumberFormat="1" applyFont="1" applyFill="1" applyBorder="1" applyAlignment="1">
      <alignment horizontal="left" vertical="center" wrapText="1"/>
    </xf>
    <xf numFmtId="49" fontId="17" fillId="15" borderId="76" xfId="5" applyNumberFormat="1" applyFont="1" applyFill="1" applyBorder="1" applyAlignment="1">
      <alignment horizontal="left" vertical="center" wrapText="1"/>
    </xf>
    <xf numFmtId="0" fontId="17" fillId="0" borderId="3" xfId="5" applyFont="1" applyBorder="1" applyAlignment="1">
      <alignment horizontal="center" vertical="center"/>
    </xf>
    <xf numFmtId="0" fontId="17" fillId="0" borderId="107" xfId="5" applyFont="1" applyBorder="1" applyAlignment="1">
      <alignment horizontal="center" vertical="center"/>
    </xf>
    <xf numFmtId="0" fontId="18" fillId="0" borderId="16" xfId="5" applyFont="1" applyBorder="1" applyAlignment="1">
      <alignment vertical="center"/>
    </xf>
    <xf numFmtId="0" fontId="18" fillId="0" borderId="16" xfId="5" applyFont="1" applyBorder="1" applyAlignment="1">
      <alignment horizontal="right" vertical="center"/>
    </xf>
    <xf numFmtId="0" fontId="18" fillId="0" borderId="30" xfId="5" applyFont="1" applyBorder="1" applyAlignment="1">
      <alignment horizontal="right" vertical="center"/>
    </xf>
    <xf numFmtId="0" fontId="18" fillId="14" borderId="3" xfId="5" applyFont="1" applyFill="1" applyBorder="1" applyAlignment="1">
      <alignment horizontal="center" vertical="center"/>
    </xf>
    <xf numFmtId="0" fontId="18" fillId="0" borderId="3" xfId="5" applyFont="1" applyBorder="1" applyAlignment="1">
      <alignment horizontal="center" vertical="center"/>
    </xf>
    <xf numFmtId="49" fontId="17" fillId="0" borderId="102" xfId="5" applyNumberFormat="1" applyFont="1" applyBorder="1" applyAlignment="1">
      <alignment horizontal="left" vertical="center"/>
    </xf>
    <xf numFmtId="49" fontId="17" fillId="0" borderId="75" xfId="5" applyNumberFormat="1" applyFont="1" applyBorder="1" applyAlignment="1">
      <alignment horizontal="left" vertical="center"/>
    </xf>
    <xf numFmtId="49" fontId="17" fillId="0" borderId="108" xfId="5" applyNumberFormat="1" applyFont="1" applyBorder="1" applyAlignment="1">
      <alignment horizontal="left" vertical="center"/>
    </xf>
    <xf numFmtId="0" fontId="17" fillId="14" borderId="109" xfId="5" applyFont="1" applyFill="1" applyBorder="1" applyAlignment="1">
      <alignment horizontal="center" vertical="center"/>
    </xf>
    <xf numFmtId="0" fontId="17" fillId="14" borderId="76" xfId="5" applyFont="1" applyFill="1" applyBorder="1" applyAlignment="1">
      <alignment horizontal="center" vertical="center"/>
    </xf>
    <xf numFmtId="0" fontId="17" fillId="14" borderId="77" xfId="5" applyFont="1" applyFill="1" applyBorder="1" applyAlignment="1">
      <alignment horizontal="center" vertical="center"/>
    </xf>
    <xf numFmtId="0" fontId="17" fillId="15" borderId="16" xfId="5" applyFont="1" applyFill="1" applyBorder="1" applyAlignment="1">
      <alignment vertical="center"/>
    </xf>
    <xf numFmtId="0" fontId="17" fillId="14" borderId="26" xfId="5" applyFont="1" applyFill="1" applyBorder="1" applyAlignment="1">
      <alignment horizontal="center" vertical="center"/>
    </xf>
    <xf numFmtId="0" fontId="18" fillId="14" borderId="26" xfId="5" applyFont="1" applyFill="1" applyBorder="1" applyAlignment="1">
      <alignment horizontal="center" vertical="center"/>
    </xf>
    <xf numFmtId="0" fontId="17" fillId="14" borderId="60" xfId="5" applyFont="1" applyFill="1" applyBorder="1" applyAlignment="1">
      <alignment horizontal="center" vertical="center"/>
    </xf>
    <xf numFmtId="0" fontId="18" fillId="14" borderId="60" xfId="5" applyFont="1" applyFill="1" applyBorder="1" applyAlignment="1">
      <alignment horizontal="center" vertical="center"/>
    </xf>
    <xf numFmtId="0" fontId="17" fillId="14" borderId="83" xfId="5" applyFont="1" applyFill="1" applyBorder="1" applyAlignment="1">
      <alignment vertical="center"/>
    </xf>
    <xf numFmtId="49" fontId="17" fillId="0" borderId="96" xfId="5" applyNumberFormat="1" applyFont="1" applyBorder="1" applyAlignment="1">
      <alignment horizontal="left" vertical="center"/>
    </xf>
    <xf numFmtId="49" fontId="17" fillId="0" borderId="67" xfId="5" applyNumberFormat="1" applyFont="1" applyBorder="1" applyAlignment="1">
      <alignment horizontal="left" vertical="center"/>
    </xf>
    <xf numFmtId="49" fontId="17" fillId="14" borderId="98" xfId="5" applyNumberFormat="1" applyFont="1" applyFill="1" applyBorder="1" applyAlignment="1">
      <alignment horizontal="center" vertical="center"/>
    </xf>
    <xf numFmtId="0" fontId="17" fillId="14" borderId="107" xfId="5" applyFont="1" applyFill="1" applyBorder="1" applyAlignment="1">
      <alignment horizontal="center" vertical="center"/>
    </xf>
    <xf numFmtId="49" fontId="17" fillId="0" borderId="113" xfId="5" applyNumberFormat="1" applyFont="1" applyBorder="1" applyAlignment="1">
      <alignment horizontal="left" vertical="center"/>
    </xf>
    <xf numFmtId="49" fontId="17" fillId="0" borderId="103" xfId="5" applyNumberFormat="1" applyFont="1" applyBorder="1" applyAlignment="1">
      <alignment horizontal="left" vertical="center"/>
    </xf>
    <xf numFmtId="49" fontId="17" fillId="14" borderId="114" xfId="5" applyNumberFormat="1" applyFont="1" applyFill="1" applyBorder="1" applyAlignment="1">
      <alignment horizontal="center" vertical="center"/>
    </xf>
    <xf numFmtId="0" fontId="17" fillId="14" borderId="115" xfId="5" applyFont="1" applyFill="1" applyBorder="1" applyAlignment="1">
      <alignment horizontal="center" vertical="center"/>
    </xf>
    <xf numFmtId="0" fontId="17" fillId="0" borderId="103" xfId="5" applyFont="1" applyBorder="1" applyAlignment="1">
      <alignment horizontal="center" vertical="center"/>
    </xf>
    <xf numFmtId="0" fontId="17" fillId="0" borderId="78" xfId="5" applyFont="1" applyBorder="1" applyAlignment="1">
      <alignment vertical="center"/>
    </xf>
    <xf numFmtId="0" fontId="17" fillId="0" borderId="70" xfId="5" applyFont="1" applyBorder="1" applyAlignment="1">
      <alignment vertical="center"/>
    </xf>
    <xf numFmtId="49" fontId="26" fillId="0" borderId="67" xfId="5" applyNumberFormat="1" applyFont="1" applyBorder="1" applyAlignment="1">
      <alignment horizontal="center" vertical="center" wrapText="1"/>
    </xf>
    <xf numFmtId="0" fontId="26" fillId="0" borderId="71" xfId="5" applyFont="1" applyBorder="1" applyAlignment="1">
      <alignment vertical="center"/>
    </xf>
    <xf numFmtId="0" fontId="17" fillId="0" borderId="96" xfId="5" applyFont="1" applyBorder="1" applyAlignment="1">
      <alignment horizontal="left" vertical="center"/>
    </xf>
    <xf numFmtId="0" fontId="17" fillId="0" borderId="67" xfId="5" applyFont="1" applyBorder="1" applyAlignment="1">
      <alignment horizontal="left" vertical="center"/>
    </xf>
    <xf numFmtId="0" fontId="17" fillId="0" borderId="16" xfId="5" applyFont="1" applyBorder="1" applyAlignment="1">
      <alignment horizontal="left" vertical="center"/>
    </xf>
    <xf numFmtId="0" fontId="17" fillId="0" borderId="122" xfId="5" applyFont="1" applyBorder="1" applyAlignment="1">
      <alignment horizontal="left" vertical="center"/>
    </xf>
    <xf numFmtId="0" fontId="17" fillId="14" borderId="123" xfId="5" applyFont="1" applyFill="1" applyBorder="1" applyAlignment="1">
      <alignment horizontal="center" vertical="center"/>
    </xf>
    <xf numFmtId="0" fontId="17" fillId="0" borderId="123" xfId="5" applyFont="1" applyBorder="1" applyAlignment="1">
      <alignment horizontal="center" vertical="center"/>
    </xf>
    <xf numFmtId="0" fontId="17" fillId="0" borderId="54" xfId="5" applyFont="1" applyBorder="1" applyAlignment="1">
      <alignment horizontal="center" vertical="center"/>
    </xf>
    <xf numFmtId="49" fontId="17" fillId="0" borderId="71" xfId="5" applyNumberFormat="1" applyFont="1" applyBorder="1" applyAlignment="1">
      <alignment horizontal="center" vertical="center" wrapText="1"/>
    </xf>
    <xf numFmtId="0" fontId="17" fillId="15" borderId="99" xfId="5" applyFont="1" applyFill="1" applyBorder="1" applyAlignment="1">
      <alignment horizontal="left" vertical="center"/>
    </xf>
    <xf numFmtId="0" fontId="17" fillId="15" borderId="71" xfId="5" applyFont="1" applyFill="1" applyBorder="1" applyAlignment="1">
      <alignment horizontal="left" vertical="center" wrapText="1"/>
    </xf>
    <xf numFmtId="0" fontId="17" fillId="14" borderId="51" xfId="5" applyFont="1" applyFill="1" applyBorder="1" applyAlignment="1">
      <alignment horizontal="center" vertical="center"/>
    </xf>
    <xf numFmtId="0" fontId="17" fillId="0" borderId="120" xfId="5" applyFont="1" applyBorder="1" applyAlignment="1">
      <alignment horizontal="left" vertical="center"/>
    </xf>
    <xf numFmtId="0" fontId="18" fillId="0" borderId="86" xfId="5" applyFont="1" applyBorder="1" applyAlignment="1">
      <alignment horizontal="center" vertical="center"/>
    </xf>
    <xf numFmtId="49" fontId="17" fillId="0" borderId="124" xfId="5" applyNumberFormat="1" applyFont="1" applyBorder="1" applyAlignment="1">
      <alignment vertical="center"/>
    </xf>
    <xf numFmtId="0" fontId="17" fillId="0" borderId="93" xfId="5" applyFont="1" applyBorder="1" applyAlignment="1">
      <alignment vertical="center"/>
    </xf>
    <xf numFmtId="0" fontId="17" fillId="0" borderId="125" xfId="5" applyFont="1" applyBorder="1" applyAlignment="1">
      <alignment vertical="center"/>
    </xf>
    <xf numFmtId="0" fontId="17" fillId="0" borderId="126" xfId="5" applyFont="1" applyBorder="1" applyAlignment="1">
      <alignment horizontal="center" vertical="center"/>
    </xf>
    <xf numFmtId="0" fontId="17" fillId="0" borderId="101" xfId="5" applyFont="1" applyBorder="1" applyAlignment="1">
      <alignment horizontal="center" vertical="center"/>
    </xf>
    <xf numFmtId="0" fontId="18" fillId="15" borderId="67" xfId="5" applyFont="1" applyFill="1" applyBorder="1" applyAlignment="1">
      <alignment horizontal="center" vertical="center"/>
    </xf>
    <xf numFmtId="0" fontId="18" fillId="15" borderId="75" xfId="5" applyFont="1" applyFill="1" applyBorder="1" applyAlignment="1">
      <alignment horizontal="center" vertical="center"/>
    </xf>
    <xf numFmtId="49" fontId="18" fillId="14" borderId="14" xfId="5" applyNumberFormat="1" applyFont="1" applyFill="1" applyBorder="1" applyAlignment="1">
      <alignment vertical="center"/>
    </xf>
    <xf numFmtId="0" fontId="18" fillId="14" borderId="9" xfId="5" applyFont="1" applyFill="1" applyBorder="1" applyAlignment="1">
      <alignment vertical="center"/>
    </xf>
    <xf numFmtId="0" fontId="18" fillId="0" borderId="101" xfId="5" applyFont="1" applyBorder="1" applyAlignment="1">
      <alignment horizontal="center" vertical="center"/>
    </xf>
    <xf numFmtId="49" fontId="18" fillId="14" borderId="12" xfId="5" applyNumberFormat="1" applyFont="1" applyFill="1" applyBorder="1" applyAlignment="1">
      <alignment vertical="center"/>
    </xf>
    <xf numFmtId="49" fontId="18" fillId="14" borderId="13" xfId="5" applyNumberFormat="1" applyFont="1" applyFill="1" applyBorder="1" applyAlignment="1">
      <alignment vertical="center"/>
    </xf>
    <xf numFmtId="0" fontId="18" fillId="14" borderId="6" xfId="5" applyFont="1" applyFill="1" applyBorder="1" applyAlignment="1">
      <alignment vertical="center"/>
    </xf>
    <xf numFmtId="0" fontId="17" fillId="0" borderId="13" xfId="5" applyFont="1" applyBorder="1" applyAlignment="1">
      <alignment vertical="center"/>
    </xf>
    <xf numFmtId="0" fontId="18" fillId="14" borderId="129" xfId="5" applyFont="1" applyFill="1" applyBorder="1" applyAlignment="1">
      <alignment horizontal="center" vertical="center"/>
    </xf>
    <xf numFmtId="0" fontId="18" fillId="0" borderId="13" xfId="5" applyFont="1" applyBorder="1" applyAlignment="1">
      <alignment horizontal="center" vertical="center"/>
    </xf>
    <xf numFmtId="0" fontId="17" fillId="0" borderId="130" xfId="5" applyFont="1" applyBorder="1" applyAlignment="1">
      <alignment horizontal="left" vertical="center"/>
    </xf>
    <xf numFmtId="0" fontId="17" fillId="0" borderId="131" xfId="5" applyFont="1" applyBorder="1" applyAlignment="1">
      <alignment horizontal="left" vertical="center"/>
    </xf>
    <xf numFmtId="0" fontId="17" fillId="14" borderId="1" xfId="5" applyFont="1" applyFill="1" applyBorder="1" applyAlignment="1">
      <alignment vertical="center"/>
    </xf>
    <xf numFmtId="0" fontId="17" fillId="0" borderId="1" xfId="5" applyFont="1" applyBorder="1" applyAlignment="1">
      <alignment vertical="center"/>
    </xf>
    <xf numFmtId="0" fontId="17" fillId="0" borderId="131" xfId="5" applyFont="1" applyBorder="1" applyAlignment="1">
      <alignment vertical="center"/>
    </xf>
    <xf numFmtId="0" fontId="17" fillId="14" borderId="3" xfId="5" applyFont="1" applyFill="1" applyBorder="1" applyAlignment="1">
      <alignment vertical="center"/>
    </xf>
    <xf numFmtId="0" fontId="17" fillId="0" borderId="3" xfId="5" applyFont="1" applyBorder="1" applyAlignment="1">
      <alignment vertical="center"/>
    </xf>
    <xf numFmtId="0" fontId="17" fillId="0" borderId="35" xfId="5" applyFont="1" applyBorder="1" applyAlignment="1">
      <alignment horizontal="left" vertical="center"/>
    </xf>
    <xf numFmtId="0" fontId="17" fillId="14" borderId="4" xfId="5" applyFont="1" applyFill="1" applyBorder="1" applyAlignment="1">
      <alignment vertical="center"/>
    </xf>
    <xf numFmtId="0" fontId="17" fillId="0" borderId="4" xfId="5" applyFont="1" applyBorder="1" applyAlignment="1">
      <alignment vertical="center"/>
    </xf>
    <xf numFmtId="0" fontId="17" fillId="0" borderId="35" xfId="5" applyFont="1" applyBorder="1" applyAlignment="1">
      <alignment vertical="center"/>
    </xf>
    <xf numFmtId="0" fontId="18" fillId="9" borderId="12" xfId="5" applyFont="1" applyFill="1" applyBorder="1" applyAlignment="1">
      <alignment horizontal="left" vertical="center"/>
    </xf>
    <xf numFmtId="0" fontId="18" fillId="9" borderId="13" xfId="5" applyFont="1" applyFill="1" applyBorder="1" applyAlignment="1">
      <alignment horizontal="left" vertical="center"/>
    </xf>
    <xf numFmtId="0" fontId="17" fillId="0" borderId="13" xfId="5" applyFont="1" applyBorder="1" applyAlignment="1">
      <alignment horizontal="center" vertical="center"/>
    </xf>
    <xf numFmtId="0" fontId="17" fillId="0" borderId="10" xfId="5" applyFont="1" applyBorder="1" applyAlignment="1">
      <alignment horizontal="center" vertical="center"/>
    </xf>
    <xf numFmtId="0" fontId="17" fillId="9" borderId="50" xfId="5" applyFont="1" applyFill="1" applyBorder="1" applyAlignment="1">
      <alignment horizontal="center" vertical="center"/>
    </xf>
    <xf numFmtId="49" fontId="17" fillId="0" borderId="120" xfId="5" applyNumberFormat="1" applyFont="1" applyBorder="1" applyAlignment="1">
      <alignment vertical="center"/>
    </xf>
    <xf numFmtId="0" fontId="17" fillId="0" borderId="86" xfId="5" applyFont="1" applyBorder="1" applyAlignment="1">
      <alignment vertical="center"/>
    </xf>
    <xf numFmtId="0" fontId="17" fillId="0" borderId="121" xfId="5" applyFont="1" applyBorder="1" applyAlignment="1">
      <alignment vertical="center"/>
    </xf>
    <xf numFmtId="0" fontId="17" fillId="14" borderId="132" xfId="5" applyFont="1" applyFill="1" applyBorder="1" applyAlignment="1">
      <alignment horizontal="center" vertical="center"/>
    </xf>
    <xf numFmtId="0" fontId="18" fillId="0" borderId="133" xfId="5" applyFont="1" applyBorder="1" applyAlignment="1">
      <alignment horizontal="center" vertical="center"/>
    </xf>
    <xf numFmtId="0" fontId="18" fillId="14" borderId="63" xfId="5" applyFont="1" applyFill="1" applyBorder="1" applyAlignment="1">
      <alignment vertical="center"/>
    </xf>
    <xf numFmtId="0" fontId="18" fillId="14" borderId="89" xfId="5" applyFont="1" applyFill="1" applyBorder="1" applyAlignment="1">
      <alignment vertical="center"/>
    </xf>
    <xf numFmtId="0" fontId="18" fillId="14" borderId="59" xfId="5" applyFont="1" applyFill="1" applyBorder="1" applyAlignment="1">
      <alignment horizontal="center" vertical="center"/>
    </xf>
    <xf numFmtId="0" fontId="18" fillId="0" borderId="22" xfId="5" applyFont="1" applyBorder="1" applyAlignment="1">
      <alignment horizontal="left" vertical="center"/>
    </xf>
    <xf numFmtId="49" fontId="17" fillId="0" borderId="120" xfId="5" applyNumberFormat="1" applyFont="1" applyBorder="1" applyAlignment="1">
      <alignment horizontal="left" vertical="center"/>
    </xf>
    <xf numFmtId="49" fontId="17" fillId="0" borderId="86" xfId="5" applyNumberFormat="1" applyFont="1" applyBorder="1" applyAlignment="1">
      <alignment horizontal="left" vertical="center"/>
    </xf>
    <xf numFmtId="0" fontId="17" fillId="9" borderId="57" xfId="5" applyFont="1" applyFill="1" applyBorder="1" applyAlignment="1">
      <alignment horizontal="center" vertical="center"/>
    </xf>
    <xf numFmtId="0" fontId="17" fillId="0" borderId="16" xfId="5" applyFont="1" applyBorder="1" applyAlignment="1">
      <alignment horizontal="right" vertical="center"/>
    </xf>
    <xf numFmtId="0" fontId="17" fillId="0" borderId="30" xfId="5" applyFont="1" applyBorder="1" applyAlignment="1">
      <alignment vertical="center"/>
    </xf>
    <xf numFmtId="0" fontId="17" fillId="14" borderId="83" xfId="5" applyFont="1" applyFill="1" applyBorder="1" applyAlignment="1">
      <alignment horizontal="center" vertical="center"/>
    </xf>
    <xf numFmtId="0" fontId="17" fillId="0" borderId="82" xfId="5" applyFont="1" applyBorder="1" applyAlignment="1">
      <alignment vertical="center"/>
    </xf>
    <xf numFmtId="49" fontId="17" fillId="14" borderId="46" xfId="5" applyNumberFormat="1" applyFont="1" applyFill="1" applyBorder="1" applyAlignment="1">
      <alignment horizontal="center" vertical="center" wrapText="1"/>
    </xf>
    <xf numFmtId="49" fontId="17" fillId="14" borderId="44" xfId="5" applyNumberFormat="1" applyFont="1" applyFill="1" applyBorder="1" applyAlignment="1">
      <alignment horizontal="center" vertical="center" wrapText="1"/>
    </xf>
    <xf numFmtId="0" fontId="17" fillId="14" borderId="107" xfId="5" applyFont="1" applyFill="1" applyBorder="1" applyAlignment="1">
      <alignment horizontal="center" vertical="center" wrapText="1"/>
    </xf>
    <xf numFmtId="0" fontId="17" fillId="14" borderId="134" xfId="5" applyFont="1" applyFill="1" applyBorder="1" applyAlignment="1">
      <alignment horizontal="center" vertical="center" wrapText="1"/>
    </xf>
    <xf numFmtId="0" fontId="17" fillId="14" borderId="135" xfId="5" applyFont="1" applyFill="1" applyBorder="1" applyAlignment="1">
      <alignment horizontal="center" vertical="center" wrapText="1"/>
    </xf>
    <xf numFmtId="0" fontId="17" fillId="0" borderId="136" xfId="5" applyFont="1" applyBorder="1" applyAlignment="1">
      <alignment vertical="center"/>
    </xf>
    <xf numFmtId="0" fontId="17" fillId="14" borderId="137" xfId="5" applyFont="1" applyFill="1" applyBorder="1" applyAlignment="1">
      <alignment horizontal="center" vertical="center" wrapText="1"/>
    </xf>
    <xf numFmtId="0" fontId="16" fillId="0" borderId="0" xfId="5" applyFont="1" applyAlignment="1">
      <alignment vertical="center"/>
    </xf>
    <xf numFmtId="0" fontId="23" fillId="0" borderId="51" xfId="5" applyFont="1" applyBorder="1" applyAlignment="1">
      <alignment horizontal="center" vertical="center"/>
    </xf>
    <xf numFmtId="0" fontId="23" fillId="0" borderId="81" xfId="5" applyFont="1" applyBorder="1" applyAlignment="1">
      <alignment horizontal="center" vertical="center" wrapText="1"/>
    </xf>
    <xf numFmtId="0" fontId="17" fillId="0" borderId="106" xfId="5" applyFont="1" applyBorder="1" applyAlignment="1">
      <alignment horizontal="center" vertical="center"/>
    </xf>
    <xf numFmtId="0" fontId="23" fillId="0" borderId="73" xfId="5" applyFont="1" applyBorder="1" applyAlignment="1">
      <alignment horizontal="center" vertical="center"/>
    </xf>
    <xf numFmtId="0" fontId="17" fillId="0" borderId="92" xfId="5" applyFont="1" applyBorder="1" applyAlignment="1">
      <alignment horizontal="center" vertical="center"/>
    </xf>
    <xf numFmtId="0" fontId="18" fillId="0" borderId="138" xfId="5" applyFont="1" applyBorder="1" applyAlignment="1">
      <alignment horizontal="center" vertical="center"/>
    </xf>
    <xf numFmtId="0" fontId="13" fillId="0" borderId="22" xfId="5" applyBorder="1" applyAlignment="1">
      <alignment vertical="center"/>
    </xf>
    <xf numFmtId="2" fontId="17" fillId="0" borderId="71" xfId="5" applyNumberFormat="1" applyFont="1" applyBorder="1" applyAlignment="1">
      <alignment horizontal="center" vertical="center"/>
    </xf>
    <xf numFmtId="0" fontId="17" fillId="14" borderId="70" xfId="5" applyFont="1" applyFill="1" applyBorder="1" applyAlignment="1">
      <alignment vertical="center"/>
    </xf>
    <xf numFmtId="0" fontId="17" fillId="14" borderId="71" xfId="5" applyFont="1" applyFill="1" applyBorder="1" applyAlignment="1">
      <alignment vertical="center"/>
    </xf>
    <xf numFmtId="0" fontId="17" fillId="9" borderId="70" xfId="5" applyFont="1" applyFill="1" applyBorder="1" applyAlignment="1">
      <alignment vertical="center"/>
    </xf>
    <xf numFmtId="0" fontId="17" fillId="9" borderId="71" xfId="5" applyFont="1" applyFill="1" applyBorder="1" applyAlignment="1">
      <alignment vertical="center"/>
    </xf>
    <xf numFmtId="0" fontId="17" fillId="14" borderId="82" xfId="5" applyFont="1" applyFill="1" applyBorder="1" applyAlignment="1">
      <alignment vertical="center"/>
    </xf>
    <xf numFmtId="0" fontId="27" fillId="0" borderId="0" xfId="0" applyFont="1" applyAlignment="1">
      <alignment wrapText="1"/>
    </xf>
    <xf numFmtId="0" fontId="27" fillId="0" borderId="0" xfId="0" applyFont="1"/>
    <xf numFmtId="2" fontId="27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7" fillId="0" borderId="0" xfId="8" applyFont="1"/>
    <xf numFmtId="0" fontId="33" fillId="0" borderId="0" xfId="8" applyFont="1" applyAlignment="1">
      <alignment horizontal="center" wrapText="1"/>
    </xf>
    <xf numFmtId="0" fontId="27" fillId="0" borderId="0" xfId="8" applyFont="1" applyAlignment="1">
      <alignment horizontal="center"/>
    </xf>
    <xf numFmtId="0" fontId="27" fillId="0" borderId="3" xfId="8" applyFont="1" applyBorder="1" applyAlignment="1">
      <alignment horizontal="center"/>
    </xf>
    <xf numFmtId="0" fontId="27" fillId="0" borderId="201" xfId="8" applyFont="1" applyBorder="1" applyAlignment="1">
      <alignment horizontal="center"/>
    </xf>
    <xf numFmtId="0" fontId="33" fillId="0" borderId="201" xfId="8" applyFont="1" applyBorder="1" applyAlignment="1">
      <alignment horizontal="center" wrapText="1"/>
    </xf>
    <xf numFmtId="0" fontId="27" fillId="0" borderId="202" xfId="8" applyFont="1" applyBorder="1" applyAlignment="1">
      <alignment horizontal="center"/>
    </xf>
    <xf numFmtId="0" fontId="33" fillId="0" borderId="0" xfId="8" applyFont="1"/>
    <xf numFmtId="0" fontId="33" fillId="0" borderId="0" xfId="8" applyFont="1" applyAlignment="1">
      <alignment horizontal="center"/>
    </xf>
    <xf numFmtId="0" fontId="33" fillId="0" borderId="201" xfId="8" applyFont="1" applyBorder="1" applyAlignment="1">
      <alignment horizontal="center"/>
    </xf>
    <xf numFmtId="0" fontId="0" fillId="24" borderId="0" xfId="0" applyFill="1"/>
    <xf numFmtId="0" fontId="0" fillId="25" borderId="216" xfId="0" applyFill="1" applyBorder="1"/>
    <xf numFmtId="0" fontId="0" fillId="5" borderId="215" xfId="0" applyFill="1" applyBorder="1"/>
    <xf numFmtId="0" fontId="0" fillId="5" borderId="0" xfId="0" applyFill="1"/>
    <xf numFmtId="0" fontId="0" fillId="5" borderId="216" xfId="0" applyFill="1" applyBorder="1"/>
    <xf numFmtId="0" fontId="0" fillId="5" borderId="217" xfId="0" applyFill="1" applyBorder="1"/>
    <xf numFmtId="0" fontId="0" fillId="5" borderId="218" xfId="0" applyFill="1" applyBorder="1"/>
    <xf numFmtId="0" fontId="0" fillId="5" borderId="219" xfId="0" applyFill="1" applyBorder="1"/>
    <xf numFmtId="0" fontId="27" fillId="0" borderId="0" xfId="8" applyFont="1" applyAlignment="1">
      <alignment wrapText="1"/>
    </xf>
    <xf numFmtId="0" fontId="31" fillId="0" borderId="0" xfId="8" applyFont="1"/>
    <xf numFmtId="0" fontId="33" fillId="21" borderId="177" xfId="8" applyFont="1" applyFill="1" applyBorder="1" applyAlignment="1">
      <alignment horizontal="center"/>
    </xf>
    <xf numFmtId="0" fontId="33" fillId="9" borderId="178" xfId="8" applyFont="1" applyFill="1" applyBorder="1" applyAlignment="1">
      <alignment horizontal="center"/>
    </xf>
    <xf numFmtId="9" fontId="27" fillId="19" borderId="179" xfId="7" applyFont="1" applyFill="1" applyBorder="1" applyAlignment="1">
      <alignment horizontal="center" vertical="center"/>
    </xf>
    <xf numFmtId="0" fontId="27" fillId="20" borderId="188" xfId="8" applyFont="1" applyFill="1" applyBorder="1"/>
    <xf numFmtId="9" fontId="27" fillId="0" borderId="194" xfId="8" applyNumberFormat="1" applyFont="1" applyBorder="1" applyAlignment="1">
      <alignment horizontal="center"/>
    </xf>
    <xf numFmtId="0" fontId="27" fillId="19" borderId="187" xfId="8" applyFont="1" applyFill="1" applyBorder="1"/>
    <xf numFmtId="0" fontId="27" fillId="19" borderId="198" xfId="8" applyFont="1" applyFill="1" applyBorder="1"/>
    <xf numFmtId="0" fontId="27" fillId="19" borderId="199" xfId="8" applyFont="1" applyFill="1" applyBorder="1"/>
    <xf numFmtId="0" fontId="50" fillId="0" borderId="0" xfId="8" applyFont="1"/>
    <xf numFmtId="10" fontId="27" fillId="0" borderId="0" xfId="8" applyNumberFormat="1" applyFont="1"/>
    <xf numFmtId="0" fontId="27" fillId="0" borderId="200" xfId="8" applyFont="1" applyBorder="1" applyAlignment="1">
      <alignment horizontal="center"/>
    </xf>
    <xf numFmtId="0" fontId="27" fillId="18" borderId="201" xfId="8" applyFont="1" applyFill="1" applyBorder="1" applyAlignment="1">
      <alignment horizontal="center"/>
    </xf>
    <xf numFmtId="0" fontId="27" fillId="9" borderId="201" xfId="8" applyFont="1" applyFill="1" applyBorder="1" applyAlignment="1">
      <alignment horizontal="center"/>
    </xf>
    <xf numFmtId="0" fontId="27" fillId="21" borderId="201" xfId="8" applyFont="1" applyFill="1" applyBorder="1" applyAlignment="1">
      <alignment horizontal="center"/>
    </xf>
    <xf numFmtId="0" fontId="27" fillId="0" borderId="0" xfId="8" applyFont="1" applyAlignment="1">
      <alignment horizontal="center" vertical="center"/>
    </xf>
    <xf numFmtId="0" fontId="31" fillId="4" borderId="30" xfId="8" applyFont="1" applyFill="1" applyBorder="1" applyAlignment="1">
      <alignment horizontal="center" vertical="center" wrapText="1"/>
    </xf>
    <xf numFmtId="0" fontId="27" fillId="4" borderId="205" xfId="8" applyFont="1" applyFill="1" applyBorder="1" applyAlignment="1">
      <alignment horizontal="center" vertical="center" wrapText="1"/>
    </xf>
    <xf numFmtId="0" fontId="31" fillId="4" borderId="206" xfId="8" applyFont="1" applyFill="1" applyBorder="1" applyAlignment="1">
      <alignment horizontal="center" vertical="center" wrapText="1"/>
    </xf>
    <xf numFmtId="0" fontId="27" fillId="4" borderId="203" xfId="8" applyFont="1" applyFill="1" applyBorder="1" applyAlignment="1">
      <alignment horizontal="center" vertical="center" wrapText="1"/>
    </xf>
    <xf numFmtId="0" fontId="31" fillId="4" borderId="204" xfId="8" applyFont="1" applyFill="1" applyBorder="1" applyAlignment="1">
      <alignment horizontal="center" vertical="center" wrapText="1"/>
    </xf>
    <xf numFmtId="0" fontId="31" fillId="4" borderId="148" xfId="8" applyFont="1" applyFill="1" applyBorder="1" applyAlignment="1">
      <alignment horizontal="center" vertical="center" wrapText="1"/>
    </xf>
    <xf numFmtId="0" fontId="27" fillId="4" borderId="148" xfId="9" applyFont="1" applyFill="1" applyBorder="1" applyAlignment="1">
      <alignment horizontal="center" vertical="center" wrapText="1"/>
    </xf>
    <xf numFmtId="0" fontId="27" fillId="4" borderId="207" xfId="8" applyFont="1" applyFill="1" applyBorder="1" applyAlignment="1">
      <alignment horizontal="center" vertical="center" wrapText="1"/>
    </xf>
    <xf numFmtId="0" fontId="51" fillId="0" borderId="3" xfId="8" applyFont="1" applyBorder="1" applyAlignment="1">
      <alignment horizontal="center" vertical="center"/>
    </xf>
    <xf numFmtId="0" fontId="33" fillId="19" borderId="208" xfId="8" applyFont="1" applyFill="1" applyBorder="1" applyAlignment="1">
      <alignment horizontal="center" vertical="center" wrapText="1"/>
    </xf>
    <xf numFmtId="0" fontId="33" fillId="19" borderId="171" xfId="8" applyFont="1" applyFill="1" applyBorder="1" applyAlignment="1">
      <alignment horizontal="center" vertical="center" wrapText="1"/>
    </xf>
    <xf numFmtId="0" fontId="33" fillId="19" borderId="3" xfId="8" applyFont="1" applyFill="1" applyBorder="1" applyAlignment="1">
      <alignment horizontal="center" vertical="center" wrapText="1"/>
    </xf>
    <xf numFmtId="0" fontId="33" fillId="19" borderId="209" xfId="8" applyFont="1" applyFill="1" applyBorder="1" applyAlignment="1">
      <alignment horizontal="center" vertical="center" wrapText="1"/>
    </xf>
    <xf numFmtId="0" fontId="33" fillId="19" borderId="210" xfId="8" applyFont="1" applyFill="1" applyBorder="1" applyAlignment="1">
      <alignment horizontal="center" vertical="center" wrapText="1"/>
    </xf>
    <xf numFmtId="0" fontId="33" fillId="19" borderId="211" xfId="8" applyFont="1" applyFill="1" applyBorder="1" applyAlignment="1">
      <alignment horizontal="center" vertical="center" wrapText="1"/>
    </xf>
    <xf numFmtId="0" fontId="0" fillId="24" borderId="40" xfId="0" applyFill="1" applyBorder="1"/>
    <xf numFmtId="0" fontId="0" fillId="24" borderId="160" xfId="0" applyFill="1" applyBorder="1"/>
    <xf numFmtId="0" fontId="0" fillId="24" borderId="41" xfId="0" applyFill="1" applyBorder="1"/>
    <xf numFmtId="0" fontId="18" fillId="14" borderId="95" xfId="5" applyFont="1" applyFill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17" fillId="0" borderId="222" xfId="5" applyFont="1" applyBorder="1" applyAlignment="1">
      <alignment vertical="center"/>
    </xf>
    <xf numFmtId="0" fontId="17" fillId="0" borderId="23" xfId="5" applyFont="1" applyBorder="1" applyAlignment="1">
      <alignment vertical="center"/>
    </xf>
    <xf numFmtId="0" fontId="17" fillId="0" borderId="25" xfId="5" applyFont="1" applyBorder="1" applyAlignment="1">
      <alignment vertical="center"/>
    </xf>
    <xf numFmtId="0" fontId="17" fillId="9" borderId="10" xfId="5" applyFont="1" applyFill="1" applyBorder="1" applyAlignment="1">
      <alignment vertical="center"/>
    </xf>
    <xf numFmtId="49" fontId="17" fillId="15" borderId="99" xfId="5" applyNumberFormat="1" applyFont="1" applyFill="1" applyBorder="1" applyAlignment="1">
      <alignment vertical="center"/>
    </xf>
    <xf numFmtId="0" fontId="17" fillId="0" borderId="233" xfId="5" applyFont="1" applyBorder="1" applyAlignment="1">
      <alignment horizontal="center" vertical="center"/>
    </xf>
    <xf numFmtId="0" fontId="17" fillId="0" borderId="234" xfId="5" applyFont="1" applyBorder="1" applyAlignment="1">
      <alignment horizontal="center" vertical="center"/>
    </xf>
    <xf numFmtId="0" fontId="17" fillId="14" borderId="226" xfId="5" applyFont="1" applyFill="1" applyBorder="1" applyAlignment="1">
      <alignment horizontal="center" vertical="center"/>
    </xf>
    <xf numFmtId="0" fontId="17" fillId="0" borderId="235" xfId="5" applyFont="1" applyBorder="1" applyAlignment="1">
      <alignment horizontal="center" vertical="center"/>
    </xf>
    <xf numFmtId="0" fontId="17" fillId="0" borderId="73" xfId="5" applyFont="1" applyBorder="1" applyAlignment="1">
      <alignment horizontal="center" vertical="center"/>
    </xf>
    <xf numFmtId="0" fontId="17" fillId="0" borderId="237" xfId="5" applyFont="1" applyBorder="1" applyAlignment="1">
      <alignment horizontal="center" vertical="center"/>
    </xf>
    <xf numFmtId="0" fontId="17" fillId="0" borderId="238" xfId="5" applyFont="1" applyBorder="1" applyAlignment="1">
      <alignment horizontal="center" vertical="center"/>
    </xf>
    <xf numFmtId="0" fontId="17" fillId="9" borderId="232" xfId="5" applyFont="1" applyFill="1" applyBorder="1" applyAlignment="1">
      <alignment horizontal="center" vertical="center"/>
    </xf>
    <xf numFmtId="0" fontId="17" fillId="9" borderId="235" xfId="5" applyFont="1" applyFill="1" applyBorder="1" applyAlignment="1">
      <alignment horizontal="center" vertical="center"/>
    </xf>
    <xf numFmtId="49" fontId="17" fillId="15" borderId="102" xfId="5" applyNumberFormat="1" applyFont="1" applyFill="1" applyBorder="1" applyAlignment="1">
      <alignment vertical="center"/>
    </xf>
    <xf numFmtId="49" fontId="18" fillId="0" borderId="242" xfId="5" applyNumberFormat="1" applyFont="1" applyBorder="1" applyAlignment="1">
      <alignment vertical="center"/>
    </xf>
    <xf numFmtId="0" fontId="18" fillId="0" borderId="229" xfId="5" applyFont="1" applyBorder="1" applyAlignment="1">
      <alignment vertical="center"/>
    </xf>
    <xf numFmtId="0" fontId="18" fillId="0" borderId="243" xfId="5" applyFont="1" applyBorder="1" applyAlignment="1">
      <alignment vertical="center"/>
    </xf>
    <xf numFmtId="0" fontId="18" fillId="14" borderId="244" xfId="5" applyFont="1" applyFill="1" applyBorder="1" applyAlignment="1">
      <alignment horizontal="center" vertical="center"/>
    </xf>
    <xf numFmtId="0" fontId="18" fillId="0" borderId="244" xfId="5" applyFont="1" applyBorder="1" applyAlignment="1">
      <alignment horizontal="center" vertical="center"/>
    </xf>
    <xf numFmtId="49" fontId="17" fillId="4" borderId="99" xfId="5" applyNumberFormat="1" applyFont="1" applyFill="1" applyBorder="1" applyAlignment="1">
      <alignment horizontal="left" vertical="center"/>
    </xf>
    <xf numFmtId="0" fontId="18" fillId="9" borderId="244" xfId="5" applyFont="1" applyFill="1" applyBorder="1" applyAlignment="1">
      <alignment horizontal="center" vertical="center"/>
    </xf>
    <xf numFmtId="49" fontId="18" fillId="0" borderId="96" xfId="5" applyNumberFormat="1" applyFont="1" applyBorder="1" applyAlignment="1">
      <alignment vertical="center"/>
    </xf>
    <xf numFmtId="0" fontId="17" fillId="14" borderId="234" xfId="5" applyFont="1" applyFill="1" applyBorder="1" applyAlignment="1">
      <alignment horizontal="center" vertical="center"/>
    </xf>
    <xf numFmtId="0" fontId="17" fillId="14" borderId="232" xfId="5" applyFont="1" applyFill="1" applyBorder="1" applyAlignment="1">
      <alignment horizontal="center" vertical="center"/>
    </xf>
    <xf numFmtId="49" fontId="17" fillId="0" borderId="96" xfId="5" applyNumberFormat="1" applyFont="1" applyBorder="1" applyAlignment="1">
      <alignment vertical="center"/>
    </xf>
    <xf numFmtId="49" fontId="17" fillId="15" borderId="102" xfId="5" applyNumberFormat="1" applyFont="1" applyFill="1" applyBorder="1" applyAlignment="1">
      <alignment horizontal="left" vertical="center"/>
    </xf>
    <xf numFmtId="49" fontId="18" fillId="0" borderId="122" xfId="5" applyNumberFormat="1" applyFont="1" applyBorder="1" applyAlignment="1">
      <alignment vertical="center"/>
    </xf>
    <xf numFmtId="49" fontId="17" fillId="0" borderId="122" xfId="5" applyNumberFormat="1" applyFont="1" applyBorder="1" applyAlignment="1">
      <alignment vertical="center"/>
    </xf>
    <xf numFmtId="0" fontId="18" fillId="0" borderId="0" xfId="5" applyFont="1" applyAlignment="1">
      <alignment vertical="center"/>
    </xf>
    <xf numFmtId="0" fontId="18" fillId="0" borderId="15" xfId="5" applyFont="1" applyBorder="1" applyAlignment="1">
      <alignment vertical="center"/>
    </xf>
    <xf numFmtId="49" fontId="18" fillId="15" borderId="122" xfId="5" applyNumberFormat="1" applyFont="1" applyFill="1" applyBorder="1" applyAlignment="1">
      <alignment vertical="center"/>
    </xf>
    <xf numFmtId="0" fontId="13" fillId="0" borderId="15" xfId="5" applyBorder="1" applyAlignment="1">
      <alignment vertical="center"/>
    </xf>
    <xf numFmtId="49" fontId="18" fillId="14" borderId="242" xfId="5" applyNumberFormat="1" applyFont="1" applyFill="1" applyBorder="1" applyAlignment="1">
      <alignment vertical="center"/>
    </xf>
    <xf numFmtId="0" fontId="18" fillId="14" borderId="229" xfId="5" applyFont="1" applyFill="1" applyBorder="1" applyAlignment="1">
      <alignment vertical="center"/>
    </xf>
    <xf numFmtId="0" fontId="17" fillId="0" borderId="247" xfId="5" applyFont="1" applyBorder="1" applyAlignment="1">
      <alignment horizontal="center" vertical="center"/>
    </xf>
    <xf numFmtId="0" fontId="13" fillId="0" borderId="0" xfId="5" applyAlignment="1">
      <alignment vertical="center"/>
    </xf>
    <xf numFmtId="49" fontId="17" fillId="0" borderId="242" xfId="5" applyNumberFormat="1" applyFont="1" applyBorder="1" applyAlignment="1">
      <alignment horizontal="left" vertical="center"/>
    </xf>
    <xf numFmtId="49" fontId="17" fillId="0" borderId="229" xfId="5" applyNumberFormat="1" applyFont="1" applyBorder="1" applyAlignment="1">
      <alignment horizontal="left" vertical="center"/>
    </xf>
    <xf numFmtId="49" fontId="17" fillId="0" borderId="244" xfId="5" applyNumberFormat="1" applyFont="1" applyBorder="1" applyAlignment="1">
      <alignment horizontal="left" vertical="center"/>
    </xf>
    <xf numFmtId="0" fontId="18" fillId="0" borderId="247" xfId="5" applyFont="1" applyBorder="1" applyAlignment="1">
      <alignment horizontal="center" vertical="center"/>
    </xf>
    <xf numFmtId="49" fontId="18" fillId="14" borderId="96" xfId="5" applyNumberFormat="1" applyFont="1" applyFill="1" applyBorder="1" applyAlignment="1">
      <alignment vertical="center"/>
    </xf>
    <xf numFmtId="0" fontId="17" fillId="0" borderId="99" xfId="5" applyFont="1" applyBorder="1" applyAlignment="1">
      <alignment vertical="center"/>
    </xf>
    <xf numFmtId="0" fontId="18" fillId="14" borderId="248" xfId="5" applyFont="1" applyFill="1" applyBorder="1" applyAlignment="1">
      <alignment horizontal="center" vertical="center"/>
    </xf>
    <xf numFmtId="0" fontId="18" fillId="0" borderId="249" xfId="5" applyFont="1" applyBorder="1" applyAlignment="1">
      <alignment horizontal="center" vertical="center"/>
    </xf>
    <xf numFmtId="49" fontId="18" fillId="14" borderId="245" xfId="5" applyNumberFormat="1" applyFont="1" applyFill="1" applyBorder="1" applyAlignment="1">
      <alignment horizontal="left" vertical="center"/>
    </xf>
    <xf numFmtId="49" fontId="18" fillId="14" borderId="232" xfId="5" applyNumberFormat="1" applyFont="1" applyFill="1" applyBorder="1" applyAlignment="1">
      <alignment horizontal="left" vertical="center"/>
    </xf>
    <xf numFmtId="49" fontId="18" fillId="14" borderId="250" xfId="5" applyNumberFormat="1" applyFont="1" applyFill="1" applyBorder="1" applyAlignment="1">
      <alignment horizontal="left" vertical="center"/>
    </xf>
    <xf numFmtId="0" fontId="17" fillId="14" borderId="234" xfId="5" applyFont="1" applyFill="1" applyBorder="1" applyAlignment="1">
      <alignment horizontal="left" vertical="center"/>
    </xf>
    <xf numFmtId="0" fontId="17" fillId="14" borderId="232" xfId="5" applyFont="1" applyFill="1" applyBorder="1" applyAlignment="1">
      <alignment horizontal="left" vertical="center"/>
    </xf>
    <xf numFmtId="49" fontId="18" fillId="15" borderId="242" xfId="5" applyNumberFormat="1" applyFont="1" applyFill="1" applyBorder="1" applyAlignment="1">
      <alignment vertical="center"/>
    </xf>
    <xf numFmtId="0" fontId="18" fillId="15" borderId="229" xfId="5" applyFont="1" applyFill="1" applyBorder="1" applyAlignment="1">
      <alignment vertical="center"/>
    </xf>
    <xf numFmtId="0" fontId="18" fillId="14" borderId="228" xfId="5" applyFont="1" applyFill="1" applyBorder="1" applyAlignment="1">
      <alignment horizontal="center" vertical="center"/>
    </xf>
    <xf numFmtId="49" fontId="18" fillId="14" borderId="240" xfId="5" applyNumberFormat="1" applyFont="1" applyFill="1" applyBorder="1" applyAlignment="1">
      <alignment horizontal="center" vertical="center"/>
    </xf>
    <xf numFmtId="49" fontId="18" fillId="14" borderId="15" xfId="5" applyNumberFormat="1" applyFont="1" applyFill="1" applyBorder="1" applyAlignment="1">
      <alignment vertical="center"/>
    </xf>
    <xf numFmtId="0" fontId="17" fillId="0" borderId="15" xfId="5" applyFont="1" applyBorder="1" applyAlignment="1">
      <alignment vertical="center"/>
    </xf>
    <xf numFmtId="49" fontId="17" fillId="0" borderId="0" xfId="5" applyNumberFormat="1" applyFont="1" applyAlignment="1">
      <alignment horizontal="center" vertical="center" wrapText="1"/>
    </xf>
    <xf numFmtId="0" fontId="17" fillId="0" borderId="0" xfId="5" applyFont="1" applyAlignment="1">
      <alignment horizontal="left" vertical="center"/>
    </xf>
    <xf numFmtId="49" fontId="18" fillId="14" borderId="62" xfId="5" applyNumberFormat="1" applyFont="1" applyFill="1" applyBorder="1" applyAlignment="1">
      <alignment vertical="center"/>
    </xf>
    <xf numFmtId="0" fontId="18" fillId="14" borderId="252" xfId="5" applyFont="1" applyFill="1" applyBorder="1" applyAlignment="1">
      <alignment horizontal="center" vertical="center"/>
    </xf>
    <xf numFmtId="0" fontId="17" fillId="0" borderId="102" xfId="5" applyFont="1" applyBorder="1" applyAlignment="1">
      <alignment horizontal="left" vertical="center"/>
    </xf>
    <xf numFmtId="0" fontId="18" fillId="14" borderId="242" xfId="5" applyFont="1" applyFill="1" applyBorder="1" applyAlignment="1">
      <alignment vertical="center"/>
    </xf>
    <xf numFmtId="0" fontId="17" fillId="14" borderId="229" xfId="5" applyFont="1" applyFill="1" applyBorder="1" applyAlignment="1">
      <alignment vertical="center"/>
    </xf>
    <xf numFmtId="0" fontId="17" fillId="14" borderId="248" xfId="5" applyFont="1" applyFill="1" applyBorder="1" applyAlignment="1">
      <alignment horizontal="center" vertical="center"/>
    </xf>
    <xf numFmtId="0" fontId="17" fillId="14" borderId="249" xfId="5" applyFont="1" applyFill="1" applyBorder="1" applyAlignment="1">
      <alignment horizontal="center" vertical="center"/>
    </xf>
    <xf numFmtId="0" fontId="17" fillId="0" borderId="229" xfId="5" applyFont="1" applyBorder="1" applyAlignment="1">
      <alignment vertical="center"/>
    </xf>
    <xf numFmtId="0" fontId="17" fillId="14" borderId="84" xfId="5" applyFont="1" applyFill="1" applyBorder="1" applyAlignment="1">
      <alignment horizontal="center" vertical="center" wrapText="1"/>
    </xf>
    <xf numFmtId="0" fontId="17" fillId="14" borderId="239" xfId="5" applyFont="1" applyFill="1" applyBorder="1" applyAlignment="1">
      <alignment horizontal="center" vertical="center" wrapText="1"/>
    </xf>
    <xf numFmtId="0" fontId="17" fillId="14" borderId="240" xfId="5" applyFont="1" applyFill="1" applyBorder="1" applyAlignment="1">
      <alignment horizontal="center" vertical="center" wrapText="1"/>
    </xf>
    <xf numFmtId="0" fontId="17" fillId="14" borderId="253" xfId="5" applyFont="1" applyFill="1" applyBorder="1" applyAlignment="1">
      <alignment horizontal="center" vertical="center" wrapText="1"/>
    </xf>
    <xf numFmtId="0" fontId="17" fillId="14" borderId="254" xfId="5" applyFont="1" applyFill="1" applyBorder="1" applyAlignment="1">
      <alignment horizontal="center" vertical="center" wrapText="1"/>
    </xf>
    <xf numFmtId="0" fontId="17" fillId="0" borderId="20" xfId="5" applyFont="1" applyBorder="1" applyAlignment="1">
      <alignment horizontal="center" vertical="center" wrapText="1"/>
    </xf>
    <xf numFmtId="0" fontId="17" fillId="0" borderId="0" xfId="5" applyFont="1" applyAlignment="1">
      <alignment horizontal="center" vertical="center" wrapText="1"/>
    </xf>
    <xf numFmtId="0" fontId="18" fillId="0" borderId="20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7" fillId="14" borderId="242" xfId="5" applyFont="1" applyFill="1" applyBorder="1" applyAlignment="1">
      <alignment horizontal="left" vertical="center"/>
    </xf>
    <xf numFmtId="0" fontId="17" fillId="14" borderId="243" xfId="5" applyFont="1" applyFill="1" applyBorder="1" applyAlignment="1">
      <alignment horizontal="left" vertical="center"/>
    </xf>
    <xf numFmtId="0" fontId="17" fillId="14" borderId="248" xfId="5" applyFont="1" applyFill="1" applyBorder="1" applyAlignment="1">
      <alignment horizontal="left" vertical="center"/>
    </xf>
    <xf numFmtId="0" fontId="17" fillId="14" borderId="255" xfId="5" applyFont="1" applyFill="1" applyBorder="1" applyAlignment="1">
      <alignment horizontal="left" vertical="center"/>
    </xf>
    <xf numFmtId="0" fontId="17" fillId="14" borderId="256" xfId="5" applyFont="1" applyFill="1" applyBorder="1" applyAlignment="1">
      <alignment horizontal="center" vertical="center"/>
    </xf>
    <xf numFmtId="0" fontId="17" fillId="0" borderId="257" xfId="5" applyFont="1" applyBorder="1" applyAlignment="1">
      <alignment horizontal="left" vertical="center"/>
    </xf>
    <xf numFmtId="0" fontId="17" fillId="0" borderId="258" xfId="5" applyFont="1" applyBorder="1" applyAlignment="1">
      <alignment vertical="center"/>
    </xf>
    <xf numFmtId="0" fontId="17" fillId="0" borderId="258" xfId="5" applyFont="1" applyBorder="1" applyAlignment="1">
      <alignment horizontal="left" vertical="center"/>
    </xf>
    <xf numFmtId="0" fontId="17" fillId="14" borderId="259" xfId="5" applyFont="1" applyFill="1" applyBorder="1" applyAlignment="1">
      <alignment horizontal="center" vertical="center"/>
    </xf>
    <xf numFmtId="0" fontId="17" fillId="0" borderId="258" xfId="5" applyFont="1" applyBorder="1" applyAlignment="1">
      <alignment horizontal="center" vertical="center"/>
    </xf>
    <xf numFmtId="0" fontId="27" fillId="8" borderId="0" xfId="0" applyFont="1" applyFill="1"/>
    <xf numFmtId="0" fontId="27" fillId="12" borderId="14" xfId="0" applyFont="1" applyFill="1" applyBorder="1"/>
    <xf numFmtId="0" fontId="27" fillId="12" borderId="15" xfId="0" applyFont="1" applyFill="1" applyBorder="1"/>
    <xf numFmtId="0" fontId="27" fillId="12" borderId="24" xfId="0" applyFont="1" applyFill="1" applyBorder="1"/>
    <xf numFmtId="0" fontId="27" fillId="24" borderId="40" xfId="0" applyFont="1" applyFill="1" applyBorder="1"/>
    <xf numFmtId="0" fontId="27" fillId="7" borderId="0" xfId="0" applyFont="1" applyFill="1"/>
    <xf numFmtId="0" fontId="27" fillId="12" borderId="20" xfId="0" applyFont="1" applyFill="1" applyBorder="1"/>
    <xf numFmtId="0" fontId="27" fillId="4" borderId="0" xfId="0" applyFont="1" applyFill="1"/>
    <xf numFmtId="0" fontId="27" fillId="12" borderId="25" xfId="0" applyFont="1" applyFill="1" applyBorder="1"/>
    <xf numFmtId="0" fontId="27" fillId="24" borderId="160" xfId="0" applyFont="1" applyFill="1" applyBorder="1"/>
    <xf numFmtId="0" fontId="27" fillId="24" borderId="41" xfId="0" applyFont="1" applyFill="1" applyBorder="1"/>
    <xf numFmtId="0" fontId="27" fillId="4" borderId="0" xfId="0" applyFont="1" applyFill="1" applyAlignment="1">
      <alignment vertical="center" wrapText="1"/>
    </xf>
    <xf numFmtId="0" fontId="27" fillId="12" borderId="25" xfId="0" applyFont="1" applyFill="1" applyBorder="1" applyAlignment="1">
      <alignment horizontal="left" vertical="center" wrapText="1"/>
    </xf>
    <xf numFmtId="0" fontId="27" fillId="12" borderId="21" xfId="0" applyFont="1" applyFill="1" applyBorder="1"/>
    <xf numFmtId="0" fontId="27" fillId="4" borderId="22" xfId="0" applyFont="1" applyFill="1" applyBorder="1"/>
    <xf numFmtId="0" fontId="27" fillId="12" borderId="23" xfId="0" applyFont="1" applyFill="1" applyBorder="1"/>
    <xf numFmtId="0" fontId="27" fillId="12" borderId="0" xfId="0" applyFont="1" applyFill="1"/>
    <xf numFmtId="0" fontId="52" fillId="0" borderId="0" xfId="0" applyFont="1"/>
    <xf numFmtId="0" fontId="58" fillId="0" borderId="0" xfId="0" applyFont="1"/>
    <xf numFmtId="0" fontId="3" fillId="4" borderId="15" xfId="0" applyFont="1" applyFill="1" applyBorder="1"/>
    <xf numFmtId="0" fontId="27" fillId="0" borderId="14" xfId="8" applyFont="1" applyBorder="1"/>
    <xf numFmtId="0" fontId="27" fillId="0" borderId="94" xfId="8" applyFont="1" applyBorder="1"/>
    <xf numFmtId="0" fontId="27" fillId="0" borderId="95" xfId="8" applyFont="1" applyBorder="1"/>
    <xf numFmtId="0" fontId="27" fillId="0" borderId="20" xfId="8" applyFont="1" applyBorder="1"/>
    <xf numFmtId="0" fontId="27" fillId="0" borderId="25" xfId="8" applyFont="1" applyBorder="1"/>
    <xf numFmtId="0" fontId="27" fillId="0" borderId="21" xfId="8" applyFont="1" applyBorder="1"/>
    <xf numFmtId="0" fontId="27" fillId="0" borderId="22" xfId="8" applyFont="1" applyBorder="1"/>
    <xf numFmtId="0" fontId="27" fillId="0" borderId="23" xfId="8" applyFont="1" applyBorder="1"/>
    <xf numFmtId="0" fontId="27" fillId="17" borderId="263" xfId="8" applyFont="1" applyFill="1" applyBorder="1"/>
    <xf numFmtId="0" fontId="27" fillId="0" borderId="25" xfId="8" applyFont="1" applyBorder="1" applyAlignment="1">
      <alignment horizontal="center"/>
    </xf>
    <xf numFmtId="0" fontId="27" fillId="17" borderId="264" xfId="8" applyFont="1" applyFill="1" applyBorder="1"/>
    <xf numFmtId="0" fontId="27" fillId="17" borderId="265" xfId="8" applyFont="1" applyFill="1" applyBorder="1"/>
    <xf numFmtId="0" fontId="27" fillId="20" borderId="265" xfId="8" applyFont="1" applyFill="1" applyBorder="1"/>
    <xf numFmtId="0" fontId="27" fillId="19" borderId="272" xfId="8" applyFont="1" applyFill="1" applyBorder="1" applyAlignment="1">
      <alignment horizontal="center" vertical="center"/>
    </xf>
    <xf numFmtId="0" fontId="27" fillId="0" borderId="22" xfId="8" applyFont="1" applyBorder="1" applyAlignment="1">
      <alignment horizontal="center"/>
    </xf>
    <xf numFmtId="0" fontId="27" fillId="0" borderId="23" xfId="8" applyFont="1" applyBorder="1" applyAlignment="1">
      <alignment horizontal="center"/>
    </xf>
    <xf numFmtId="10" fontId="27" fillId="0" borderId="94" xfId="8" applyNumberFormat="1" applyFont="1" applyBorder="1"/>
    <xf numFmtId="0" fontId="50" fillId="0" borderId="20" xfId="8" applyFont="1" applyBorder="1"/>
    <xf numFmtId="9" fontId="50" fillId="0" borderId="0" xfId="8" applyNumberFormat="1" applyFont="1"/>
    <xf numFmtId="10" fontId="50" fillId="0" borderId="0" xfId="8" applyNumberFormat="1" applyFont="1"/>
    <xf numFmtId="0" fontId="31" fillId="0" borderId="20" xfId="8" applyFont="1" applyBorder="1"/>
    <xf numFmtId="10" fontId="31" fillId="0" borderId="0" xfId="8" applyNumberFormat="1" applyFont="1"/>
    <xf numFmtId="10" fontId="27" fillId="0" borderId="22" xfId="8" applyNumberFormat="1" applyFont="1" applyBorder="1"/>
    <xf numFmtId="0" fontId="27" fillId="0" borderId="14" xfId="8" applyFont="1" applyBorder="1" applyAlignment="1">
      <alignment horizontal="center"/>
    </xf>
    <xf numFmtId="0" fontId="27" fillId="0" borderId="94" xfId="8" applyFont="1" applyBorder="1" applyAlignment="1">
      <alignment horizontal="center"/>
    </xf>
    <xf numFmtId="0" fontId="27" fillId="0" borderId="95" xfId="8" applyFont="1" applyBorder="1" applyAlignment="1">
      <alignment horizontal="center"/>
    </xf>
    <xf numFmtId="0" fontId="27" fillId="0" borderId="20" xfId="8" applyFont="1" applyBorder="1" applyAlignment="1">
      <alignment horizontal="center"/>
    </xf>
    <xf numFmtId="0" fontId="33" fillId="0" borderId="20" xfId="8" applyFont="1" applyBorder="1" applyAlignment="1">
      <alignment horizontal="center"/>
    </xf>
    <xf numFmtId="0" fontId="33" fillId="0" borderId="25" xfId="8" applyFont="1" applyBorder="1" applyAlignment="1">
      <alignment horizontal="center"/>
    </xf>
    <xf numFmtId="0" fontId="33" fillId="0" borderId="273" xfId="8" applyFont="1" applyBorder="1" applyAlignment="1">
      <alignment horizontal="center"/>
    </xf>
    <xf numFmtId="0" fontId="33" fillId="0" borderId="274" xfId="8" applyFont="1" applyBorder="1" applyAlignment="1">
      <alignment horizontal="center" wrapText="1"/>
    </xf>
    <xf numFmtId="0" fontId="27" fillId="9" borderId="274" xfId="8" applyFont="1" applyFill="1" applyBorder="1" applyAlignment="1">
      <alignment horizontal="center"/>
    </xf>
    <xf numFmtId="0" fontId="27" fillId="18" borderId="275" xfId="8" applyFont="1" applyFill="1" applyBorder="1" applyAlignment="1">
      <alignment horizontal="center"/>
    </xf>
    <xf numFmtId="0" fontId="34" fillId="21" borderId="276" xfId="8" applyFont="1" applyFill="1" applyBorder="1" applyAlignment="1">
      <alignment horizontal="center"/>
    </xf>
    <xf numFmtId="0" fontId="33" fillId="0" borderId="20" xfId="8" applyFont="1" applyBorder="1" applyAlignment="1">
      <alignment horizontal="center" wrapText="1"/>
    </xf>
    <xf numFmtId="0" fontId="27" fillId="0" borderId="2" xfId="8" applyFont="1" applyBorder="1" applyAlignment="1">
      <alignment horizontal="center"/>
    </xf>
    <xf numFmtId="0" fontId="27" fillId="0" borderId="21" xfId="8" applyFont="1" applyBorder="1" applyAlignment="1">
      <alignment horizontal="center"/>
    </xf>
    <xf numFmtId="0" fontId="33" fillId="0" borderId="22" xfId="8" applyFont="1" applyBorder="1" applyAlignment="1">
      <alignment horizontal="center" wrapText="1"/>
    </xf>
    <xf numFmtId="0" fontId="27" fillId="0" borderId="94" xfId="8" applyFont="1" applyBorder="1" applyAlignment="1">
      <alignment horizontal="center" vertical="center"/>
    </xf>
    <xf numFmtId="0" fontId="33" fillId="19" borderId="277" xfId="8" applyFont="1" applyFill="1" applyBorder="1" applyAlignment="1">
      <alignment horizontal="center" vertical="center" wrapText="1"/>
    </xf>
    <xf numFmtId="0" fontId="33" fillId="19" borderId="278" xfId="8" applyFont="1" applyFill="1" applyBorder="1" applyAlignment="1">
      <alignment horizontal="center" vertical="center" wrapText="1"/>
    </xf>
    <xf numFmtId="0" fontId="27" fillId="4" borderId="279" xfId="8" applyFont="1" applyFill="1" applyBorder="1" applyAlignment="1">
      <alignment horizontal="center" vertical="center" wrapText="1"/>
    </xf>
    <xf numFmtId="0" fontId="31" fillId="4" borderId="0" xfId="8" applyFont="1" applyFill="1" applyAlignment="1">
      <alignment horizontal="center" vertical="center" wrapText="1"/>
    </xf>
    <xf numFmtId="0" fontId="31" fillId="4" borderId="222" xfId="8" applyFont="1" applyFill="1" applyBorder="1" applyAlignment="1">
      <alignment horizontal="center" vertical="center" wrapText="1"/>
    </xf>
    <xf numFmtId="0" fontId="27" fillId="4" borderId="0" xfId="8" applyFont="1" applyFill="1" applyAlignment="1">
      <alignment horizontal="center" vertical="center" wrapText="1"/>
    </xf>
    <xf numFmtId="0" fontId="27" fillId="4" borderId="280" xfId="8" applyFont="1" applyFill="1" applyBorder="1" applyAlignment="1">
      <alignment horizontal="center" vertical="center" wrapText="1"/>
    </xf>
    <xf numFmtId="0" fontId="31" fillId="4" borderId="281" xfId="8" applyFont="1" applyFill="1" applyBorder="1" applyAlignment="1">
      <alignment horizontal="center" vertical="center" wrapText="1"/>
    </xf>
    <xf numFmtId="0" fontId="27" fillId="4" borderId="282" xfId="8" applyFont="1" applyFill="1" applyBorder="1" applyAlignment="1">
      <alignment horizontal="center" vertical="center" wrapText="1"/>
    </xf>
    <xf numFmtId="0" fontId="31" fillId="4" borderId="283" xfId="8" applyFont="1" applyFill="1" applyBorder="1" applyAlignment="1">
      <alignment horizontal="center" vertical="center" wrapText="1"/>
    </xf>
    <xf numFmtId="0" fontId="31" fillId="4" borderId="284" xfId="8" applyFont="1" applyFill="1" applyBorder="1" applyAlignment="1">
      <alignment horizontal="center" vertical="center" wrapText="1"/>
    </xf>
    <xf numFmtId="44" fontId="60" fillId="4" borderId="0" xfId="0" applyNumberFormat="1" applyFont="1" applyFill="1"/>
    <xf numFmtId="9" fontId="60" fillId="4" borderId="0" xfId="0" applyNumberFormat="1" applyFont="1" applyFill="1"/>
    <xf numFmtId="0" fontId="0" fillId="29" borderId="0" xfId="0" applyFill="1"/>
    <xf numFmtId="0" fontId="27" fillId="0" borderId="0" xfId="0" applyFont="1" applyAlignment="1">
      <alignment horizontal="left" vertical="center"/>
    </xf>
    <xf numFmtId="0" fontId="33" fillId="0" borderId="3" xfId="0" applyFont="1" applyBorder="1" applyAlignment="1">
      <alignment horizontal="center" vertical="center"/>
    </xf>
    <xf numFmtId="0" fontId="33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7" fillId="30" borderId="8" xfId="5" applyFont="1" applyFill="1" applyBorder="1" applyAlignment="1">
      <alignment vertical="center"/>
    </xf>
    <xf numFmtId="0" fontId="27" fillId="12" borderId="0" xfId="8" applyFont="1" applyFill="1"/>
    <xf numFmtId="0" fontId="27" fillId="12" borderId="0" xfId="8" applyFont="1" applyFill="1" applyAlignment="1">
      <alignment horizontal="center"/>
    </xf>
    <xf numFmtId="164" fontId="27" fillId="4" borderId="3" xfId="11" applyFont="1" applyFill="1" applyBorder="1" applyAlignment="1">
      <alignment horizontal="center" vertical="center" wrapText="1"/>
    </xf>
    <xf numFmtId="0" fontId="30" fillId="9" borderId="195" xfId="8" applyFont="1" applyFill="1" applyBorder="1" applyAlignment="1">
      <alignment horizontal="center" vertical="center"/>
    </xf>
    <xf numFmtId="0" fontId="30" fillId="9" borderId="193" xfId="8" applyFont="1" applyFill="1" applyBorder="1" applyAlignment="1">
      <alignment horizontal="center" vertical="center"/>
    </xf>
    <xf numFmtId="9" fontId="27" fillId="0" borderId="288" xfId="8" applyNumberFormat="1" applyFont="1" applyBorder="1" applyAlignment="1">
      <alignment horizontal="center"/>
    </xf>
    <xf numFmtId="0" fontId="30" fillId="18" borderId="289" xfId="8" applyFont="1" applyFill="1" applyBorder="1" applyAlignment="1">
      <alignment horizontal="center" vertical="center"/>
    </xf>
    <xf numFmtId="0" fontId="30" fillId="18" borderId="0" xfId="8" applyFont="1" applyFill="1" applyAlignment="1">
      <alignment horizontal="center" vertical="center"/>
    </xf>
    <xf numFmtId="0" fontId="32" fillId="4" borderId="3" xfId="8" applyFont="1" applyFill="1" applyBorder="1" applyAlignment="1">
      <alignment horizontal="center" vertical="center"/>
    </xf>
    <xf numFmtId="0" fontId="30" fillId="21" borderId="267" xfId="8" applyFont="1" applyFill="1" applyBorder="1" applyAlignment="1">
      <alignment horizontal="center" vertical="center"/>
    </xf>
    <xf numFmtId="0" fontId="30" fillId="21" borderId="287" xfId="8" applyFont="1" applyFill="1" applyBorder="1" applyAlignment="1">
      <alignment horizontal="center" vertical="center"/>
    </xf>
    <xf numFmtId="0" fontId="30" fillId="4" borderId="181" xfId="8" applyFont="1" applyFill="1" applyBorder="1" applyAlignment="1">
      <alignment horizontal="center" vertical="center"/>
    </xf>
    <xf numFmtId="164" fontId="27" fillId="20" borderId="187" xfId="11" applyFont="1" applyFill="1" applyBorder="1" applyAlignment="1">
      <alignment horizontal="center"/>
    </xf>
    <xf numFmtId="0" fontId="33" fillId="9" borderId="177" xfId="8" applyFont="1" applyFill="1" applyBorder="1" applyAlignment="1">
      <alignment horizontal="center"/>
    </xf>
    <xf numFmtId="0" fontId="33" fillId="21" borderId="178" xfId="8" applyFont="1" applyFill="1" applyBorder="1" applyAlignment="1">
      <alignment horizontal="center"/>
    </xf>
    <xf numFmtId="0" fontId="30" fillId="4" borderId="290" xfId="8" applyFont="1" applyFill="1" applyBorder="1" applyAlignment="1">
      <alignment horizontal="center" vertical="center"/>
    </xf>
    <xf numFmtId="0" fontId="33" fillId="18" borderId="3" xfId="8" applyFont="1" applyFill="1" applyBorder="1" applyAlignment="1">
      <alignment horizontal="center"/>
    </xf>
    <xf numFmtId="0" fontId="0" fillId="11" borderId="168" xfId="0" applyFill="1" applyBorder="1"/>
    <xf numFmtId="0" fontId="0" fillId="11" borderId="0" xfId="0" applyFill="1"/>
    <xf numFmtId="0" fontId="0" fillId="11" borderId="221" xfId="0" applyFill="1" applyBorder="1"/>
    <xf numFmtId="0" fontId="0" fillId="11" borderId="0" xfId="0" applyFill="1" applyAlignment="1">
      <alignment vertical="center"/>
    </xf>
    <xf numFmtId="0" fontId="44" fillId="11" borderId="0" xfId="0" applyFont="1" applyFill="1" applyAlignment="1">
      <alignment horizontal="center" vertical="center"/>
    </xf>
    <xf numFmtId="0" fontId="44" fillId="11" borderId="0" xfId="0" applyFont="1" applyFill="1" applyAlignment="1">
      <alignment horizontal="center"/>
    </xf>
    <xf numFmtId="0" fontId="43" fillId="11" borderId="221" xfId="0" applyFont="1" applyFill="1" applyBorder="1"/>
    <xf numFmtId="0" fontId="27" fillId="11" borderId="0" xfId="0" applyFont="1" applyFill="1"/>
    <xf numFmtId="0" fontId="0" fillId="11" borderId="164" xfId="0" applyFill="1" applyBorder="1"/>
    <xf numFmtId="0" fontId="0" fillId="11" borderId="220" xfId="0" applyFill="1" applyBorder="1"/>
    <xf numFmtId="0" fontId="2" fillId="11" borderId="14" xfId="0" applyFont="1" applyFill="1" applyBorder="1"/>
    <xf numFmtId="0" fontId="2" fillId="11" borderId="15" xfId="0" applyFont="1" applyFill="1" applyBorder="1"/>
    <xf numFmtId="0" fontId="2" fillId="11" borderId="95" xfId="0" applyFont="1" applyFill="1" applyBorder="1"/>
    <xf numFmtId="0" fontId="2" fillId="11" borderId="20" xfId="0" applyFont="1" applyFill="1" applyBorder="1"/>
    <xf numFmtId="0" fontId="2" fillId="11" borderId="0" xfId="0" applyFont="1" applyFill="1"/>
    <xf numFmtId="0" fontId="28" fillId="11" borderId="0" xfId="0" applyFont="1" applyFill="1" applyAlignment="1">
      <alignment horizontal="center" vertical="center"/>
    </xf>
    <xf numFmtId="0" fontId="2" fillId="11" borderId="25" xfId="0" applyFont="1" applyFill="1" applyBorder="1"/>
    <xf numFmtId="0" fontId="27" fillId="11" borderId="0" xfId="0" applyFont="1" applyFill="1" applyAlignment="1">
      <alignment horizontal="left" wrapText="1"/>
    </xf>
    <xf numFmtId="0" fontId="27" fillId="11" borderId="0" xfId="0" applyFont="1" applyFill="1" applyAlignment="1">
      <alignment wrapText="1"/>
    </xf>
    <xf numFmtId="0" fontId="12" fillId="11" borderId="0" xfId="0" applyFont="1" applyFill="1" applyAlignment="1">
      <alignment horizontal="left" vertical="center" wrapText="1"/>
    </xf>
    <xf numFmtId="0" fontId="2" fillId="11" borderId="21" xfId="0" applyFont="1" applyFill="1" applyBorder="1"/>
    <xf numFmtId="0" fontId="2" fillId="11" borderId="22" xfId="0" applyFont="1" applyFill="1" applyBorder="1"/>
    <xf numFmtId="0" fontId="2" fillId="11" borderId="23" xfId="0" applyFont="1" applyFill="1" applyBorder="1"/>
    <xf numFmtId="0" fontId="53" fillId="31" borderId="9" xfId="0" applyFont="1" applyFill="1" applyBorder="1" applyAlignment="1">
      <alignment horizontal="center" vertical="center" wrapText="1"/>
    </xf>
    <xf numFmtId="0" fontId="52" fillId="32" borderId="14" xfId="0" applyFont="1" applyFill="1" applyBorder="1"/>
    <xf numFmtId="0" fontId="52" fillId="32" borderId="94" xfId="0" applyFont="1" applyFill="1" applyBorder="1"/>
    <xf numFmtId="0" fontId="52" fillId="32" borderId="95" xfId="0" applyFont="1" applyFill="1" applyBorder="1"/>
    <xf numFmtId="0" fontId="52" fillId="32" borderId="20" xfId="0" applyFont="1" applyFill="1" applyBorder="1"/>
    <xf numFmtId="0" fontId="52" fillId="32" borderId="0" xfId="0" applyFont="1" applyFill="1"/>
    <xf numFmtId="0" fontId="52" fillId="32" borderId="25" xfId="0" applyFont="1" applyFill="1" applyBorder="1"/>
    <xf numFmtId="0" fontId="53" fillId="32" borderId="0" xfId="0" applyFont="1" applyFill="1" applyAlignment="1">
      <alignment horizontal="center" vertical="center" wrapText="1"/>
    </xf>
    <xf numFmtId="0" fontId="54" fillId="32" borderId="3" xfId="0" applyFont="1" applyFill="1" applyBorder="1" applyAlignment="1">
      <alignment horizontal="center" vertical="center" wrapText="1"/>
    </xf>
    <xf numFmtId="0" fontId="55" fillId="32" borderId="3" xfId="0" applyFont="1" applyFill="1" applyBorder="1" applyAlignment="1">
      <alignment horizontal="center" vertical="center" wrapText="1"/>
    </xf>
    <xf numFmtId="0" fontId="55" fillId="32" borderId="0" xfId="0" applyFont="1" applyFill="1" applyAlignment="1">
      <alignment horizontal="center" vertical="center" wrapText="1"/>
    </xf>
    <xf numFmtId="0" fontId="55" fillId="32" borderId="3" xfId="0" applyFont="1" applyFill="1" applyBorder="1" applyAlignment="1">
      <alignment horizontal="center" vertical="center"/>
    </xf>
    <xf numFmtId="0" fontId="55" fillId="32" borderId="3" xfId="10" applyFont="1" applyFill="1" applyBorder="1" applyAlignment="1">
      <alignment horizontal="center" vertical="center" wrapText="1"/>
    </xf>
    <xf numFmtId="9" fontId="55" fillId="32" borderId="0" xfId="0" applyNumberFormat="1" applyFont="1" applyFill="1" applyAlignment="1">
      <alignment horizontal="center" vertical="center" wrapText="1"/>
    </xf>
    <xf numFmtId="0" fontId="55" fillId="32" borderId="0" xfId="0" applyFont="1" applyFill="1" applyAlignment="1">
      <alignment horizontal="left" vertical="center" wrapText="1"/>
    </xf>
    <xf numFmtId="0" fontId="55" fillId="32" borderId="0" xfId="0" applyFont="1" applyFill="1"/>
    <xf numFmtId="9" fontId="55" fillId="32" borderId="0" xfId="0" applyNumberFormat="1" applyFont="1" applyFill="1" applyAlignment="1">
      <alignment horizontal="center" vertical="center"/>
    </xf>
    <xf numFmtId="0" fontId="58" fillId="32" borderId="0" xfId="0" applyFont="1" applyFill="1"/>
    <xf numFmtId="0" fontId="58" fillId="32" borderId="25" xfId="0" applyFont="1" applyFill="1" applyBorder="1"/>
    <xf numFmtId="0" fontId="52" fillId="32" borderId="21" xfId="0" applyFont="1" applyFill="1" applyBorder="1"/>
    <xf numFmtId="0" fontId="52" fillId="32" borderId="22" xfId="0" applyFont="1" applyFill="1" applyBorder="1"/>
    <xf numFmtId="0" fontId="52" fillId="32" borderId="23" xfId="0" applyFont="1" applyFill="1" applyBorder="1"/>
    <xf numFmtId="0" fontId="27" fillId="4" borderId="0" xfId="0" applyFont="1" applyFill="1" applyAlignment="1">
      <alignment horizontal="center" wrapText="1"/>
    </xf>
    <xf numFmtId="0" fontId="33" fillId="4" borderId="0" xfId="0" applyFont="1" applyFill="1" applyAlignment="1">
      <alignment vertical="center" wrapText="1"/>
    </xf>
    <xf numFmtId="0" fontId="33" fillId="12" borderId="25" xfId="0" applyFont="1" applyFill="1" applyBorder="1" applyAlignment="1">
      <alignment vertical="center" wrapText="1"/>
    </xf>
    <xf numFmtId="0" fontId="27" fillId="33" borderId="20" xfId="0" applyFont="1" applyFill="1" applyBorder="1" applyAlignment="1">
      <alignment horizontal="center" vertical="center"/>
    </xf>
    <xf numFmtId="0" fontId="27" fillId="33" borderId="0" xfId="0" applyFont="1" applyFill="1" applyAlignment="1">
      <alignment horizontal="center" vertical="center"/>
    </xf>
    <xf numFmtId="0" fontId="27" fillId="33" borderId="25" xfId="0" applyFont="1" applyFill="1" applyBorder="1" applyAlignment="1">
      <alignment horizontal="center" vertical="center"/>
    </xf>
    <xf numFmtId="0" fontId="33" fillId="33" borderId="3" xfId="0" applyFont="1" applyFill="1" applyBorder="1" applyAlignment="1">
      <alignment horizontal="center" vertical="center"/>
    </xf>
    <xf numFmtId="0" fontId="27" fillId="33" borderId="20" xfId="0" applyFont="1" applyFill="1" applyBorder="1" applyAlignment="1">
      <alignment horizontal="center" vertical="center" wrapText="1"/>
    </xf>
    <xf numFmtId="0" fontId="27" fillId="33" borderId="0" xfId="0" applyFont="1" applyFill="1" applyAlignment="1">
      <alignment horizontal="center" vertical="center" wrapText="1"/>
    </xf>
    <xf numFmtId="0" fontId="27" fillId="33" borderId="25" xfId="0" applyFont="1" applyFill="1" applyBorder="1" applyAlignment="1">
      <alignment horizontal="center" vertical="center" wrapText="1"/>
    </xf>
    <xf numFmtId="0" fontId="27" fillId="33" borderId="3" xfId="0" applyFont="1" applyFill="1" applyBorder="1" applyAlignment="1">
      <alignment horizontal="center" vertical="center" wrapText="1"/>
    </xf>
    <xf numFmtId="164" fontId="33" fillId="33" borderId="3" xfId="11" applyFont="1" applyFill="1" applyBorder="1" applyAlignment="1">
      <alignment horizontal="center" vertical="center"/>
    </xf>
    <xf numFmtId="1" fontId="27" fillId="33" borderId="285" xfId="0" applyNumberFormat="1" applyFont="1" applyFill="1" applyBorder="1" applyAlignment="1">
      <alignment horizontal="center" vertical="center" wrapText="1"/>
    </xf>
    <xf numFmtId="0" fontId="27" fillId="33" borderId="28" xfId="0" applyFont="1" applyFill="1" applyBorder="1" applyAlignment="1">
      <alignment horizontal="center" vertical="center"/>
    </xf>
    <xf numFmtId="0" fontId="27" fillId="33" borderId="3" xfId="0" applyFont="1" applyFill="1" applyBorder="1" applyAlignment="1">
      <alignment horizontal="center" vertical="center"/>
    </xf>
    <xf numFmtId="1" fontId="27" fillId="33" borderId="286" xfId="0" applyNumberFormat="1" applyFont="1" applyFill="1" applyBorder="1" applyAlignment="1">
      <alignment horizontal="center" vertical="center" wrapText="1"/>
    </xf>
    <xf numFmtId="0" fontId="33" fillId="33" borderId="20" xfId="0" applyFont="1" applyFill="1" applyBorder="1" applyAlignment="1">
      <alignment horizontal="center" vertical="center"/>
    </xf>
    <xf numFmtId="0" fontId="33" fillId="33" borderId="25" xfId="0" applyFont="1" applyFill="1" applyBorder="1" applyAlignment="1">
      <alignment horizontal="center" vertical="center"/>
    </xf>
    <xf numFmtId="0" fontId="27" fillId="33" borderId="21" xfId="0" applyFont="1" applyFill="1" applyBorder="1" applyAlignment="1">
      <alignment horizontal="center" vertical="center"/>
    </xf>
    <xf numFmtId="0" fontId="27" fillId="33" borderId="22" xfId="0" applyFont="1" applyFill="1" applyBorder="1" applyAlignment="1">
      <alignment horizontal="center" vertical="center"/>
    </xf>
    <xf numFmtId="0" fontId="27" fillId="33" borderId="23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vertical="center"/>
    </xf>
    <xf numFmtId="0" fontId="33" fillId="4" borderId="3" xfId="0" applyFont="1" applyFill="1" applyBorder="1" applyAlignment="1">
      <alignment horizontal="center" vertical="center" wrapText="1"/>
    </xf>
    <xf numFmtId="2" fontId="27" fillId="4" borderId="3" xfId="0" applyNumberFormat="1" applyFont="1" applyFill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/>
    </xf>
    <xf numFmtId="0" fontId="27" fillId="4" borderId="94" xfId="0" applyFont="1" applyFill="1" applyBorder="1" applyAlignment="1">
      <alignment horizontal="center" vertical="center"/>
    </xf>
    <xf numFmtId="0" fontId="27" fillId="4" borderId="95" xfId="0" applyFont="1" applyFill="1" applyBorder="1" applyAlignment="1">
      <alignment horizontal="center" vertical="center"/>
    </xf>
    <xf numFmtId="0" fontId="27" fillId="4" borderId="20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27" fillId="4" borderId="25" xfId="0" applyFont="1" applyFill="1" applyBorder="1" applyAlignment="1">
      <alignment horizontal="center" vertical="center"/>
    </xf>
    <xf numFmtId="0" fontId="27" fillId="0" borderId="291" xfId="0" applyFont="1" applyBorder="1" applyAlignment="1">
      <alignment horizontal="left" vertical="center" wrapText="1"/>
    </xf>
    <xf numFmtId="0" fontId="27" fillId="0" borderId="292" xfId="0" applyFont="1" applyBorder="1" applyAlignment="1">
      <alignment horizontal="left" vertical="center" wrapText="1"/>
    </xf>
    <xf numFmtId="0" fontId="27" fillId="33" borderId="291" xfId="0" applyFont="1" applyFill="1" applyBorder="1" applyAlignment="1">
      <alignment horizontal="left" vertical="center" wrapText="1"/>
    </xf>
    <xf numFmtId="0" fontId="27" fillId="33" borderId="292" xfId="0" applyFont="1" applyFill="1" applyBorder="1" applyAlignment="1">
      <alignment horizontal="left" vertical="center" wrapText="1"/>
    </xf>
    <xf numFmtId="0" fontId="64" fillId="27" borderId="3" xfId="0" applyFont="1" applyFill="1" applyBorder="1"/>
    <xf numFmtId="0" fontId="33" fillId="2" borderId="5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/>
    </xf>
    <xf numFmtId="0" fontId="33" fillId="2" borderId="6" xfId="0" applyFont="1" applyFill="1" applyBorder="1" applyAlignment="1">
      <alignment horizontal="center" vertical="center" wrapText="1"/>
    </xf>
    <xf numFmtId="0" fontId="33" fillId="4" borderId="0" xfId="0" applyFont="1" applyFill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2" fontId="27" fillId="4" borderId="4" xfId="0" applyNumberFormat="1" applyFont="1" applyFill="1" applyBorder="1" applyAlignment="1">
      <alignment horizontal="center" vertical="center" wrapText="1"/>
    </xf>
    <xf numFmtId="2" fontId="27" fillId="4" borderId="4" xfId="0" applyNumberFormat="1" applyFont="1" applyFill="1" applyBorder="1" applyAlignment="1">
      <alignment horizontal="center" vertical="center"/>
    </xf>
    <xf numFmtId="0" fontId="27" fillId="4" borderId="36" xfId="0" applyFont="1" applyFill="1" applyBorder="1" applyAlignment="1">
      <alignment vertical="center" wrapText="1"/>
    </xf>
    <xf numFmtId="0" fontId="27" fillId="4" borderId="94" xfId="0" applyFont="1" applyFill="1" applyBorder="1" applyAlignment="1">
      <alignment vertical="center" wrapText="1"/>
    </xf>
    <xf numFmtId="0" fontId="27" fillId="4" borderId="95" xfId="0" applyFont="1" applyFill="1" applyBorder="1" applyAlignment="1">
      <alignment vertical="center" wrapText="1"/>
    </xf>
    <xf numFmtId="0" fontId="27" fillId="4" borderId="39" xfId="0" applyFont="1" applyFill="1" applyBorder="1" applyAlignment="1">
      <alignment vertical="center" wrapText="1"/>
    </xf>
    <xf numFmtId="0" fontId="27" fillId="4" borderId="25" xfId="0" applyFont="1" applyFill="1" applyBorder="1" applyAlignment="1">
      <alignment vertical="center" wrapText="1"/>
    </xf>
    <xf numFmtId="0" fontId="27" fillId="4" borderId="37" xfId="0" applyFont="1" applyFill="1" applyBorder="1" applyAlignment="1">
      <alignment vertical="center" wrapText="1"/>
    </xf>
    <xf numFmtId="0" fontId="27" fillId="4" borderId="22" xfId="0" applyFont="1" applyFill="1" applyBorder="1" applyAlignment="1">
      <alignment vertical="center" wrapText="1"/>
    </xf>
    <xf numFmtId="0" fontId="27" fillId="4" borderId="23" xfId="0" applyFont="1" applyFill="1" applyBorder="1" applyAlignment="1">
      <alignment vertical="center" wrapText="1"/>
    </xf>
    <xf numFmtId="0" fontId="27" fillId="4" borderId="15" xfId="0" applyFont="1" applyFill="1" applyBorder="1" applyAlignment="1">
      <alignment vertical="center" wrapText="1"/>
    </xf>
    <xf numFmtId="0" fontId="31" fillId="4" borderId="293" xfId="8" applyFont="1" applyFill="1" applyBorder="1" applyAlignment="1">
      <alignment horizontal="center" vertical="center" wrapText="1"/>
    </xf>
    <xf numFmtId="0" fontId="31" fillId="4" borderId="294" xfId="8" applyFont="1" applyFill="1" applyBorder="1" applyAlignment="1">
      <alignment horizontal="center" vertical="center" wrapText="1"/>
    </xf>
    <xf numFmtId="0" fontId="27" fillId="4" borderId="3" xfId="8" applyFont="1" applyFill="1" applyBorder="1" applyAlignment="1">
      <alignment horizontal="center" vertical="center" wrapText="1"/>
    </xf>
    <xf numFmtId="0" fontId="33" fillId="5" borderId="200" xfId="8" applyFont="1" applyFill="1" applyBorder="1" applyAlignment="1">
      <alignment horizontal="center" wrapText="1"/>
    </xf>
    <xf numFmtId="0" fontId="67" fillId="35" borderId="0" xfId="0" applyFont="1" applyFill="1"/>
    <xf numFmtId="2" fontId="67" fillId="35" borderId="0" xfId="0" applyNumberFormat="1" applyFont="1" applyFill="1"/>
    <xf numFmtId="0" fontId="31" fillId="27" borderId="0" xfId="8" applyFont="1" applyFill="1"/>
    <xf numFmtId="0" fontId="63" fillId="27" borderId="0" xfId="8" applyFont="1" applyFill="1" applyAlignment="1">
      <alignment horizontal="center"/>
    </xf>
    <xf numFmtId="0" fontId="63" fillId="27" borderId="0" xfId="8" applyFont="1" applyFill="1"/>
    <xf numFmtId="0" fontId="63" fillId="27" borderId="167" xfId="8" applyFont="1" applyFill="1" applyBorder="1" applyAlignment="1">
      <alignment horizontal="center" vertical="center"/>
    </xf>
    <xf numFmtId="0" fontId="63" fillId="27" borderId="163" xfId="8" applyFont="1" applyFill="1" applyBorder="1" applyAlignment="1">
      <alignment horizontal="center" vertical="center"/>
    </xf>
    <xf numFmtId="0" fontId="31" fillId="37" borderId="156" xfId="8" applyFont="1" applyFill="1" applyBorder="1" applyAlignment="1">
      <alignment horizontal="center" wrapText="1"/>
    </xf>
    <xf numFmtId="0" fontId="27" fillId="37" borderId="3" xfId="0" applyFont="1" applyFill="1" applyBorder="1" applyAlignment="1">
      <alignment wrapText="1"/>
    </xf>
    <xf numFmtId="0" fontId="31" fillId="37" borderId="161" xfId="8" applyFont="1" applyFill="1" applyBorder="1" applyAlignment="1">
      <alignment horizontal="center" wrapText="1"/>
    </xf>
    <xf numFmtId="0" fontId="31" fillId="37" borderId="145" xfId="8" applyFont="1" applyFill="1" applyBorder="1" applyAlignment="1">
      <alignment horizontal="center" wrapText="1"/>
    </xf>
    <xf numFmtId="0" fontId="31" fillId="37" borderId="159" xfId="8" applyFont="1" applyFill="1" applyBorder="1" applyAlignment="1">
      <alignment horizontal="center" wrapText="1"/>
    </xf>
    <xf numFmtId="0" fontId="31" fillId="37" borderId="158" xfId="8" applyFont="1" applyFill="1" applyBorder="1" applyAlignment="1">
      <alignment horizontal="center" wrapText="1"/>
    </xf>
    <xf numFmtId="0" fontId="31" fillId="37" borderId="160" xfId="8" applyFont="1" applyFill="1" applyBorder="1" applyAlignment="1">
      <alignment horizontal="center" wrapText="1"/>
    </xf>
    <xf numFmtId="0" fontId="31" fillId="37" borderId="157" xfId="8" applyFont="1" applyFill="1" applyBorder="1" applyAlignment="1">
      <alignment horizontal="center" wrapText="1"/>
    </xf>
    <xf numFmtId="0" fontId="31" fillId="37" borderId="128" xfId="8" applyFont="1" applyFill="1" applyBorder="1" applyAlignment="1">
      <alignment horizontal="center" wrapText="1"/>
    </xf>
    <xf numFmtId="0" fontId="31" fillId="26" borderId="153" xfId="8" applyFont="1" applyFill="1" applyBorder="1" applyAlignment="1">
      <alignment horizontal="center"/>
    </xf>
    <xf numFmtId="0" fontId="31" fillId="26" borderId="150" xfId="8" applyFont="1" applyFill="1" applyBorder="1" applyAlignment="1">
      <alignment horizontal="center"/>
    </xf>
    <xf numFmtId="9" fontId="31" fillId="26" borderId="145" xfId="7" applyFont="1" applyFill="1" applyBorder="1" applyAlignment="1">
      <alignment horizontal="center"/>
    </xf>
    <xf numFmtId="9" fontId="46" fillId="26" borderId="140" xfId="7" applyFont="1" applyFill="1" applyBorder="1" applyAlignment="1">
      <alignment horizontal="center"/>
    </xf>
    <xf numFmtId="0" fontId="38" fillId="6" borderId="216" xfId="0" applyFont="1" applyFill="1" applyBorder="1" applyAlignment="1">
      <alignment horizontal="center"/>
    </xf>
    <xf numFmtId="0" fontId="36" fillId="6" borderId="0" xfId="0" applyFont="1" applyFill="1" applyAlignment="1">
      <alignment horizontal="center"/>
    </xf>
    <xf numFmtId="0" fontId="36" fillId="6" borderId="215" xfId="0" applyFont="1" applyFill="1" applyBorder="1" applyAlignment="1">
      <alignment horizontal="center"/>
    </xf>
    <xf numFmtId="0" fontId="36" fillId="6" borderId="216" xfId="0" applyFont="1" applyFill="1" applyBorder="1" applyAlignment="1">
      <alignment horizontal="center"/>
    </xf>
    <xf numFmtId="0" fontId="36" fillId="6" borderId="214" xfId="0" applyFont="1" applyFill="1" applyBorder="1" applyAlignment="1">
      <alignment horizontal="center"/>
    </xf>
    <xf numFmtId="0" fontId="36" fillId="6" borderId="213" xfId="0" applyFont="1" applyFill="1" applyBorder="1" applyAlignment="1">
      <alignment horizontal="center"/>
    </xf>
    <xf numFmtId="0" fontId="36" fillId="6" borderId="212" xfId="0" applyFont="1" applyFill="1" applyBorder="1" applyAlignment="1">
      <alignment horizontal="center"/>
    </xf>
    <xf numFmtId="0" fontId="42" fillId="25" borderId="0" xfId="0" applyFont="1" applyFill="1" applyAlignment="1">
      <alignment horizontal="center" wrapText="1"/>
    </xf>
    <xf numFmtId="0" fontId="42" fillId="25" borderId="215" xfId="0" applyFont="1" applyFill="1" applyBorder="1" applyAlignment="1">
      <alignment horizontal="center" wrapText="1"/>
    </xf>
    <xf numFmtId="0" fontId="41" fillId="10" borderId="216" xfId="0" applyFont="1" applyFill="1" applyBorder="1" applyAlignment="1">
      <alignment horizontal="center"/>
    </xf>
    <xf numFmtId="0" fontId="41" fillId="10" borderId="0" xfId="0" applyFont="1" applyFill="1" applyAlignment="1">
      <alignment horizontal="center"/>
    </xf>
    <xf numFmtId="0" fontId="41" fillId="10" borderId="215" xfId="0" applyFont="1" applyFill="1" applyBorder="1" applyAlignment="1">
      <alignment horizontal="center"/>
    </xf>
    <xf numFmtId="0" fontId="40" fillId="22" borderId="216" xfId="0" applyFont="1" applyFill="1" applyBorder="1" applyAlignment="1">
      <alignment horizontal="center"/>
    </xf>
    <xf numFmtId="0" fontId="40" fillId="22" borderId="0" xfId="0" applyFont="1" applyFill="1" applyAlignment="1">
      <alignment horizontal="center"/>
    </xf>
    <xf numFmtId="0" fontId="40" fillId="22" borderId="215" xfId="0" applyFont="1" applyFill="1" applyBorder="1" applyAlignment="1">
      <alignment horizontal="center"/>
    </xf>
    <xf numFmtId="0" fontId="39" fillId="3" borderId="216" xfId="0" applyFont="1" applyFill="1" applyBorder="1" applyAlignment="1">
      <alignment horizontal="center" wrapText="1"/>
    </xf>
    <xf numFmtId="0" fontId="39" fillId="3" borderId="0" xfId="0" applyFont="1" applyFill="1" applyAlignment="1">
      <alignment horizontal="center" wrapText="1"/>
    </xf>
    <xf numFmtId="0" fontId="39" fillId="3" borderId="215" xfId="0" applyFont="1" applyFill="1" applyBorder="1" applyAlignment="1">
      <alignment horizontal="center" wrapText="1"/>
    </xf>
    <xf numFmtId="0" fontId="38" fillId="6" borderId="0" xfId="0" applyFont="1" applyFill="1" applyAlignment="1">
      <alignment horizontal="center"/>
    </xf>
    <xf numFmtId="0" fontId="38" fillId="6" borderId="215" xfId="0" applyFont="1" applyFill="1" applyBorder="1" applyAlignment="1">
      <alignment horizontal="center"/>
    </xf>
    <xf numFmtId="0" fontId="61" fillId="8" borderId="168" xfId="0" applyFont="1" applyFill="1" applyBorder="1" applyAlignment="1">
      <alignment horizontal="center" vertical="center"/>
    </xf>
    <xf numFmtId="0" fontId="61" fillId="8" borderId="171" xfId="0" applyFont="1" applyFill="1" applyBorder="1" applyAlignment="1">
      <alignment horizontal="center" vertical="center"/>
    </xf>
    <xf numFmtId="0" fontId="61" fillId="8" borderId="166" xfId="0" applyFont="1" applyFill="1" applyBorder="1" applyAlignment="1">
      <alignment horizontal="center" vertical="center"/>
    </xf>
    <xf numFmtId="0" fontId="61" fillId="8" borderId="164" xfId="0" applyFont="1" applyFill="1" applyBorder="1" applyAlignment="1">
      <alignment horizontal="center" vertical="center"/>
    </xf>
    <xf numFmtId="0" fontId="61" fillId="8" borderId="220" xfId="0" applyFont="1" applyFill="1" applyBorder="1" applyAlignment="1">
      <alignment horizontal="center" vertical="center"/>
    </xf>
    <xf numFmtId="0" fontId="61" fillId="8" borderId="162" xfId="0" applyFont="1" applyFill="1" applyBorder="1" applyAlignment="1">
      <alignment horizontal="center" vertical="center"/>
    </xf>
    <xf numFmtId="0" fontId="45" fillId="11" borderId="171" xfId="0" applyFont="1" applyFill="1" applyBorder="1" applyAlignment="1">
      <alignment horizontal="center"/>
    </xf>
    <xf numFmtId="0" fontId="61" fillId="8" borderId="168" xfId="0" applyFont="1" applyFill="1" applyBorder="1" applyAlignment="1">
      <alignment horizontal="center" vertical="center" wrapText="1"/>
    </xf>
    <xf numFmtId="0" fontId="27" fillId="10" borderId="27" xfId="0" applyFont="1" applyFill="1" applyBorder="1" applyAlignment="1">
      <alignment horizontal="left" vertical="center" wrapText="1"/>
    </xf>
    <xf numFmtId="0" fontId="27" fillId="10" borderId="17" xfId="0" applyFont="1" applyFill="1" applyBorder="1" applyAlignment="1">
      <alignment horizontal="left" vertical="center" wrapText="1"/>
    </xf>
    <xf numFmtId="0" fontId="27" fillId="10" borderId="19" xfId="0" applyFont="1" applyFill="1" applyBorder="1" applyAlignment="1">
      <alignment horizontal="left" vertical="center" wrapText="1"/>
    </xf>
    <xf numFmtId="0" fontId="27" fillId="10" borderId="39" xfId="0" applyFont="1" applyFill="1" applyBorder="1" applyAlignment="1">
      <alignment horizontal="left" vertical="center" wrapText="1"/>
    </xf>
    <xf numFmtId="0" fontId="27" fillId="10" borderId="0" xfId="0" applyFont="1" applyFill="1" applyAlignment="1">
      <alignment horizontal="left" vertical="center" wrapText="1"/>
    </xf>
    <xf numFmtId="0" fontId="27" fillId="10" borderId="31" xfId="0" applyFont="1" applyFill="1" applyBorder="1" applyAlignment="1">
      <alignment horizontal="left" vertical="center" wrapText="1"/>
    </xf>
    <xf numFmtId="0" fontId="27" fillId="10" borderId="29" xfId="0" applyFont="1" applyFill="1" applyBorder="1" applyAlignment="1">
      <alignment horizontal="left" vertical="center" wrapText="1"/>
    </xf>
    <xf numFmtId="0" fontId="27" fillId="10" borderId="18" xfId="0" applyFont="1" applyFill="1" applyBorder="1" applyAlignment="1">
      <alignment horizontal="left" vertical="center" wrapText="1"/>
    </xf>
    <xf numFmtId="0" fontId="27" fillId="10" borderId="139" xfId="0" applyFont="1" applyFill="1" applyBorder="1" applyAlignment="1">
      <alignment horizontal="left" vertical="center" wrapText="1"/>
    </xf>
    <xf numFmtId="0" fontId="27" fillId="10" borderId="11" xfId="0" applyFont="1" applyFill="1" applyBorder="1" applyAlignment="1">
      <alignment horizontal="left" vertical="center"/>
    </xf>
    <xf numFmtId="0" fontId="27" fillId="10" borderId="16" xfId="0" applyFont="1" applyFill="1" applyBorder="1" applyAlignment="1">
      <alignment horizontal="left" vertical="center"/>
    </xf>
    <xf numFmtId="0" fontId="27" fillId="10" borderId="30" xfId="0" applyFont="1" applyFill="1" applyBorder="1" applyAlignment="1">
      <alignment horizontal="left" vertical="center"/>
    </xf>
    <xf numFmtId="0" fontId="28" fillId="11" borderId="0" xfId="0" applyFont="1" applyFill="1" applyAlignment="1">
      <alignment horizontal="center" vertical="center"/>
    </xf>
    <xf numFmtId="0" fontId="62" fillId="11" borderId="27" xfId="0" applyFont="1" applyFill="1" applyBorder="1" applyAlignment="1">
      <alignment horizontal="left" wrapText="1"/>
    </xf>
    <xf numFmtId="0" fontId="62" fillId="11" borderId="17" xfId="0" applyFont="1" applyFill="1" applyBorder="1" applyAlignment="1">
      <alignment horizontal="left" wrapText="1"/>
    </xf>
    <xf numFmtId="0" fontId="62" fillId="11" borderId="19" xfId="0" applyFont="1" applyFill="1" applyBorder="1" applyAlignment="1">
      <alignment horizontal="left" wrapText="1"/>
    </xf>
    <xf numFmtId="0" fontId="62" fillId="11" borderId="39" xfId="0" applyFont="1" applyFill="1" applyBorder="1" applyAlignment="1">
      <alignment horizontal="left" wrapText="1"/>
    </xf>
    <xf numFmtId="0" fontId="62" fillId="11" borderId="0" xfId="0" applyFont="1" applyFill="1" applyAlignment="1">
      <alignment horizontal="left" wrapText="1"/>
    </xf>
    <xf numFmtId="0" fontId="62" fillId="11" borderId="31" xfId="0" applyFont="1" applyFill="1" applyBorder="1" applyAlignment="1">
      <alignment horizontal="left" wrapText="1"/>
    </xf>
    <xf numFmtId="0" fontId="62" fillId="11" borderId="29" xfId="0" applyFont="1" applyFill="1" applyBorder="1" applyAlignment="1">
      <alignment horizontal="left" wrapText="1"/>
    </xf>
    <xf numFmtId="0" fontId="62" fillId="11" borderId="18" xfId="0" applyFont="1" applyFill="1" applyBorder="1" applyAlignment="1">
      <alignment horizontal="left" wrapText="1"/>
    </xf>
    <xf numFmtId="0" fontId="62" fillId="11" borderId="139" xfId="0" applyFont="1" applyFill="1" applyBorder="1" applyAlignment="1">
      <alignment horizontal="left" wrapText="1"/>
    </xf>
    <xf numFmtId="0" fontId="27" fillId="10" borderId="27" xfId="0" applyFont="1" applyFill="1" applyBorder="1" applyAlignment="1">
      <alignment horizontal="center" vertical="center" wrapText="1"/>
    </xf>
    <xf numFmtId="0" fontId="27" fillId="10" borderId="17" xfId="0" applyFont="1" applyFill="1" applyBorder="1" applyAlignment="1">
      <alignment horizontal="center" vertical="center" wrapText="1"/>
    </xf>
    <xf numFmtId="0" fontId="27" fillId="10" borderId="19" xfId="0" applyFont="1" applyFill="1" applyBorder="1" applyAlignment="1">
      <alignment horizontal="center" vertical="center" wrapText="1"/>
    </xf>
    <xf numFmtId="0" fontId="27" fillId="10" borderId="39" xfId="0" applyFont="1" applyFill="1" applyBorder="1" applyAlignment="1">
      <alignment horizontal="center" vertical="center" wrapText="1"/>
    </xf>
    <xf numFmtId="0" fontId="27" fillId="10" borderId="0" xfId="0" applyFont="1" applyFill="1" applyAlignment="1">
      <alignment horizontal="center" vertical="center" wrapText="1"/>
    </xf>
    <xf numFmtId="0" fontId="27" fillId="10" borderId="31" xfId="0" applyFont="1" applyFill="1" applyBorder="1" applyAlignment="1">
      <alignment horizontal="center" vertical="center" wrapText="1"/>
    </xf>
    <xf numFmtId="0" fontId="27" fillId="10" borderId="29" xfId="0" applyFont="1" applyFill="1" applyBorder="1" applyAlignment="1">
      <alignment horizontal="center" vertical="center" wrapText="1"/>
    </xf>
    <xf numFmtId="0" fontId="27" fillId="10" borderId="18" xfId="0" applyFont="1" applyFill="1" applyBorder="1" applyAlignment="1">
      <alignment horizontal="center" vertical="center" wrapText="1"/>
    </xf>
    <xf numFmtId="0" fontId="27" fillId="10" borderId="139" xfId="0" applyFont="1" applyFill="1" applyBorder="1" applyAlignment="1">
      <alignment horizontal="center" vertical="center" wrapText="1"/>
    </xf>
    <xf numFmtId="0" fontId="57" fillId="32" borderId="0" xfId="0" applyFont="1" applyFill="1" applyAlignment="1">
      <alignment horizontal="left" vertical="center" wrapText="1"/>
    </xf>
    <xf numFmtId="0" fontId="19" fillId="14" borderId="14" xfId="5" applyFont="1" applyFill="1" applyBorder="1" applyAlignment="1">
      <alignment horizontal="center" vertical="center" wrapText="1"/>
    </xf>
    <xf numFmtId="0" fontId="19" fillId="14" borderId="15" xfId="5" applyFont="1" applyFill="1" applyBorder="1" applyAlignment="1">
      <alignment horizontal="center" vertical="center" wrapText="1"/>
    </xf>
    <xf numFmtId="0" fontId="19" fillId="14" borderId="21" xfId="5" applyFont="1" applyFill="1" applyBorder="1" applyAlignment="1">
      <alignment horizontal="center" vertical="center" wrapText="1"/>
    </xf>
    <xf numFmtId="0" fontId="19" fillId="14" borderId="22" xfId="5" applyFont="1" applyFill="1" applyBorder="1" applyAlignment="1">
      <alignment horizontal="center" vertical="center" wrapText="1"/>
    </xf>
    <xf numFmtId="0" fontId="18" fillId="14" borderId="14" xfId="5" applyFont="1" applyFill="1" applyBorder="1" applyAlignment="1">
      <alignment horizontal="right" vertical="center" wrapText="1"/>
    </xf>
    <xf numFmtId="0" fontId="18" fillId="14" borderId="15" xfId="5" applyFont="1" applyFill="1" applyBorder="1" applyAlignment="1">
      <alignment horizontal="right" vertical="center" wrapText="1"/>
    </xf>
    <xf numFmtId="0" fontId="18" fillId="14" borderId="95" xfId="5" applyFont="1" applyFill="1" applyBorder="1" applyAlignment="1">
      <alignment horizontal="right" vertical="center" wrapText="1"/>
    </xf>
    <xf numFmtId="0" fontId="18" fillId="14" borderId="21" xfId="5" applyFont="1" applyFill="1" applyBorder="1" applyAlignment="1">
      <alignment horizontal="right" vertical="center" wrapText="1"/>
    </xf>
    <xf numFmtId="0" fontId="18" fillId="14" borderId="22" xfId="5" applyFont="1" applyFill="1" applyBorder="1" applyAlignment="1">
      <alignment horizontal="right" vertical="center" wrapText="1"/>
    </xf>
    <xf numFmtId="0" fontId="18" fillId="14" borderId="23" xfId="5" applyFont="1" applyFill="1" applyBorder="1" applyAlignment="1">
      <alignment horizontal="right" vertical="center" wrapText="1"/>
    </xf>
    <xf numFmtId="49" fontId="17" fillId="0" borderId="50" xfId="5" applyNumberFormat="1" applyFont="1" applyBorder="1" applyAlignment="1">
      <alignment horizontal="left" vertical="center"/>
    </xf>
    <xf numFmtId="0" fontId="17" fillId="0" borderId="50" xfId="5" applyFont="1" applyBorder="1" applyAlignment="1">
      <alignment horizontal="center" vertical="center"/>
    </xf>
    <xf numFmtId="0" fontId="18" fillId="9" borderId="122" xfId="5" applyFont="1" applyFill="1" applyBorder="1" applyAlignment="1">
      <alignment horizontal="center" vertical="center"/>
    </xf>
    <xf numFmtId="0" fontId="18" fillId="9" borderId="16" xfId="5" applyFont="1" applyFill="1" applyBorder="1" applyAlignment="1">
      <alignment horizontal="center" vertical="center"/>
    </xf>
    <xf numFmtId="0" fontId="18" fillId="9" borderId="222" xfId="5" applyFont="1" applyFill="1" applyBorder="1" applyAlignment="1">
      <alignment horizontal="center" vertical="center"/>
    </xf>
    <xf numFmtId="0" fontId="14" fillId="14" borderId="45" xfId="5" applyFont="1" applyFill="1" applyBorder="1" applyAlignment="1">
      <alignment horizontal="center" vertical="center" textRotation="90" wrapText="1"/>
    </xf>
    <xf numFmtId="0" fontId="14" fillId="14" borderId="49" xfId="5" applyFont="1" applyFill="1" applyBorder="1" applyAlignment="1">
      <alignment horizontal="center" vertical="center" textRotation="90" wrapText="1"/>
    </xf>
    <xf numFmtId="49" fontId="17" fillId="0" borderId="46" xfId="5" applyNumberFormat="1" applyFont="1" applyBorder="1" applyAlignment="1">
      <alignment horizontal="left" vertical="center"/>
    </xf>
    <xf numFmtId="0" fontId="17" fillId="0" borderId="46" xfId="5" applyFont="1" applyBorder="1" applyAlignment="1">
      <alignment horizontal="center" vertical="center"/>
    </xf>
    <xf numFmtId="0" fontId="14" fillId="14" borderId="46" xfId="5" applyFont="1" applyFill="1" applyBorder="1" applyAlignment="1">
      <alignment horizontal="center" vertical="center" textRotation="90" wrapText="1"/>
    </xf>
    <xf numFmtId="0" fontId="14" fillId="14" borderId="50" xfId="5" applyFont="1" applyFill="1" applyBorder="1" applyAlignment="1">
      <alignment horizontal="center" vertical="center" textRotation="90" wrapText="1"/>
    </xf>
    <xf numFmtId="0" fontId="17" fillId="0" borderId="0" xfId="5" applyFont="1" applyAlignment="1">
      <alignment horizontal="center" vertical="center"/>
    </xf>
    <xf numFmtId="0" fontId="17" fillId="0" borderId="25" xfId="5" applyFont="1" applyBorder="1" applyAlignment="1">
      <alignment horizontal="center" vertical="center"/>
    </xf>
    <xf numFmtId="0" fontId="18" fillId="14" borderId="0" xfId="5" applyFont="1" applyFill="1" applyAlignment="1">
      <alignment horizontal="center" vertical="center"/>
    </xf>
    <xf numFmtId="0" fontId="18" fillId="14" borderId="25" xfId="5" applyFont="1" applyFill="1" applyBorder="1" applyAlignment="1">
      <alignment horizontal="center" vertical="center"/>
    </xf>
    <xf numFmtId="0" fontId="18" fillId="14" borderId="226" xfId="5" applyFont="1" applyFill="1" applyBorder="1" applyAlignment="1">
      <alignment horizontal="left" vertical="center"/>
    </xf>
    <xf numFmtId="0" fontId="18" fillId="14" borderId="227" xfId="5" applyFont="1" applyFill="1" applyBorder="1" applyAlignment="1">
      <alignment horizontal="left" vertical="center"/>
    </xf>
    <xf numFmtId="49" fontId="17" fillId="16" borderId="228" xfId="5" applyNumberFormat="1" applyFont="1" applyFill="1" applyBorder="1" applyAlignment="1">
      <alignment horizontal="center" vertical="center"/>
    </xf>
    <xf numFmtId="49" fontId="17" fillId="16" borderId="229" xfId="5" applyNumberFormat="1" applyFont="1" applyFill="1" applyBorder="1" applyAlignment="1">
      <alignment horizontal="center" vertical="center"/>
    </xf>
    <xf numFmtId="0" fontId="18" fillId="14" borderId="68" xfId="5" applyFont="1" applyFill="1" applyBorder="1" applyAlignment="1">
      <alignment horizontal="center" vertical="center"/>
    </xf>
    <xf numFmtId="0" fontId="18" fillId="14" borderId="69" xfId="5" applyFont="1" applyFill="1" applyBorder="1" applyAlignment="1">
      <alignment horizontal="center" vertical="center"/>
    </xf>
    <xf numFmtId="0" fontId="18" fillId="14" borderId="68" xfId="5" applyFont="1" applyFill="1" applyBorder="1" applyAlignment="1">
      <alignment horizontal="center" vertical="center" wrapText="1"/>
    </xf>
    <xf numFmtId="0" fontId="18" fillId="14" borderId="230" xfId="5" applyFont="1" applyFill="1" applyBorder="1" applyAlignment="1">
      <alignment horizontal="center" vertical="center"/>
    </xf>
    <xf numFmtId="0" fontId="17" fillId="0" borderId="16" xfId="5" applyFont="1" applyBorder="1" applyAlignment="1">
      <alignment horizontal="center" vertical="center"/>
    </xf>
    <xf numFmtId="0" fontId="17" fillId="0" borderId="222" xfId="5" applyFont="1" applyBorder="1" applyAlignment="1">
      <alignment horizontal="center" vertical="center"/>
    </xf>
    <xf numFmtId="49" fontId="18" fillId="14" borderId="55" xfId="5" applyNumberFormat="1" applyFont="1" applyFill="1" applyBorder="1" applyAlignment="1">
      <alignment horizontal="left" vertical="center"/>
    </xf>
    <xf numFmtId="49" fontId="18" fillId="14" borderId="56" xfId="5" applyNumberFormat="1" applyFont="1" applyFill="1" applyBorder="1" applyAlignment="1">
      <alignment horizontal="left" vertical="center"/>
    </xf>
    <xf numFmtId="49" fontId="18" fillId="14" borderId="58" xfId="5" applyNumberFormat="1" applyFont="1" applyFill="1" applyBorder="1" applyAlignment="1">
      <alignment horizontal="left" vertical="center"/>
    </xf>
    <xf numFmtId="49" fontId="18" fillId="14" borderId="59" xfId="5" applyNumberFormat="1" applyFont="1" applyFill="1" applyBorder="1" applyAlignment="1">
      <alignment horizontal="left" vertical="center"/>
    </xf>
    <xf numFmtId="0" fontId="18" fillId="0" borderId="22" xfId="5" applyFont="1" applyBorder="1" applyAlignment="1">
      <alignment horizontal="center" vertical="center"/>
    </xf>
    <xf numFmtId="0" fontId="18" fillId="0" borderId="23" xfId="5" applyFont="1" applyBorder="1" applyAlignment="1">
      <alignment horizontal="center" vertical="center"/>
    </xf>
    <xf numFmtId="0" fontId="18" fillId="14" borderId="223" xfId="5" applyFont="1" applyFill="1" applyBorder="1" applyAlignment="1">
      <alignment horizontal="center" vertical="center"/>
    </xf>
    <xf numFmtId="0" fontId="18" fillId="14" borderId="224" xfId="5" applyFont="1" applyFill="1" applyBorder="1" applyAlignment="1">
      <alignment horizontal="center" vertical="center"/>
    </xf>
    <xf numFmtId="0" fontId="18" fillId="14" borderId="225" xfId="5" applyFont="1" applyFill="1" applyBorder="1" applyAlignment="1">
      <alignment horizontal="center" vertical="center"/>
    </xf>
    <xf numFmtId="49" fontId="17" fillId="14" borderId="236" xfId="5" applyNumberFormat="1" applyFont="1" applyFill="1" applyBorder="1" applyAlignment="1">
      <alignment horizontal="center" vertical="center" wrapText="1"/>
    </xf>
    <xf numFmtId="49" fontId="17" fillId="14" borderId="80" xfId="5" applyNumberFormat="1" applyFont="1" applyFill="1" applyBorder="1" applyAlignment="1">
      <alignment horizontal="center" vertical="center" wrapText="1"/>
    </xf>
    <xf numFmtId="49" fontId="17" fillId="14" borderId="20" xfId="5" applyNumberFormat="1" applyFont="1" applyFill="1" applyBorder="1" applyAlignment="1">
      <alignment horizontal="center" vertical="center" wrapText="1"/>
    </xf>
    <xf numFmtId="49" fontId="17" fillId="14" borderId="77" xfId="5" applyNumberFormat="1" applyFont="1" applyFill="1" applyBorder="1" applyAlignment="1">
      <alignment horizontal="center" vertical="center" wrapText="1"/>
    </xf>
    <xf numFmtId="49" fontId="17" fillId="0" borderId="50" xfId="5" applyNumberFormat="1" applyFont="1" applyBorder="1" applyAlignment="1">
      <alignment horizontal="center" vertical="center"/>
    </xf>
    <xf numFmtId="49" fontId="17" fillId="14" borderId="74" xfId="5" applyNumberFormat="1" applyFont="1" applyFill="1" applyBorder="1" applyAlignment="1">
      <alignment horizontal="center" vertical="center" wrapText="1"/>
    </xf>
    <xf numFmtId="49" fontId="17" fillId="14" borderId="75" xfId="5" applyNumberFormat="1" applyFont="1" applyFill="1" applyBorder="1" applyAlignment="1">
      <alignment horizontal="center" vertical="center" wrapText="1"/>
    </xf>
    <xf numFmtId="49" fontId="17" fillId="14" borderId="76" xfId="5" applyNumberFormat="1" applyFont="1" applyFill="1" applyBorder="1" applyAlignment="1">
      <alignment horizontal="center" vertical="center" wrapText="1"/>
    </xf>
    <xf numFmtId="49" fontId="17" fillId="14" borderId="47" xfId="5" applyNumberFormat="1" applyFont="1" applyFill="1" applyBorder="1" applyAlignment="1">
      <alignment horizontal="center" vertical="center" wrapText="1"/>
    </xf>
    <xf numFmtId="49" fontId="17" fillId="14" borderId="0" xfId="5" applyNumberFormat="1" applyFont="1" applyFill="1" applyAlignment="1">
      <alignment horizontal="center" vertical="center" wrapText="1"/>
    </xf>
    <xf numFmtId="49" fontId="17" fillId="14" borderId="82" xfId="5" applyNumberFormat="1" applyFont="1" applyFill="1" applyBorder="1" applyAlignment="1">
      <alignment horizontal="center" vertical="center" wrapText="1"/>
    </xf>
    <xf numFmtId="49" fontId="17" fillId="14" borderId="67" xfId="5" applyNumberFormat="1" applyFont="1" applyFill="1" applyBorder="1" applyAlignment="1">
      <alignment horizontal="center" vertical="center" wrapText="1"/>
    </xf>
    <xf numFmtId="49" fontId="17" fillId="14" borderId="83" xfId="5" applyNumberFormat="1" applyFont="1" applyFill="1" applyBorder="1" applyAlignment="1">
      <alignment horizontal="center" vertical="center" wrapText="1"/>
    </xf>
    <xf numFmtId="49" fontId="17" fillId="0" borderId="50" xfId="5" applyNumberFormat="1" applyFont="1" applyBorder="1" applyAlignment="1">
      <alignment horizontal="center" vertical="center" wrapText="1"/>
    </xf>
    <xf numFmtId="49" fontId="17" fillId="15" borderId="231" xfId="5" applyNumberFormat="1" applyFont="1" applyFill="1" applyBorder="1" applyAlignment="1">
      <alignment horizontal="left" vertical="center"/>
    </xf>
    <xf numFmtId="49" fontId="17" fillId="15" borderId="232" xfId="5" applyNumberFormat="1" applyFont="1" applyFill="1" applyBorder="1" applyAlignment="1">
      <alignment horizontal="left" vertical="center"/>
    </xf>
    <xf numFmtId="49" fontId="17" fillId="14" borderId="102" xfId="5" applyNumberFormat="1" applyFont="1" applyFill="1" applyBorder="1" applyAlignment="1">
      <alignment horizontal="center" vertical="center" wrapText="1"/>
    </xf>
    <xf numFmtId="49" fontId="17" fillId="14" borderId="119" xfId="5" applyNumberFormat="1" applyFont="1" applyFill="1" applyBorder="1" applyAlignment="1">
      <alignment horizontal="center" vertical="center" wrapText="1"/>
    </xf>
    <xf numFmtId="49" fontId="17" fillId="14" borderId="79" xfId="5" applyNumberFormat="1" applyFont="1" applyFill="1" applyBorder="1" applyAlignment="1">
      <alignment horizontal="center" vertical="center" wrapText="1"/>
    </xf>
    <xf numFmtId="49" fontId="17" fillId="0" borderId="78" xfId="5" applyNumberFormat="1" applyFont="1" applyBorder="1" applyAlignment="1">
      <alignment horizontal="center" vertical="center" wrapText="1"/>
    </xf>
    <xf numFmtId="49" fontId="17" fillId="0" borderId="75" xfId="5" applyNumberFormat="1" applyFont="1" applyBorder="1" applyAlignment="1">
      <alignment horizontal="center" vertical="center" wrapText="1"/>
    </xf>
    <xf numFmtId="49" fontId="17" fillId="0" borderId="76" xfId="5" applyNumberFormat="1" applyFont="1" applyBorder="1" applyAlignment="1">
      <alignment horizontal="center" vertical="center" wrapText="1"/>
    </xf>
    <xf numFmtId="49" fontId="17" fillId="0" borderId="48" xfId="5" applyNumberFormat="1" applyFont="1" applyBorder="1" applyAlignment="1">
      <alignment horizontal="center" vertical="center" wrapText="1"/>
    </xf>
    <xf numFmtId="49" fontId="17" fillId="0" borderId="18" xfId="5" applyNumberFormat="1" applyFont="1" applyBorder="1" applyAlignment="1">
      <alignment horizontal="center" vertical="center" wrapText="1"/>
    </xf>
    <xf numFmtId="49" fontId="17" fillId="0" borderId="79" xfId="5" applyNumberFormat="1" applyFont="1" applyBorder="1" applyAlignment="1">
      <alignment horizontal="center" vertical="center" wrapText="1"/>
    </xf>
    <xf numFmtId="0" fontId="18" fillId="14" borderId="62" xfId="5" applyFont="1" applyFill="1" applyBorder="1" applyAlignment="1">
      <alignment horizontal="center" vertical="center"/>
    </xf>
    <xf numFmtId="0" fontId="18" fillId="14" borderId="64" xfId="5" applyFont="1" applyFill="1" applyBorder="1" applyAlignment="1">
      <alignment horizontal="center" vertical="center"/>
    </xf>
    <xf numFmtId="0" fontId="18" fillId="14" borderId="65" xfId="5" applyFont="1" applyFill="1" applyBorder="1" applyAlignment="1">
      <alignment horizontal="center" vertical="center"/>
    </xf>
    <xf numFmtId="0" fontId="17" fillId="0" borderId="99" xfId="5" applyFont="1" applyBorder="1" applyAlignment="1">
      <alignment horizontal="left" vertical="center" wrapText="1"/>
    </xf>
    <xf numFmtId="0" fontId="17" fillId="0" borderId="71" xfId="5" applyFont="1" applyBorder="1" applyAlignment="1">
      <alignment horizontal="left" vertical="center" wrapText="1"/>
    </xf>
    <xf numFmtId="0" fontId="17" fillId="0" borderId="81" xfId="5" applyFont="1" applyBorder="1" applyAlignment="1">
      <alignment horizontal="left" vertical="center" wrapText="1"/>
    </xf>
    <xf numFmtId="0" fontId="18" fillId="14" borderId="15" xfId="5" applyFont="1" applyFill="1" applyBorder="1" applyAlignment="1">
      <alignment horizontal="center" vertical="center"/>
    </xf>
    <xf numFmtId="0" fontId="18" fillId="14" borderId="22" xfId="5" applyFont="1" applyFill="1" applyBorder="1" applyAlignment="1">
      <alignment horizontal="center" vertical="center"/>
    </xf>
    <xf numFmtId="0" fontId="17" fillId="9" borderId="14" xfId="5" applyFont="1" applyFill="1" applyBorder="1" applyAlignment="1">
      <alignment horizontal="center" vertical="center"/>
    </xf>
    <xf numFmtId="0" fontId="17" fillId="9" borderId="15" xfId="5" applyFont="1" applyFill="1" applyBorder="1" applyAlignment="1">
      <alignment horizontal="center" vertical="center"/>
    </xf>
    <xf numFmtId="0" fontId="17" fillId="9" borderId="95" xfId="5" applyFont="1" applyFill="1" applyBorder="1" applyAlignment="1">
      <alignment horizontal="center" vertical="center"/>
    </xf>
    <xf numFmtId="0" fontId="17" fillId="9" borderId="21" xfId="5" applyFont="1" applyFill="1" applyBorder="1" applyAlignment="1">
      <alignment horizontal="center" vertical="center"/>
    </xf>
    <xf numFmtId="0" fontId="17" fillId="9" borderId="22" xfId="5" applyFont="1" applyFill="1" applyBorder="1" applyAlignment="1">
      <alignment horizontal="center" vertical="center"/>
    </xf>
    <xf numFmtId="0" fontId="17" fillId="9" borderId="23" xfId="5" applyFont="1" applyFill="1" applyBorder="1" applyAlignment="1">
      <alignment horizontal="center" vertical="center"/>
    </xf>
    <xf numFmtId="0" fontId="18" fillId="14" borderId="12" xfId="5" applyFont="1" applyFill="1" applyBorder="1" applyAlignment="1">
      <alignment horizontal="center" vertical="center"/>
    </xf>
    <xf numFmtId="0" fontId="18" fillId="14" borderId="13" xfId="5" applyFont="1" applyFill="1" applyBorder="1" applyAlignment="1">
      <alignment horizontal="center" vertical="center"/>
    </xf>
    <xf numFmtId="0" fontId="18" fillId="14" borderId="62" xfId="5" applyFont="1" applyFill="1" applyBorder="1" applyAlignment="1">
      <alignment horizontal="center" vertical="center" wrapText="1"/>
    </xf>
    <xf numFmtId="0" fontId="18" fillId="14" borderId="63" xfId="5" applyFont="1" applyFill="1" applyBorder="1" applyAlignment="1">
      <alignment horizontal="center" vertical="center" wrapText="1"/>
    </xf>
    <xf numFmtId="0" fontId="18" fillId="14" borderId="241" xfId="5" applyFont="1" applyFill="1" applyBorder="1" applyAlignment="1">
      <alignment horizontal="center" vertical="center" wrapText="1"/>
    </xf>
    <xf numFmtId="0" fontId="17" fillId="0" borderId="96" xfId="5" applyFont="1" applyBorder="1" applyAlignment="1">
      <alignment horizontal="left" vertical="center" wrapText="1"/>
    </xf>
    <xf numFmtId="0" fontId="17" fillId="0" borderId="67" xfId="5" applyFont="1" applyBorder="1" applyAlignment="1">
      <alignment horizontal="left" vertical="center" wrapText="1"/>
    </xf>
    <xf numFmtId="0" fontId="17" fillId="0" borderId="97" xfId="5" applyFont="1" applyBorder="1" applyAlignment="1">
      <alignment horizontal="left" vertical="center" wrapText="1"/>
    </xf>
    <xf numFmtId="49" fontId="17" fillId="0" borderId="99" xfId="5" applyNumberFormat="1" applyFont="1" applyBorder="1" applyAlignment="1">
      <alignment horizontal="left" vertical="center" wrapText="1"/>
    </xf>
    <xf numFmtId="49" fontId="17" fillId="0" borderId="71" xfId="5" applyNumberFormat="1" applyFont="1" applyBorder="1" applyAlignment="1">
      <alignment horizontal="left" vertical="center" wrapText="1"/>
    </xf>
    <xf numFmtId="49" fontId="17" fillId="0" borderId="72" xfId="5" applyNumberFormat="1" applyFont="1" applyBorder="1" applyAlignment="1">
      <alignment horizontal="left" vertical="center" wrapText="1"/>
    </xf>
    <xf numFmtId="49" fontId="18" fillId="14" borderId="12" xfId="5" applyNumberFormat="1" applyFont="1" applyFill="1" applyBorder="1" applyAlignment="1">
      <alignment horizontal="left" vertical="center"/>
    </xf>
    <xf numFmtId="49" fontId="18" fillId="14" borderId="13" xfId="5" applyNumberFormat="1" applyFont="1" applyFill="1" applyBorder="1" applyAlignment="1">
      <alignment horizontal="left" vertical="center"/>
    </xf>
    <xf numFmtId="0" fontId="24" fillId="9" borderId="14" xfId="5" applyFont="1" applyFill="1" applyBorder="1" applyAlignment="1">
      <alignment horizontal="center" vertical="center" wrapText="1"/>
    </xf>
    <xf numFmtId="0" fontId="24" fillId="9" borderId="15" xfId="5" applyFont="1" applyFill="1" applyBorder="1" applyAlignment="1">
      <alignment horizontal="center" vertical="center" wrapText="1"/>
    </xf>
    <xf numFmtId="0" fontId="24" fillId="9" borderId="95" xfId="5" applyFont="1" applyFill="1" applyBorder="1" applyAlignment="1">
      <alignment horizontal="center" vertical="center" wrapText="1"/>
    </xf>
    <xf numFmtId="0" fontId="24" fillId="9" borderId="20" xfId="5" applyFont="1" applyFill="1" applyBorder="1" applyAlignment="1">
      <alignment horizontal="center" vertical="center" wrapText="1"/>
    </xf>
    <xf numFmtId="0" fontId="24" fillId="9" borderId="0" xfId="5" applyFont="1" applyFill="1" applyAlignment="1">
      <alignment horizontal="center" vertical="center" wrapText="1"/>
    </xf>
    <xf numFmtId="0" fontId="24" fillId="9" borderId="25" xfId="5" applyFont="1" applyFill="1" applyBorder="1" applyAlignment="1">
      <alignment horizontal="center" vertical="center" wrapText="1"/>
    </xf>
    <xf numFmtId="0" fontId="24" fillId="9" borderId="21" xfId="5" applyFont="1" applyFill="1" applyBorder="1" applyAlignment="1">
      <alignment horizontal="center" vertical="center" wrapText="1"/>
    </xf>
    <xf numFmtId="0" fontId="24" fillId="9" borderId="22" xfId="5" applyFont="1" applyFill="1" applyBorder="1" applyAlignment="1">
      <alignment horizontal="center" vertical="center" wrapText="1"/>
    </xf>
    <xf numFmtId="0" fontId="24" fillId="9" borderId="23" xfId="5" applyFont="1" applyFill="1" applyBorder="1" applyAlignment="1">
      <alignment horizontal="center" vertical="center" wrapText="1"/>
    </xf>
    <xf numFmtId="49" fontId="17" fillId="15" borderId="64" xfId="5" applyNumberFormat="1" applyFont="1" applyFill="1" applyBorder="1" applyAlignment="1">
      <alignment horizontal="left" vertical="center"/>
    </xf>
    <xf numFmtId="49" fontId="17" fillId="15" borderId="63" xfId="5" applyNumberFormat="1" applyFont="1" applyFill="1" applyBorder="1" applyAlignment="1">
      <alignment horizontal="left" vertical="center"/>
    </xf>
    <xf numFmtId="49" fontId="17" fillId="0" borderId="239" xfId="5" applyNumberFormat="1" applyFont="1" applyBorder="1" applyAlignment="1">
      <alignment horizontal="left" vertical="center"/>
    </xf>
    <xf numFmtId="49" fontId="17" fillId="0" borderId="240" xfId="5" applyNumberFormat="1" applyFont="1" applyBorder="1" applyAlignment="1">
      <alignment horizontal="left" vertical="center"/>
    </xf>
    <xf numFmtId="0" fontId="17" fillId="0" borderId="99" xfId="5" applyFont="1" applyBorder="1" applyAlignment="1">
      <alignment horizontal="left" vertical="center"/>
    </xf>
    <xf numFmtId="0" fontId="17" fillId="0" borderId="71" xfId="5" applyFont="1" applyBorder="1" applyAlignment="1">
      <alignment horizontal="left" vertical="center"/>
    </xf>
    <xf numFmtId="0" fontId="17" fillId="0" borderId="81" xfId="5" applyFont="1" applyBorder="1" applyAlignment="1">
      <alignment horizontal="left" vertical="center"/>
    </xf>
    <xf numFmtId="0" fontId="17" fillId="14" borderId="71" xfId="5" applyFont="1" applyFill="1" applyBorder="1" applyAlignment="1">
      <alignment horizontal="center" vertical="center"/>
    </xf>
    <xf numFmtId="0" fontId="17" fillId="14" borderId="73" xfId="5" applyFont="1" applyFill="1" applyBorder="1" applyAlignment="1">
      <alignment horizontal="center" vertical="center"/>
    </xf>
    <xf numFmtId="0" fontId="18" fillId="14" borderId="245" xfId="5" applyFont="1" applyFill="1" applyBorder="1" applyAlignment="1">
      <alignment horizontal="left" vertical="center"/>
    </xf>
    <xf numFmtId="0" fontId="18" fillId="14" borderId="232" xfId="5" applyFont="1" applyFill="1" applyBorder="1" applyAlignment="1">
      <alignment horizontal="left" vertical="center"/>
    </xf>
    <xf numFmtId="0" fontId="18" fillId="14" borderId="240" xfId="5" applyFont="1" applyFill="1" applyBorder="1" applyAlignment="1">
      <alignment horizontal="left" vertical="center"/>
    </xf>
    <xf numFmtId="49" fontId="17" fillId="15" borderId="99" xfId="5" applyNumberFormat="1" applyFont="1" applyFill="1" applyBorder="1" applyAlignment="1">
      <alignment horizontal="left" vertical="center" wrapText="1"/>
    </xf>
    <xf numFmtId="49" fontId="17" fillId="15" borderId="71" xfId="5" applyNumberFormat="1" applyFont="1" applyFill="1" applyBorder="1" applyAlignment="1">
      <alignment horizontal="left" vertical="center" wrapText="1"/>
    </xf>
    <xf numFmtId="49" fontId="17" fillId="15" borderId="72" xfId="5" applyNumberFormat="1" applyFont="1" applyFill="1" applyBorder="1" applyAlignment="1">
      <alignment horizontal="left" vertical="center" wrapText="1"/>
    </xf>
    <xf numFmtId="49" fontId="18" fillId="0" borderId="99" xfId="5" applyNumberFormat="1" applyFont="1" applyBorder="1" applyAlignment="1">
      <alignment horizontal="left" vertical="center" wrapText="1"/>
    </xf>
    <xf numFmtId="49" fontId="18" fillId="0" borderId="71" xfId="5" applyNumberFormat="1" applyFont="1" applyBorder="1" applyAlignment="1">
      <alignment horizontal="left" vertical="center" wrapText="1"/>
    </xf>
    <xf numFmtId="0" fontId="18" fillId="14" borderId="52" xfId="5" applyFont="1" applyFill="1" applyBorder="1" applyAlignment="1">
      <alignment horizontal="center" vertical="center"/>
    </xf>
    <xf numFmtId="0" fontId="18" fillId="14" borderId="53" xfId="5" applyFont="1" applyFill="1" applyBorder="1" applyAlignment="1">
      <alignment horizontal="center" vertical="center"/>
    </xf>
    <xf numFmtId="49" fontId="17" fillId="15" borderId="51" xfId="5" applyNumberFormat="1" applyFont="1" applyFill="1" applyBorder="1" applyAlignment="1">
      <alignment horizontal="left" vertical="center" wrapText="1"/>
    </xf>
    <xf numFmtId="49" fontId="17" fillId="15" borderId="81" xfId="5" applyNumberFormat="1" applyFont="1" applyFill="1" applyBorder="1" applyAlignment="1">
      <alignment horizontal="left" vertical="center" wrapText="1"/>
    </xf>
    <xf numFmtId="0" fontId="17" fillId="14" borderId="102" xfId="5" applyFont="1" applyFill="1" applyBorder="1" applyAlignment="1">
      <alignment horizontal="center" vertical="center" wrapText="1"/>
    </xf>
    <xf numFmtId="0" fontId="17" fillId="14" borderId="75" xfId="5" applyFont="1" applyFill="1" applyBorder="1" applyAlignment="1">
      <alignment horizontal="center" vertical="center" wrapText="1"/>
    </xf>
    <xf numFmtId="0" fontId="17" fillId="14" borderId="76" xfId="5" applyFont="1" applyFill="1" applyBorder="1" applyAlignment="1">
      <alignment horizontal="center" vertical="center" wrapText="1"/>
    </xf>
    <xf numFmtId="0" fontId="17" fillId="14" borderId="20" xfId="5" applyFont="1" applyFill="1" applyBorder="1" applyAlignment="1">
      <alignment horizontal="center" vertical="center" wrapText="1"/>
    </xf>
    <xf numFmtId="0" fontId="17" fillId="14" borderId="0" xfId="5" applyFont="1" applyFill="1" applyAlignment="1">
      <alignment horizontal="center" vertical="center" wrapText="1"/>
    </xf>
    <xf numFmtId="0" fontId="17" fillId="14" borderId="77" xfId="5" applyFont="1" applyFill="1" applyBorder="1" applyAlignment="1">
      <alignment horizontal="center" vertical="center" wrapText="1"/>
    </xf>
    <xf numFmtId="0" fontId="17" fillId="14" borderId="96" xfId="5" applyFont="1" applyFill="1" applyBorder="1" applyAlignment="1">
      <alignment horizontal="center" vertical="center" wrapText="1"/>
    </xf>
    <xf numFmtId="0" fontId="17" fillId="14" borderId="67" xfId="5" applyFont="1" applyFill="1" applyBorder="1" applyAlignment="1">
      <alignment horizontal="center" vertical="center" wrapText="1"/>
    </xf>
    <xf numFmtId="0" fontId="17" fillId="14" borderId="83" xfId="5" applyFont="1" applyFill="1" applyBorder="1" applyAlignment="1">
      <alignment horizontal="center" vertical="center" wrapText="1"/>
    </xf>
    <xf numFmtId="49" fontId="17" fillId="0" borderId="51" xfId="5" applyNumberFormat="1" applyFont="1" applyBorder="1" applyAlignment="1">
      <alignment horizontal="left" vertical="center"/>
    </xf>
    <xf numFmtId="49" fontId="17" fillId="0" borderId="71" xfId="5" applyNumberFormat="1" applyFont="1" applyBorder="1" applyAlignment="1">
      <alignment horizontal="left" vertical="center"/>
    </xf>
    <xf numFmtId="49" fontId="17" fillId="0" borderId="81" xfId="5" applyNumberFormat="1" applyFont="1" applyBorder="1" applyAlignment="1">
      <alignment horizontal="left" vertical="center"/>
    </xf>
    <xf numFmtId="49" fontId="17" fillId="0" borderId="99" xfId="5" applyNumberFormat="1" applyFont="1" applyBorder="1" applyAlignment="1">
      <alignment horizontal="left" vertical="center"/>
    </xf>
    <xf numFmtId="49" fontId="18" fillId="0" borderId="242" xfId="5" applyNumberFormat="1" applyFont="1" applyBorder="1" applyAlignment="1">
      <alignment horizontal="left" vertical="center" wrapText="1"/>
    </xf>
    <xf numFmtId="49" fontId="18" fillId="0" borderId="229" xfId="5" applyNumberFormat="1" applyFont="1" applyBorder="1" applyAlignment="1">
      <alignment horizontal="left" vertical="center" wrapText="1"/>
    </xf>
    <xf numFmtId="49" fontId="18" fillId="0" borderId="243" xfId="5" applyNumberFormat="1" applyFont="1" applyBorder="1" applyAlignment="1">
      <alignment horizontal="left" vertical="center" wrapText="1"/>
    </xf>
    <xf numFmtId="49" fontId="17" fillId="14" borderId="102" xfId="5" applyNumberFormat="1" applyFont="1" applyFill="1" applyBorder="1" applyAlignment="1">
      <alignment horizontal="center" vertical="center"/>
    </xf>
    <xf numFmtId="49" fontId="17" fillId="14" borderId="75" xfId="5" applyNumberFormat="1" applyFont="1" applyFill="1" applyBorder="1" applyAlignment="1">
      <alignment horizontal="center" vertical="center"/>
    </xf>
    <xf numFmtId="49" fontId="17" fillId="14" borderId="76" xfId="5" applyNumberFormat="1" applyFont="1" applyFill="1" applyBorder="1" applyAlignment="1">
      <alignment horizontal="center" vertical="center"/>
    </xf>
    <xf numFmtId="49" fontId="17" fillId="14" borderId="96" xfId="5" applyNumberFormat="1" applyFont="1" applyFill="1" applyBorder="1" applyAlignment="1">
      <alignment horizontal="center" vertical="center"/>
    </xf>
    <xf numFmtId="49" fontId="17" fillId="14" borderId="67" xfId="5" applyNumberFormat="1" applyFont="1" applyFill="1" applyBorder="1" applyAlignment="1">
      <alignment horizontal="center" vertical="center"/>
    </xf>
    <xf numFmtId="49" fontId="17" fillId="14" borderId="83" xfId="5" applyNumberFormat="1" applyFont="1" applyFill="1" applyBorder="1" applyAlignment="1">
      <alignment horizontal="center" vertical="center"/>
    </xf>
    <xf numFmtId="49" fontId="17" fillId="14" borderId="96" xfId="5" applyNumberFormat="1" applyFont="1" applyFill="1" applyBorder="1" applyAlignment="1">
      <alignment horizontal="center" vertical="center" wrapText="1"/>
    </xf>
    <xf numFmtId="49" fontId="17" fillId="0" borderId="66" xfId="5" applyNumberFormat="1" applyFont="1" applyBorder="1" applyAlignment="1">
      <alignment horizontal="center" vertical="center" wrapText="1"/>
    </xf>
    <xf numFmtId="49" fontId="17" fillId="0" borderId="83" xfId="5" applyNumberFormat="1" applyFont="1" applyBorder="1" applyAlignment="1">
      <alignment horizontal="center" vertical="center" wrapText="1"/>
    </xf>
    <xf numFmtId="49" fontId="17" fillId="0" borderId="78" xfId="5" applyNumberFormat="1" applyFont="1" applyBorder="1" applyAlignment="1">
      <alignment horizontal="center" vertical="center"/>
    </xf>
    <xf numFmtId="49" fontId="17" fillId="0" borderId="75" xfId="5" applyNumberFormat="1" applyFont="1" applyBorder="1" applyAlignment="1">
      <alignment horizontal="center" vertical="center"/>
    </xf>
    <xf numFmtId="49" fontId="17" fillId="0" borderId="76" xfId="5" applyNumberFormat="1" applyFont="1" applyBorder="1" applyAlignment="1">
      <alignment horizontal="center" vertical="center"/>
    </xf>
    <xf numFmtId="49" fontId="17" fillId="0" borderId="66" xfId="5" applyNumberFormat="1" applyFont="1" applyBorder="1" applyAlignment="1">
      <alignment horizontal="center" vertical="center"/>
    </xf>
    <xf numFmtId="49" fontId="17" fillId="0" borderId="67" xfId="5" applyNumberFormat="1" applyFont="1" applyBorder="1" applyAlignment="1">
      <alignment horizontal="center" vertical="center"/>
    </xf>
    <xf numFmtId="49" fontId="17" fillId="0" borderId="83" xfId="5" applyNumberFormat="1" applyFont="1" applyBorder="1" applyAlignment="1">
      <alignment horizontal="center" vertical="center"/>
    </xf>
    <xf numFmtId="49" fontId="17" fillId="0" borderId="67" xfId="5" applyNumberFormat="1" applyFont="1" applyBorder="1" applyAlignment="1">
      <alignment horizontal="center" vertical="center" wrapText="1"/>
    </xf>
    <xf numFmtId="49" fontId="17" fillId="15" borderId="122" xfId="5" applyNumberFormat="1" applyFont="1" applyFill="1" applyBorder="1" applyAlignment="1">
      <alignment horizontal="left" vertical="center"/>
    </xf>
    <xf numFmtId="49" fontId="17" fillId="15" borderId="16" xfId="5" applyNumberFormat="1" applyFont="1" applyFill="1" applyBorder="1" applyAlignment="1">
      <alignment horizontal="left" vertical="center"/>
    </xf>
    <xf numFmtId="49" fontId="17" fillId="15" borderId="30" xfId="5" applyNumberFormat="1" applyFont="1" applyFill="1" applyBorder="1" applyAlignment="1">
      <alignment horizontal="left" vertical="center"/>
    </xf>
    <xf numFmtId="49" fontId="18" fillId="14" borderId="14" xfId="5" applyNumberFormat="1" applyFont="1" applyFill="1" applyBorder="1" applyAlignment="1">
      <alignment horizontal="center" vertical="center"/>
    </xf>
    <xf numFmtId="49" fontId="18" fillId="14" borderId="15" xfId="5" applyNumberFormat="1" applyFont="1" applyFill="1" applyBorder="1" applyAlignment="1">
      <alignment horizontal="center" vertical="center"/>
    </xf>
    <xf numFmtId="49" fontId="18" fillId="14" borderId="95" xfId="5" applyNumberFormat="1" applyFont="1" applyFill="1" applyBorder="1" applyAlignment="1">
      <alignment horizontal="center" vertical="center"/>
    </xf>
    <xf numFmtId="49" fontId="18" fillId="14" borderId="21" xfId="5" applyNumberFormat="1" applyFont="1" applyFill="1" applyBorder="1" applyAlignment="1">
      <alignment horizontal="center" vertical="center"/>
    </xf>
    <xf numFmtId="49" fontId="18" fillId="14" borderId="22" xfId="5" applyNumberFormat="1" applyFont="1" applyFill="1" applyBorder="1" applyAlignment="1">
      <alignment horizontal="center" vertical="center"/>
    </xf>
    <xf numFmtId="49" fontId="18" fillId="14" borderId="23" xfId="5" applyNumberFormat="1" applyFont="1" applyFill="1" applyBorder="1" applyAlignment="1">
      <alignment horizontal="center" vertical="center"/>
    </xf>
    <xf numFmtId="0" fontId="18" fillId="14" borderId="229" xfId="5" applyFont="1" applyFill="1" applyBorder="1" applyAlignment="1">
      <alignment horizontal="center" vertical="center"/>
    </xf>
    <xf numFmtId="49" fontId="18" fillId="14" borderId="242" xfId="5" applyNumberFormat="1" applyFont="1" applyFill="1" applyBorder="1" applyAlignment="1">
      <alignment horizontal="center" vertical="center"/>
    </xf>
    <xf numFmtId="49" fontId="18" fillId="14" borderId="229" xfId="5" applyNumberFormat="1" applyFont="1" applyFill="1" applyBorder="1" applyAlignment="1">
      <alignment horizontal="center" vertical="center"/>
    </xf>
    <xf numFmtId="49" fontId="18" fillId="14" borderId="14" xfId="5" applyNumberFormat="1" applyFont="1" applyFill="1" applyBorder="1" applyAlignment="1">
      <alignment horizontal="left" vertical="center"/>
    </xf>
    <xf numFmtId="49" fontId="18" fillId="14" borderId="15" xfId="5" applyNumberFormat="1" applyFont="1" applyFill="1" applyBorder="1" applyAlignment="1">
      <alignment horizontal="left" vertical="center"/>
    </xf>
    <xf numFmtId="49" fontId="18" fillId="14" borderId="21" xfId="5" applyNumberFormat="1" applyFont="1" applyFill="1" applyBorder="1" applyAlignment="1">
      <alignment horizontal="left" vertical="center"/>
    </xf>
    <xf numFmtId="49" fontId="18" fillId="14" borderId="22" xfId="5" applyNumberFormat="1" applyFont="1" applyFill="1" applyBorder="1" applyAlignment="1">
      <alignment horizontal="left" vertical="center"/>
    </xf>
    <xf numFmtId="0" fontId="18" fillId="14" borderId="14" xfId="5" applyFont="1" applyFill="1" applyBorder="1" applyAlignment="1">
      <alignment horizontal="left" vertical="center"/>
    </xf>
    <xf numFmtId="0" fontId="13" fillId="0" borderId="21" xfId="5" applyBorder="1" applyAlignment="1">
      <alignment horizontal="left" vertical="center"/>
    </xf>
    <xf numFmtId="0" fontId="18" fillId="14" borderId="42" xfId="5" applyFont="1" applyFill="1" applyBorder="1" applyAlignment="1">
      <alignment horizontal="left" vertical="center"/>
    </xf>
    <xf numFmtId="0" fontId="13" fillId="0" borderId="32" xfId="5" applyBorder="1" applyAlignment="1">
      <alignment horizontal="left" vertical="center"/>
    </xf>
    <xf numFmtId="0" fontId="18" fillId="14" borderId="40" xfId="5" applyFont="1" applyFill="1" applyBorder="1" applyAlignment="1">
      <alignment horizontal="center" vertical="center"/>
    </xf>
    <xf numFmtId="0" fontId="18" fillId="14" borderId="41" xfId="5" applyFont="1" applyFill="1" applyBorder="1" applyAlignment="1">
      <alignment horizontal="center" vertical="center"/>
    </xf>
    <xf numFmtId="0" fontId="17" fillId="14" borderId="14" xfId="5" applyFont="1" applyFill="1" applyBorder="1" applyAlignment="1">
      <alignment horizontal="center" vertical="center"/>
    </xf>
    <xf numFmtId="0" fontId="17" fillId="14" borderId="15" xfId="5" applyFont="1" applyFill="1" applyBorder="1" applyAlignment="1">
      <alignment horizontal="center" vertical="center"/>
    </xf>
    <xf numFmtId="0" fontId="17" fillId="14" borderId="21" xfId="5" applyFont="1" applyFill="1" applyBorder="1" applyAlignment="1">
      <alignment horizontal="center" vertical="center"/>
    </xf>
    <xf numFmtId="0" fontId="17" fillId="14" borderId="22" xfId="5" applyFont="1" applyFill="1" applyBorder="1" applyAlignment="1">
      <alignment horizontal="center" vertical="center"/>
    </xf>
    <xf numFmtId="0" fontId="18" fillId="15" borderId="16" xfId="5" applyFont="1" applyFill="1" applyBorder="1" applyAlignment="1">
      <alignment horizontal="center" vertical="center"/>
    </xf>
    <xf numFmtId="0" fontId="18" fillId="15" borderId="30" xfId="5" applyFont="1" applyFill="1" applyBorder="1" applyAlignment="1">
      <alignment horizontal="center" vertical="center"/>
    </xf>
    <xf numFmtId="49" fontId="18" fillId="0" borderId="246" xfId="5" applyNumberFormat="1" applyFont="1" applyBorder="1" applyAlignment="1">
      <alignment horizontal="left" vertical="top" wrapText="1"/>
    </xf>
    <xf numFmtId="49" fontId="18" fillId="0" borderId="110" xfId="5" applyNumberFormat="1" applyFont="1" applyBorder="1" applyAlignment="1">
      <alignment horizontal="left" vertical="top" wrapText="1"/>
    </xf>
    <xf numFmtId="49" fontId="18" fillId="0" borderId="111" xfId="5" applyNumberFormat="1" applyFont="1" applyBorder="1" applyAlignment="1">
      <alignment horizontal="left" vertical="top" wrapText="1"/>
    </xf>
    <xf numFmtId="49" fontId="18" fillId="14" borderId="20" xfId="5" applyNumberFormat="1" applyFont="1" applyFill="1" applyBorder="1" applyAlignment="1">
      <alignment horizontal="left" vertical="center"/>
    </xf>
    <xf numFmtId="49" fontId="18" fillId="14" borderId="0" xfId="5" applyNumberFormat="1" applyFont="1" applyFill="1" applyAlignment="1">
      <alignment horizontal="left" vertical="center"/>
    </xf>
    <xf numFmtId="0" fontId="13" fillId="0" borderId="20" xfId="5" applyBorder="1" applyAlignment="1">
      <alignment horizontal="left" vertical="center"/>
    </xf>
    <xf numFmtId="0" fontId="13" fillId="0" borderId="112" xfId="5" applyBorder="1" applyAlignment="1">
      <alignment horizontal="left" vertical="center"/>
    </xf>
    <xf numFmtId="0" fontId="18" fillId="14" borderId="14" xfId="5" applyFont="1" applyFill="1" applyBorder="1" applyAlignment="1">
      <alignment horizontal="center" vertical="center"/>
    </xf>
    <xf numFmtId="0" fontId="18" fillId="14" borderId="21" xfId="5" applyFont="1" applyFill="1" applyBorder="1" applyAlignment="1">
      <alignment horizontal="center" vertical="center"/>
    </xf>
    <xf numFmtId="0" fontId="17" fillId="14" borderId="9" xfId="5" applyFont="1" applyFill="1" applyBorder="1" applyAlignment="1">
      <alignment horizontal="left" vertical="center"/>
    </xf>
    <xf numFmtId="0" fontId="13" fillId="0" borderId="33" xfId="5" applyBorder="1" applyAlignment="1">
      <alignment horizontal="left" vertical="center"/>
    </xf>
    <xf numFmtId="0" fontId="17" fillId="14" borderId="116" xfId="5" applyFont="1" applyFill="1" applyBorder="1" applyAlignment="1">
      <alignment horizontal="left" vertical="center"/>
    </xf>
    <xf numFmtId="0" fontId="13" fillId="0" borderId="38" xfId="5" applyBorder="1" applyAlignment="1">
      <alignment horizontal="left" vertical="center"/>
    </xf>
    <xf numFmtId="0" fontId="17" fillId="0" borderId="71" xfId="5" applyFont="1" applyBorder="1" applyAlignment="1">
      <alignment horizontal="center" vertical="center"/>
    </xf>
    <xf numFmtId="0" fontId="17" fillId="0" borderId="9" xfId="5" applyFont="1" applyBorder="1" applyAlignment="1">
      <alignment horizontal="center" vertical="center"/>
    </xf>
    <xf numFmtId="0" fontId="17" fillId="0" borderId="28" xfId="5" applyFont="1" applyBorder="1" applyAlignment="1">
      <alignment horizontal="center" vertical="center"/>
    </xf>
    <xf numFmtId="0" fontId="17" fillId="0" borderId="15" xfId="5" applyFont="1" applyBorder="1" applyAlignment="1">
      <alignment horizontal="center" vertical="center"/>
    </xf>
    <xf numFmtId="0" fontId="17" fillId="0" borderId="67" xfId="5" applyFont="1" applyBorder="1" applyAlignment="1">
      <alignment horizontal="center" vertical="center"/>
    </xf>
    <xf numFmtId="0" fontId="17" fillId="15" borderId="118" xfId="5" applyFont="1" applyFill="1" applyBorder="1" applyAlignment="1">
      <alignment horizontal="center" vertical="center"/>
    </xf>
    <xf numFmtId="0" fontId="17" fillId="15" borderId="75" xfId="5" applyFont="1" applyFill="1" applyBorder="1" applyAlignment="1">
      <alignment horizontal="center" vertical="center"/>
    </xf>
    <xf numFmtId="0" fontId="17" fillId="15" borderId="29" xfId="5" applyFont="1" applyFill="1" applyBorder="1" applyAlignment="1">
      <alignment horizontal="center" vertical="center"/>
    </xf>
    <xf numFmtId="0" fontId="17" fillId="15" borderId="18" xfId="5" applyFont="1" applyFill="1" applyBorder="1" applyAlignment="1">
      <alignment horizontal="center" vertical="center"/>
    </xf>
    <xf numFmtId="49" fontId="17" fillId="14" borderId="26" xfId="5" applyNumberFormat="1" applyFont="1" applyFill="1" applyBorder="1" applyAlignment="1">
      <alignment horizontal="center" vertical="center"/>
    </xf>
    <xf numFmtId="49" fontId="17" fillId="14" borderId="28" xfId="5" applyNumberFormat="1" applyFont="1" applyFill="1" applyBorder="1" applyAlignment="1">
      <alignment horizontal="center" vertical="center"/>
    </xf>
    <xf numFmtId="0" fontId="17" fillId="0" borderId="26" xfId="5" applyFont="1" applyBorder="1" applyAlignment="1">
      <alignment horizontal="center" vertical="center"/>
    </xf>
    <xf numFmtId="0" fontId="17" fillId="0" borderId="75" xfId="5" applyFont="1" applyBorder="1" applyAlignment="1">
      <alignment horizontal="center" vertical="center"/>
    </xf>
    <xf numFmtId="0" fontId="17" fillId="0" borderId="18" xfId="5" applyFont="1" applyBorder="1" applyAlignment="1">
      <alignment horizontal="center" vertical="center"/>
    </xf>
    <xf numFmtId="0" fontId="13" fillId="0" borderId="8" xfId="5" applyBorder="1" applyAlignment="1">
      <alignment horizontal="left" vertical="center"/>
    </xf>
    <xf numFmtId="0" fontId="18" fillId="14" borderId="9" xfId="5" applyFont="1" applyFill="1" applyBorder="1" applyAlignment="1">
      <alignment horizontal="left" vertical="center"/>
    </xf>
    <xf numFmtId="0" fontId="13" fillId="0" borderId="15" xfId="5" applyBorder="1" applyAlignment="1">
      <alignment horizontal="left" vertical="center"/>
    </xf>
    <xf numFmtId="0" fontId="13" fillId="0" borderId="0" xfId="5" applyAlignment="1">
      <alignment horizontal="left" vertical="center"/>
    </xf>
    <xf numFmtId="49" fontId="17" fillId="14" borderId="14" xfId="5" applyNumberFormat="1" applyFont="1" applyFill="1" applyBorder="1" applyAlignment="1">
      <alignment horizontal="center" vertical="center" wrapText="1"/>
    </xf>
    <xf numFmtId="49" fontId="17" fillId="14" borderId="15" xfId="5" applyNumberFormat="1" applyFont="1" applyFill="1" applyBorder="1" applyAlignment="1">
      <alignment horizontal="center" vertical="center" wrapText="1"/>
    </xf>
    <xf numFmtId="49" fontId="17" fillId="14" borderId="18" xfId="5" applyNumberFormat="1" applyFont="1" applyFill="1" applyBorder="1" applyAlignment="1">
      <alignment horizontal="center" vertical="center" wrapText="1"/>
    </xf>
    <xf numFmtId="0" fontId="17" fillId="15" borderId="36" xfId="5" applyFont="1" applyFill="1" applyBorder="1" applyAlignment="1">
      <alignment horizontal="center" vertical="center"/>
    </xf>
    <xf numFmtId="0" fontId="17" fillId="15" borderId="15" xfId="5" applyFont="1" applyFill="1" applyBorder="1" applyAlignment="1">
      <alignment horizontal="center" vertical="center"/>
    </xf>
    <xf numFmtId="0" fontId="17" fillId="15" borderId="117" xfId="5" applyFont="1" applyFill="1" applyBorder="1" applyAlignment="1">
      <alignment horizontal="center" vertical="center"/>
    </xf>
    <xf numFmtId="0" fontId="17" fillId="15" borderId="67" xfId="5" applyFont="1" applyFill="1" applyBorder="1" applyAlignment="1">
      <alignment horizontal="center" vertical="center"/>
    </xf>
    <xf numFmtId="49" fontId="17" fillId="14" borderId="9" xfId="5" applyNumberFormat="1" applyFont="1" applyFill="1" applyBorder="1" applyAlignment="1">
      <alignment horizontal="center" vertical="center"/>
    </xf>
    <xf numFmtId="0" fontId="17" fillId="0" borderId="22" xfId="5" applyFont="1" applyBorder="1" applyAlignment="1">
      <alignment horizontal="center" vertical="center"/>
    </xf>
    <xf numFmtId="49" fontId="17" fillId="15" borderId="120" xfId="5" applyNumberFormat="1" applyFont="1" applyFill="1" applyBorder="1" applyAlignment="1">
      <alignment horizontal="left" vertical="center" wrapText="1"/>
    </xf>
    <xf numFmtId="49" fontId="17" fillId="15" borderId="86" xfId="5" applyNumberFormat="1" applyFont="1" applyFill="1" applyBorder="1" applyAlignment="1">
      <alignment horizontal="left" vertical="center" wrapText="1"/>
    </xf>
    <xf numFmtId="0" fontId="18" fillId="14" borderId="9" xfId="5" applyFont="1" applyFill="1" applyBorder="1" applyAlignment="1">
      <alignment horizontal="center" vertical="center"/>
    </xf>
    <xf numFmtId="0" fontId="18" fillId="14" borderId="8" xfId="5" applyFont="1" applyFill="1" applyBorder="1" applyAlignment="1">
      <alignment horizontal="center" vertical="center"/>
    </xf>
    <xf numFmtId="0" fontId="17" fillId="0" borderId="122" xfId="5" applyFont="1" applyBorder="1" applyAlignment="1">
      <alignment horizontal="left" vertical="center"/>
    </xf>
    <xf numFmtId="0" fontId="17" fillId="0" borderId="16" xfId="5" applyFont="1" applyBorder="1" applyAlignment="1">
      <alignment horizontal="left" vertical="center"/>
    </xf>
    <xf numFmtId="0" fontId="17" fillId="0" borderId="30" xfId="5" applyFont="1" applyBorder="1" applyAlignment="1">
      <alignment horizontal="left" vertical="center"/>
    </xf>
    <xf numFmtId="0" fontId="21" fillId="0" borderId="16" xfId="5" applyFont="1" applyBorder="1" applyAlignment="1">
      <alignment horizontal="center" vertical="center" wrapText="1"/>
    </xf>
    <xf numFmtId="0" fontId="18" fillId="14" borderId="243" xfId="5" applyFont="1" applyFill="1" applyBorder="1" applyAlignment="1">
      <alignment horizontal="center" vertical="center"/>
    </xf>
    <xf numFmtId="49" fontId="16" fillId="0" borderId="67" xfId="5" applyNumberFormat="1" applyFont="1" applyBorder="1" applyAlignment="1">
      <alignment horizontal="center" vertical="center"/>
    </xf>
    <xf numFmtId="49" fontId="18" fillId="14" borderId="14" xfId="5" applyNumberFormat="1" applyFont="1" applyFill="1" applyBorder="1" applyAlignment="1">
      <alignment horizontal="left" vertical="center" wrapText="1"/>
    </xf>
    <xf numFmtId="49" fontId="18" fillId="14" borderId="15" xfId="5" applyNumberFormat="1" applyFont="1" applyFill="1" applyBorder="1" applyAlignment="1">
      <alignment horizontal="left" vertical="center" wrapText="1"/>
    </xf>
    <xf numFmtId="49" fontId="18" fillId="14" borderId="20" xfId="5" applyNumberFormat="1" applyFont="1" applyFill="1" applyBorder="1" applyAlignment="1">
      <alignment horizontal="left" vertical="center" wrapText="1"/>
    </xf>
    <xf numFmtId="49" fontId="18" fillId="14" borderId="0" xfId="5" applyNumberFormat="1" applyFont="1" applyFill="1" applyAlignment="1">
      <alignment horizontal="left" vertical="center" wrapText="1"/>
    </xf>
    <xf numFmtId="49" fontId="18" fillId="14" borderId="251" xfId="5" applyNumberFormat="1" applyFont="1" applyFill="1" applyBorder="1" applyAlignment="1">
      <alignment horizontal="center" vertical="center"/>
    </xf>
    <xf numFmtId="49" fontId="18" fillId="14" borderId="240" xfId="5" applyNumberFormat="1" applyFont="1" applyFill="1" applyBorder="1" applyAlignment="1">
      <alignment horizontal="center" vertical="center"/>
    </xf>
    <xf numFmtId="49" fontId="18" fillId="15" borderId="14" xfId="5" applyNumberFormat="1" applyFont="1" applyFill="1" applyBorder="1" applyAlignment="1">
      <alignment horizontal="left" vertical="center"/>
    </xf>
    <xf numFmtId="49" fontId="18" fillId="15" borderId="15" xfId="5" applyNumberFormat="1" applyFont="1" applyFill="1" applyBorder="1" applyAlignment="1">
      <alignment horizontal="left" vertical="center"/>
    </xf>
    <xf numFmtId="49" fontId="18" fillId="15" borderId="21" xfId="5" applyNumberFormat="1" applyFont="1" applyFill="1" applyBorder="1" applyAlignment="1">
      <alignment horizontal="left" vertical="center"/>
    </xf>
    <xf numFmtId="49" fontId="18" fillId="15" borderId="22" xfId="5" applyNumberFormat="1" applyFont="1" applyFill="1" applyBorder="1" applyAlignment="1">
      <alignment horizontal="left" vertical="center"/>
    </xf>
    <xf numFmtId="0" fontId="18" fillId="14" borderId="42" xfId="5" applyFont="1" applyFill="1" applyBorder="1" applyAlignment="1">
      <alignment horizontal="center" vertical="center"/>
    </xf>
    <xf numFmtId="0" fontId="18" fillId="14" borderId="32" xfId="5" applyFont="1" applyFill="1" applyBorder="1" applyAlignment="1">
      <alignment horizontal="center" vertical="center"/>
    </xf>
    <xf numFmtId="0" fontId="18" fillId="14" borderId="127" xfId="5" applyFont="1" applyFill="1" applyBorder="1" applyAlignment="1">
      <alignment horizontal="center" vertical="center"/>
    </xf>
    <xf numFmtId="0" fontId="18" fillId="14" borderId="128" xfId="5" applyFont="1" applyFill="1" applyBorder="1" applyAlignment="1">
      <alignment horizontal="center" vertical="center"/>
    </xf>
    <xf numFmtId="0" fontId="17" fillId="0" borderId="1" xfId="5" applyFont="1" applyBorder="1" applyAlignment="1">
      <alignment horizontal="center" vertical="center"/>
    </xf>
    <xf numFmtId="0" fontId="17" fillId="0" borderId="4" xfId="5" applyFont="1" applyBorder="1" applyAlignment="1">
      <alignment horizontal="center" vertical="center"/>
    </xf>
    <xf numFmtId="0" fontId="17" fillId="0" borderId="14" xfId="5" applyFont="1" applyBorder="1" applyAlignment="1">
      <alignment horizontal="center" vertical="center"/>
    </xf>
    <xf numFmtId="0" fontId="18" fillId="14" borderId="229" xfId="5" applyFont="1" applyFill="1" applyBorder="1" applyAlignment="1">
      <alignment horizontal="right" vertical="center"/>
    </xf>
    <xf numFmtId="0" fontId="18" fillId="14" borderId="243" xfId="5" applyFont="1" applyFill="1" applyBorder="1" applyAlignment="1">
      <alignment horizontal="right" vertical="center"/>
    </xf>
    <xf numFmtId="0" fontId="18" fillId="0" borderId="12" xfId="5" applyFont="1" applyBorder="1" applyAlignment="1">
      <alignment horizontal="center" vertical="center" wrapText="1"/>
    </xf>
    <xf numFmtId="0" fontId="18" fillId="0" borderId="13" xfId="5" applyFont="1" applyBorder="1" applyAlignment="1">
      <alignment horizontal="center" vertical="center" wrapText="1"/>
    </xf>
    <xf numFmtId="0" fontId="18" fillId="14" borderId="122" xfId="5" applyFont="1" applyFill="1" applyBorder="1" applyAlignment="1">
      <alignment horizontal="left" vertical="center"/>
    </xf>
    <xf numFmtId="0" fontId="18" fillId="14" borderId="16" xfId="5" applyFont="1" applyFill="1" applyBorder="1" applyAlignment="1">
      <alignment horizontal="left" vertical="center"/>
    </xf>
    <xf numFmtId="0" fontId="18" fillId="14" borderId="17" xfId="5" applyFont="1" applyFill="1" applyBorder="1" applyAlignment="1">
      <alignment horizontal="left" vertical="center"/>
    </xf>
    <xf numFmtId="0" fontId="18" fillId="14" borderId="242" xfId="5" applyFont="1" applyFill="1" applyBorder="1" applyAlignment="1">
      <alignment horizontal="center" vertical="center"/>
    </xf>
    <xf numFmtId="0" fontId="18" fillId="14" borderId="228" xfId="5" applyFont="1" applyFill="1" applyBorder="1" applyAlignment="1">
      <alignment horizontal="center" vertical="center" wrapText="1"/>
    </xf>
    <xf numFmtId="0" fontId="18" fillId="14" borderId="229" xfId="5" applyFont="1" applyFill="1" applyBorder="1" applyAlignment="1">
      <alignment horizontal="center" vertical="center" wrapText="1"/>
    </xf>
    <xf numFmtId="0" fontId="18" fillId="14" borderId="243" xfId="5" applyFont="1" applyFill="1" applyBorder="1" applyAlignment="1">
      <alignment horizontal="center" vertical="center" wrapText="1"/>
    </xf>
    <xf numFmtId="0" fontId="18" fillId="14" borderId="228" xfId="5" applyFont="1" applyFill="1" applyBorder="1" applyAlignment="1">
      <alignment horizontal="center" vertical="center"/>
    </xf>
    <xf numFmtId="49" fontId="17" fillId="0" borderId="99" xfId="5" applyNumberFormat="1" applyFont="1" applyBorder="1" applyAlignment="1">
      <alignment horizontal="center" vertical="center"/>
    </xf>
    <xf numFmtId="49" fontId="17" fillId="0" borderId="71" xfId="5" applyNumberFormat="1" applyFont="1" applyBorder="1" applyAlignment="1">
      <alignment horizontal="center" vertical="center"/>
    </xf>
    <xf numFmtId="49" fontId="17" fillId="0" borderId="72" xfId="5" applyNumberFormat="1" applyFont="1" applyBorder="1" applyAlignment="1">
      <alignment horizontal="center" vertical="center"/>
    </xf>
    <xf numFmtId="0" fontId="18" fillId="14" borderId="20" xfId="5" applyFont="1" applyFill="1" applyBorder="1" applyAlignment="1">
      <alignment horizontal="center" vertical="center" wrapText="1"/>
    </xf>
    <xf numFmtId="0" fontId="18" fillId="14" borderId="0" xfId="5" applyFont="1" applyFill="1" applyAlignment="1">
      <alignment horizontal="center" vertical="center" wrapText="1"/>
    </xf>
    <xf numFmtId="0" fontId="18" fillId="14" borderId="21" xfId="5" applyFont="1" applyFill="1" applyBorder="1" applyAlignment="1">
      <alignment horizontal="center" vertical="center" wrapText="1"/>
    </xf>
    <xf numFmtId="0" fontId="18" fillId="14" borderId="22" xfId="5" applyFont="1" applyFill="1" applyBorder="1" applyAlignment="1">
      <alignment horizontal="center" vertical="center" wrapText="1"/>
    </xf>
    <xf numFmtId="0" fontId="17" fillId="0" borderId="34" xfId="5" applyFont="1" applyBorder="1" applyAlignment="1">
      <alignment horizontal="left" vertical="center"/>
    </xf>
    <xf numFmtId="0" fontId="17" fillId="0" borderId="35" xfId="5" applyFont="1" applyBorder="1" applyAlignment="1">
      <alignment horizontal="left" vertical="center"/>
    </xf>
    <xf numFmtId="0" fontId="17" fillId="0" borderId="20" xfId="5" applyFont="1" applyBorder="1" applyAlignment="1">
      <alignment horizontal="center" vertical="center"/>
    </xf>
    <xf numFmtId="0" fontId="17" fillId="0" borderId="21" xfId="5" applyFont="1" applyBorder="1" applyAlignment="1">
      <alignment horizontal="center" vertical="center"/>
    </xf>
    <xf numFmtId="49" fontId="18" fillId="9" borderId="68" xfId="5" applyNumberFormat="1" applyFont="1" applyFill="1" applyBorder="1" applyAlignment="1">
      <alignment horizontal="center" vertical="center"/>
    </xf>
    <xf numFmtId="49" fontId="18" fillId="9" borderId="69" xfId="5" applyNumberFormat="1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/>
    </xf>
    <xf numFmtId="0" fontId="9" fillId="13" borderId="3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left"/>
    </xf>
    <xf numFmtId="0" fontId="33" fillId="2" borderId="6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3" fillId="4" borderId="28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2" fontId="27" fillId="4" borderId="9" xfId="0" applyNumberFormat="1" applyFont="1" applyFill="1" applyBorder="1" applyAlignment="1">
      <alignment horizontal="center" vertical="center"/>
    </xf>
    <xf numFmtId="2" fontId="27" fillId="4" borderId="28" xfId="0" applyNumberFormat="1" applyFont="1" applyFill="1" applyBorder="1" applyAlignment="1">
      <alignment horizontal="center" vertical="center"/>
    </xf>
    <xf numFmtId="0" fontId="27" fillId="19" borderId="3" xfId="0" applyFont="1" applyFill="1" applyBorder="1" applyAlignment="1">
      <alignment horizontal="left" vertical="center" wrapText="1"/>
    </xf>
    <xf numFmtId="0" fontId="27" fillId="4" borderId="36" xfId="0" applyFont="1" applyFill="1" applyBorder="1" applyAlignment="1">
      <alignment horizontal="center" vertical="center" wrapText="1"/>
    </xf>
    <xf numFmtId="0" fontId="27" fillId="4" borderId="94" xfId="0" applyFont="1" applyFill="1" applyBorder="1" applyAlignment="1">
      <alignment horizontal="center" vertical="center" wrapText="1"/>
    </xf>
    <xf numFmtId="0" fontId="27" fillId="4" borderId="116" xfId="0" applyFont="1" applyFill="1" applyBorder="1" applyAlignment="1">
      <alignment horizontal="center" vertical="center" wrapText="1"/>
    </xf>
    <xf numFmtId="0" fontId="27" fillId="4" borderId="39" xfId="0" applyFont="1" applyFill="1" applyBorder="1" applyAlignment="1">
      <alignment horizontal="center" vertical="center" wrapText="1"/>
    </xf>
    <xf numFmtId="0" fontId="27" fillId="4" borderId="0" xfId="0" applyFont="1" applyFill="1" applyAlignment="1">
      <alignment horizontal="center" vertical="center" wrapText="1"/>
    </xf>
    <xf numFmtId="0" fontId="27" fillId="4" borderId="31" xfId="0" applyFont="1" applyFill="1" applyBorder="1" applyAlignment="1">
      <alignment horizontal="center" vertical="center" wrapText="1"/>
    </xf>
    <xf numFmtId="0" fontId="27" fillId="4" borderId="37" xfId="0" applyFont="1" applyFill="1" applyBorder="1" applyAlignment="1">
      <alignment horizontal="center" vertical="center" wrapText="1"/>
    </xf>
    <xf numFmtId="0" fontId="27" fillId="4" borderId="22" xfId="0" applyFont="1" applyFill="1" applyBorder="1" applyAlignment="1">
      <alignment horizontal="center" vertical="center" wrapText="1"/>
    </xf>
    <xf numFmtId="0" fontId="27" fillId="4" borderId="38" xfId="0" applyFont="1" applyFill="1" applyBorder="1" applyAlignment="1">
      <alignment horizontal="center" vertical="center" wrapText="1"/>
    </xf>
    <xf numFmtId="0" fontId="27" fillId="4" borderId="95" xfId="0" applyFont="1" applyFill="1" applyBorder="1" applyAlignment="1">
      <alignment horizontal="center" vertical="center" wrapText="1"/>
    </xf>
    <xf numFmtId="0" fontId="27" fillId="4" borderId="25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center" vertical="center" wrapText="1"/>
    </xf>
    <xf numFmtId="2" fontId="27" fillId="4" borderId="3" xfId="0" applyNumberFormat="1" applyFont="1" applyFill="1" applyBorder="1" applyAlignment="1">
      <alignment horizontal="center" vertical="center"/>
    </xf>
    <xf numFmtId="0" fontId="27" fillId="4" borderId="28" xfId="0" applyFont="1" applyFill="1" applyBorder="1" applyAlignment="1">
      <alignment horizontal="left" vertical="center" wrapText="1"/>
    </xf>
    <xf numFmtId="0" fontId="27" fillId="4" borderId="3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2" fontId="27" fillId="4" borderId="1" xfId="0" applyNumberFormat="1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left" vertical="center" wrapText="1"/>
    </xf>
    <xf numFmtId="0" fontId="27" fillId="4" borderId="27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center" vertical="center" wrapText="1"/>
    </xf>
    <xf numFmtId="0" fontId="27" fillId="4" borderId="19" xfId="0" applyFont="1" applyFill="1" applyBorder="1" applyAlignment="1">
      <alignment horizontal="center" vertical="center" wrapText="1"/>
    </xf>
    <xf numFmtId="0" fontId="33" fillId="28" borderId="112" xfId="0" applyFont="1" applyFill="1" applyBorder="1" applyAlignment="1">
      <alignment horizontal="center" vertical="center" wrapText="1"/>
    </xf>
    <xf numFmtId="0" fontId="33" fillId="28" borderId="32" xfId="0" applyFont="1" applyFill="1" applyBorder="1" applyAlignment="1">
      <alignment horizontal="center" vertical="center" wrapText="1"/>
    </xf>
    <xf numFmtId="0" fontId="33" fillId="9" borderId="14" xfId="0" applyFont="1" applyFill="1" applyBorder="1" applyAlignment="1">
      <alignment horizontal="center" vertical="center" wrapText="1"/>
    </xf>
    <xf numFmtId="0" fontId="33" fillId="9" borderId="20" xfId="0" applyFont="1" applyFill="1" applyBorder="1" applyAlignment="1">
      <alignment horizontal="center" vertical="center" wrapText="1"/>
    </xf>
    <xf numFmtId="0" fontId="33" fillId="9" borderId="21" xfId="0" applyFont="1" applyFill="1" applyBorder="1" applyAlignment="1">
      <alignment horizontal="center" vertical="center" wrapText="1"/>
    </xf>
    <xf numFmtId="0" fontId="33" fillId="18" borderId="42" xfId="0" applyFont="1" applyFill="1" applyBorder="1" applyAlignment="1">
      <alignment horizontal="center" vertical="center" wrapText="1"/>
    </xf>
    <xf numFmtId="0" fontId="33" fillId="18" borderId="112" xfId="0" applyFont="1" applyFill="1" applyBorder="1" applyAlignment="1">
      <alignment horizontal="center" vertical="center" wrapText="1"/>
    </xf>
    <xf numFmtId="0" fontId="33" fillId="18" borderId="32" xfId="0" applyFont="1" applyFill="1" applyBorder="1" applyAlignment="1">
      <alignment horizontal="center" vertical="center" wrapText="1"/>
    </xf>
    <xf numFmtId="2" fontId="27" fillId="4" borderId="3" xfId="0" applyNumberFormat="1" applyFont="1" applyFill="1" applyBorder="1" applyAlignment="1">
      <alignment horizontal="center" vertical="center" wrapText="1"/>
    </xf>
    <xf numFmtId="2" fontId="27" fillId="4" borderId="28" xfId="0" applyNumberFormat="1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33" fillId="18" borderId="20" xfId="0" applyFont="1" applyFill="1" applyBorder="1" applyAlignment="1">
      <alignment horizontal="center" vertical="center" wrapText="1"/>
    </xf>
    <xf numFmtId="0" fontId="33" fillId="18" borderId="21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left" vertical="center" wrapText="1"/>
    </xf>
    <xf numFmtId="2" fontId="27" fillId="4" borderId="8" xfId="0" applyNumberFormat="1" applyFont="1" applyFill="1" applyBorder="1" applyAlignment="1">
      <alignment horizontal="center" vertical="center"/>
    </xf>
    <xf numFmtId="0" fontId="27" fillId="4" borderId="3" xfId="0" applyFont="1" applyFill="1" applyBorder="1" applyAlignment="1">
      <alignment horizontal="left" vertical="center"/>
    </xf>
    <xf numFmtId="0" fontId="33" fillId="34" borderId="12" xfId="0" applyFont="1" applyFill="1" applyBorder="1" applyAlignment="1">
      <alignment horizontal="center" vertical="center"/>
    </xf>
    <xf numFmtId="0" fontId="33" fillId="34" borderId="13" xfId="0" applyFont="1" applyFill="1" applyBorder="1" applyAlignment="1">
      <alignment horizontal="center" vertical="center"/>
    </xf>
    <xf numFmtId="0" fontId="33" fillId="34" borderId="10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  <xf numFmtId="0" fontId="27" fillId="4" borderId="11" xfId="0" applyFont="1" applyFill="1" applyBorder="1" applyAlignment="1">
      <alignment horizontal="left" vertical="center"/>
    </xf>
    <xf numFmtId="0" fontId="27" fillId="4" borderId="30" xfId="0" applyFont="1" applyFill="1" applyBorder="1" applyAlignment="1">
      <alignment horizontal="left" vertical="center"/>
    </xf>
    <xf numFmtId="0" fontId="33" fillId="33" borderId="3" xfId="0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 wrapText="1"/>
    </xf>
    <xf numFmtId="0" fontId="33" fillId="4" borderId="16" xfId="0" applyFont="1" applyFill="1" applyBorder="1" applyAlignment="1">
      <alignment horizontal="center" vertical="center" wrapText="1"/>
    </xf>
    <xf numFmtId="0" fontId="33" fillId="4" borderId="30" xfId="0" applyFont="1" applyFill="1" applyBorder="1" applyAlignment="1">
      <alignment horizontal="center" vertical="center" wrapText="1"/>
    </xf>
    <xf numFmtId="0" fontId="33" fillId="33" borderId="11" xfId="0" applyFont="1" applyFill="1" applyBorder="1" applyAlignment="1">
      <alignment horizontal="center" vertical="center"/>
    </xf>
    <xf numFmtId="0" fontId="33" fillId="33" borderId="16" xfId="0" applyFont="1" applyFill="1" applyBorder="1" applyAlignment="1">
      <alignment horizontal="center" vertical="center"/>
    </xf>
    <xf numFmtId="0" fontId="33" fillId="33" borderId="30" xfId="0" applyFont="1" applyFill="1" applyBorder="1" applyAlignment="1">
      <alignment horizontal="center" vertical="center"/>
    </xf>
    <xf numFmtId="0" fontId="63" fillId="26" borderId="149" xfId="8" applyFont="1" applyFill="1" applyBorder="1"/>
    <xf numFmtId="0" fontId="63" fillId="26" borderId="148" xfId="8" applyFont="1" applyFill="1" applyBorder="1"/>
    <xf numFmtId="0" fontId="48" fillId="26" borderId="144" xfId="8" applyFont="1" applyFill="1" applyBorder="1"/>
    <xf numFmtId="0" fontId="48" fillId="26" borderId="143" xfId="8" applyFont="1" applyFill="1" applyBorder="1"/>
    <xf numFmtId="0" fontId="63" fillId="27" borderId="168" xfId="8" applyFont="1" applyFill="1" applyBorder="1" applyAlignment="1">
      <alignment horizontal="center" vertical="center"/>
    </xf>
    <xf numFmtId="0" fontId="63" fillId="27" borderId="164" xfId="8" applyFont="1" applyFill="1" applyBorder="1" applyAlignment="1">
      <alignment horizontal="center" vertical="center"/>
    </xf>
    <xf numFmtId="0" fontId="31" fillId="26" borderId="147" xfId="8" applyFont="1" applyFill="1" applyBorder="1" applyAlignment="1">
      <alignment horizontal="center"/>
    </xf>
    <xf numFmtId="0" fontId="31" fillId="26" borderId="147" xfId="8" applyFont="1" applyFill="1" applyBorder="1"/>
    <xf numFmtId="0" fontId="31" fillId="26" borderId="146" xfId="8" applyFont="1" applyFill="1" applyBorder="1"/>
    <xf numFmtId="0" fontId="47" fillId="26" borderId="142" xfId="8" applyFont="1" applyFill="1" applyBorder="1" applyAlignment="1">
      <alignment horizontal="center"/>
    </xf>
    <xf numFmtId="0" fontId="47" fillId="26" borderId="142" xfId="8" applyFont="1" applyFill="1" applyBorder="1"/>
    <xf numFmtId="0" fontId="47" fillId="26" borderId="141" xfId="8" applyFont="1" applyFill="1" applyBorder="1"/>
    <xf numFmtId="0" fontId="63" fillId="27" borderId="40" xfId="8" applyFont="1" applyFill="1" applyBorder="1" applyAlignment="1">
      <alignment horizontal="center" vertical="center"/>
    </xf>
    <xf numFmtId="0" fontId="63" fillId="27" borderId="163" xfId="8" applyFont="1" applyFill="1" applyBorder="1" applyAlignment="1">
      <alignment horizontal="center" vertical="center"/>
    </xf>
    <xf numFmtId="0" fontId="63" fillId="27" borderId="169" xfId="8" applyFont="1" applyFill="1" applyBorder="1" applyAlignment="1">
      <alignment horizontal="center" vertical="center"/>
    </xf>
    <xf numFmtId="0" fontId="63" fillId="27" borderId="165" xfId="8" applyFont="1" applyFill="1" applyBorder="1" applyAlignment="1">
      <alignment horizontal="center" vertical="center"/>
    </xf>
    <xf numFmtId="0" fontId="63" fillId="26" borderId="155" xfId="8" applyFont="1" applyFill="1" applyBorder="1"/>
    <xf numFmtId="0" fontId="63" fillId="26" borderId="154" xfId="8" applyFont="1" applyFill="1" applyBorder="1"/>
    <xf numFmtId="0" fontId="63" fillId="27" borderId="164" xfId="8" applyFont="1" applyFill="1" applyBorder="1" applyAlignment="1">
      <alignment horizontal="center" vertical="center" wrapText="1"/>
    </xf>
    <xf numFmtId="0" fontId="63" fillId="27" borderId="220" xfId="8" applyFont="1" applyFill="1" applyBorder="1" applyAlignment="1">
      <alignment horizontal="center" vertical="center" wrapText="1"/>
    </xf>
    <xf numFmtId="0" fontId="63" fillId="27" borderId="162" xfId="8" applyFont="1" applyFill="1" applyBorder="1" applyAlignment="1">
      <alignment horizontal="center" vertical="center" wrapText="1"/>
    </xf>
    <xf numFmtId="0" fontId="63" fillId="27" borderId="173" xfId="8" applyFont="1" applyFill="1" applyBorder="1" applyAlignment="1">
      <alignment horizontal="center"/>
    </xf>
    <xf numFmtId="0" fontId="31" fillId="27" borderId="172" xfId="8" applyFont="1" applyFill="1" applyBorder="1"/>
    <xf numFmtId="0" fontId="31" fillId="27" borderId="170" xfId="8" applyFont="1" applyFill="1" applyBorder="1"/>
    <xf numFmtId="0" fontId="63" fillId="27" borderId="173" xfId="8" applyFont="1" applyFill="1" applyBorder="1" applyAlignment="1">
      <alignment horizontal="center" vertical="center"/>
    </xf>
    <xf numFmtId="0" fontId="31" fillId="27" borderId="172" xfId="8" applyFont="1" applyFill="1" applyBorder="1" applyAlignment="1">
      <alignment vertical="center"/>
    </xf>
    <xf numFmtId="0" fontId="31" fillId="27" borderId="171" xfId="8" applyFont="1" applyFill="1" applyBorder="1" applyAlignment="1">
      <alignment vertical="center"/>
    </xf>
    <xf numFmtId="0" fontId="31" fillId="27" borderId="170" xfId="8" applyFont="1" applyFill="1" applyBorder="1" applyAlignment="1">
      <alignment vertical="center"/>
    </xf>
    <xf numFmtId="0" fontId="31" fillId="26" borderId="152" xfId="8" applyFont="1" applyFill="1" applyBorder="1" applyAlignment="1">
      <alignment horizontal="center"/>
    </xf>
    <xf numFmtId="0" fontId="31" fillId="26" borderId="152" xfId="8" applyFont="1" applyFill="1" applyBorder="1"/>
    <xf numFmtId="0" fontId="31" fillId="26" borderId="151" xfId="8" applyFont="1" applyFill="1" applyBorder="1"/>
    <xf numFmtId="0" fontId="63" fillId="36" borderId="176" xfId="8" applyFont="1" applyFill="1" applyBorder="1" applyAlignment="1">
      <alignment horizontal="center"/>
    </xf>
    <xf numFmtId="0" fontId="63" fillId="36" borderId="175" xfId="8" applyFont="1" applyFill="1" applyBorder="1" applyAlignment="1">
      <alignment horizontal="center"/>
    </xf>
    <xf numFmtId="0" fontId="63" fillId="36" borderId="174" xfId="8" applyFont="1" applyFill="1" applyBorder="1" applyAlignment="1">
      <alignment horizontal="center"/>
    </xf>
    <xf numFmtId="0" fontId="63" fillId="27" borderId="166" xfId="8" applyFont="1" applyFill="1" applyBorder="1" applyAlignment="1">
      <alignment horizontal="center" vertical="center"/>
    </xf>
    <xf numFmtId="0" fontId="63" fillId="27" borderId="162" xfId="8" applyFont="1" applyFill="1" applyBorder="1" applyAlignment="1">
      <alignment horizontal="center" vertical="center"/>
    </xf>
    <xf numFmtId="0" fontId="30" fillId="6" borderId="268" xfId="8" applyFont="1" applyFill="1" applyBorder="1" applyAlignment="1">
      <alignment horizontal="center" vertical="center"/>
    </xf>
    <xf numFmtId="0" fontId="31" fillId="6" borderId="192" xfId="8" applyFont="1" applyFill="1" applyBorder="1" applyAlignment="1">
      <alignment horizontal="center" vertical="center"/>
    </xf>
    <xf numFmtId="0" fontId="31" fillId="6" borderId="191" xfId="8" applyFont="1" applyFill="1" applyBorder="1" applyAlignment="1">
      <alignment horizontal="center" vertical="center"/>
    </xf>
    <xf numFmtId="0" fontId="33" fillId="6" borderId="260" xfId="8" applyFont="1" applyFill="1" applyBorder="1" applyAlignment="1">
      <alignment horizontal="center"/>
    </xf>
    <xf numFmtId="0" fontId="33" fillId="6" borderId="261" xfId="8" applyFont="1" applyFill="1" applyBorder="1" applyAlignment="1">
      <alignment horizontal="center"/>
    </xf>
    <xf numFmtId="0" fontId="33" fillId="6" borderId="262" xfId="8" applyFont="1" applyFill="1" applyBorder="1" applyAlignment="1">
      <alignment horizontal="center"/>
    </xf>
    <xf numFmtId="0" fontId="49" fillId="19" borderId="269" xfId="8" applyFont="1" applyFill="1" applyBorder="1" applyAlignment="1">
      <alignment horizontal="center"/>
    </xf>
    <xf numFmtId="0" fontId="49" fillId="19" borderId="190" xfId="8" applyFont="1" applyFill="1" applyBorder="1" applyAlignment="1">
      <alignment horizontal="center"/>
    </xf>
    <xf numFmtId="0" fontId="49" fillId="19" borderId="189" xfId="8" applyFont="1" applyFill="1" applyBorder="1" applyAlignment="1">
      <alignment horizontal="center"/>
    </xf>
    <xf numFmtId="0" fontId="33" fillId="6" borderId="271" xfId="8" applyFont="1" applyFill="1" applyBorder="1" applyAlignment="1">
      <alignment horizontal="center" vertical="center"/>
    </xf>
    <xf numFmtId="0" fontId="33" fillId="6" borderId="184" xfId="8" applyFont="1" applyFill="1" applyBorder="1" applyAlignment="1">
      <alignment horizontal="center" vertical="center"/>
    </xf>
    <xf numFmtId="0" fontId="33" fillId="6" borderId="20" xfId="8" applyFont="1" applyFill="1" applyBorder="1" applyAlignment="1">
      <alignment horizontal="center" vertical="center"/>
    </xf>
    <xf numFmtId="0" fontId="33" fillId="6" borderId="182" xfId="8" applyFont="1" applyFill="1" applyBorder="1" applyAlignment="1">
      <alignment horizontal="center" vertical="center"/>
    </xf>
    <xf numFmtId="0" fontId="33" fillId="23" borderId="270" xfId="8" applyFont="1" applyFill="1" applyBorder="1" applyAlignment="1">
      <alignment horizontal="center" vertical="center" wrapText="1"/>
    </xf>
    <xf numFmtId="0" fontId="33" fillId="23" borderId="186" xfId="8" applyFont="1" applyFill="1" applyBorder="1" applyAlignment="1">
      <alignment horizontal="center" vertical="center" wrapText="1"/>
    </xf>
    <xf numFmtId="0" fontId="33" fillId="23" borderId="185" xfId="8" applyFont="1" applyFill="1" applyBorder="1" applyAlignment="1">
      <alignment horizontal="center" vertical="center" wrapText="1"/>
    </xf>
    <xf numFmtId="0" fontId="30" fillId="6" borderId="266" xfId="8" applyFont="1" applyFill="1" applyBorder="1" applyAlignment="1">
      <alignment horizontal="center" vertical="center"/>
    </xf>
    <xf numFmtId="0" fontId="30" fillId="6" borderId="197" xfId="8" applyFont="1" applyFill="1" applyBorder="1" applyAlignment="1">
      <alignment horizontal="center" vertical="center"/>
    </xf>
    <xf numFmtId="0" fontId="30" fillId="6" borderId="196" xfId="8" applyFont="1" applyFill="1" applyBorder="1" applyAlignment="1">
      <alignment horizontal="center" vertical="center"/>
    </xf>
    <xf numFmtId="0" fontId="33" fillId="22" borderId="180" xfId="8" applyFont="1" applyFill="1" applyBorder="1" applyAlignment="1">
      <alignment horizontal="center" vertical="center"/>
    </xf>
    <xf numFmtId="0" fontId="33" fillId="22" borderId="183" xfId="8" applyFont="1" applyFill="1" applyBorder="1" applyAlignment="1">
      <alignment horizontal="center" vertical="center"/>
    </xf>
    <xf numFmtId="0" fontId="33" fillId="22" borderId="179" xfId="8" applyFont="1" applyFill="1" applyBorder="1" applyAlignment="1">
      <alignment horizontal="center" vertical="center"/>
    </xf>
    <xf numFmtId="0" fontId="65" fillId="33" borderId="20" xfId="8" applyFont="1" applyFill="1" applyBorder="1" applyAlignment="1">
      <alignment horizontal="center"/>
    </xf>
    <xf numFmtId="0" fontId="65" fillId="33" borderId="0" xfId="8" applyFont="1" applyFill="1" applyAlignment="1">
      <alignment horizontal="center"/>
    </xf>
    <xf numFmtId="0" fontId="65" fillId="33" borderId="25" xfId="8" applyFont="1" applyFill="1" applyBorder="1" applyAlignment="1">
      <alignment horizontal="center"/>
    </xf>
    <xf numFmtId="0" fontId="33" fillId="0" borderId="201" xfId="8" applyFont="1" applyBorder="1" applyAlignment="1">
      <alignment horizontal="center"/>
    </xf>
    <xf numFmtId="0" fontId="33" fillId="33" borderId="277" xfId="8" applyFont="1" applyFill="1" applyBorder="1" applyAlignment="1">
      <alignment horizontal="center" vertical="center" wrapText="1"/>
    </xf>
    <xf numFmtId="0" fontId="33" fillId="33" borderId="210" xfId="8" applyFont="1" applyFill="1" applyBorder="1" applyAlignment="1">
      <alignment horizontal="center" vertical="center" wrapText="1"/>
    </xf>
    <xf numFmtId="0" fontId="33" fillId="33" borderId="211" xfId="8" applyFont="1" applyFill="1" applyBorder="1" applyAlignment="1">
      <alignment horizontal="center" vertical="center" wrapText="1"/>
    </xf>
    <xf numFmtId="0" fontId="33" fillId="33" borderId="278" xfId="8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4" fillId="27" borderId="11" xfId="0" applyFont="1" applyFill="1" applyBorder="1" applyAlignment="1">
      <alignment horizontal="center"/>
    </xf>
    <xf numFmtId="0" fontId="64" fillId="27" borderId="30" xfId="0" applyFont="1" applyFill="1" applyBorder="1" applyAlignment="1">
      <alignment horizontal="center"/>
    </xf>
    <xf numFmtId="0" fontId="33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/>
    </xf>
    <xf numFmtId="0" fontId="43" fillId="0" borderId="0" xfId="8" applyFont="1" applyBorder="1" applyAlignment="1">
      <alignment horizontal="center" wrapText="1"/>
    </xf>
    <xf numFmtId="0" fontId="50" fillId="0" borderId="0" xfId="8" applyFont="1" applyBorder="1" applyAlignment="1">
      <alignment horizontal="center"/>
    </xf>
    <xf numFmtId="0" fontId="27" fillId="0" borderId="19" xfId="8" applyFont="1" applyBorder="1" applyAlignment="1">
      <alignment horizontal="center"/>
    </xf>
    <xf numFmtId="0" fontId="33" fillId="4" borderId="31" xfId="8" applyFont="1" applyFill="1" applyBorder="1" applyAlignment="1">
      <alignment horizontal="center" wrapText="1"/>
    </xf>
    <xf numFmtId="0" fontId="27" fillId="0" borderId="31" xfId="8" applyFont="1" applyBorder="1" applyAlignment="1">
      <alignment horizontal="center"/>
    </xf>
    <xf numFmtId="0" fontId="27" fillId="0" borderId="38" xfId="8" applyFont="1" applyBorder="1" applyAlignment="1">
      <alignment horizontal="center"/>
    </xf>
  </cellXfs>
  <cellStyles count="12">
    <cellStyle name="Hipervínculo" xfId="9" builtinId="8"/>
    <cellStyle name="Hipervínculo 2" xfId="10" xr:uid="{00000000-0005-0000-0000-000001000000}"/>
    <cellStyle name="Millares" xfId="11" builtinId="3"/>
    <cellStyle name="Millares 2" xfId="1" xr:uid="{00000000-0005-0000-0000-000003000000}"/>
    <cellStyle name="Moneda" xfId="3" builtinId="4"/>
    <cellStyle name="Moneda 2" xfId="2" xr:uid="{00000000-0005-0000-0000-000005000000}"/>
    <cellStyle name="Normal" xfId="0" builtinId="0"/>
    <cellStyle name="Normal 2" xfId="5" xr:uid="{00000000-0005-0000-0000-000007000000}"/>
    <cellStyle name="Normal 2 2" xfId="8" xr:uid="{00000000-0005-0000-0000-000008000000}"/>
    <cellStyle name="Normal 3" xfId="6" xr:uid="{00000000-0005-0000-0000-000009000000}"/>
    <cellStyle name="Porcentaje" xfId="4" builtinId="5"/>
    <cellStyle name="Porcentaje 2" xfId="7" xr:uid="{00000000-0005-0000-0000-00000B000000}"/>
  </cellStyles>
  <dxfs count="17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59996337778862885"/>
        </patternFill>
      </fill>
    </dxf>
    <dxf>
      <numFmt numFmtId="167" formatCode="&quot;Riesgo Aceptable&quot;"/>
      <fill>
        <patternFill>
          <bgColor rgb="FF92D050"/>
        </patternFill>
      </fill>
    </dxf>
    <dxf>
      <numFmt numFmtId="168" formatCode="&quot;Riesgo Tolerable&quot;"/>
      <fill>
        <patternFill>
          <bgColor rgb="FFFFFF00"/>
        </patternFill>
      </fill>
    </dxf>
    <dxf>
      <numFmt numFmtId="169" formatCode="&quot;Riesgo Severo&quot;"/>
      <fill>
        <patternFill>
          <bgColor rgb="FFFF0000"/>
        </patternFill>
      </fill>
    </dxf>
    <dxf>
      <numFmt numFmtId="0" formatCode="General"/>
      <fill>
        <patternFill>
          <bgColor rgb="FFFF0000"/>
        </patternFill>
      </fill>
    </dxf>
    <dxf>
      <font>
        <b val="0"/>
        <i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A1E0E7"/>
      <color rgb="FFDAF6E2"/>
      <color rgb="FFBFEFCD"/>
      <color rgb="FF0033CC"/>
      <color rgb="FF009999"/>
      <color rgb="FF0099CC"/>
      <color rgb="FF0066CC"/>
      <color rgb="FF000000"/>
      <color rgb="FF99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Times New Roman" pitchFamily="18" charset="0"/>
              </a:defRPr>
            </a:pPr>
            <a:r>
              <a:rPr lang="en-US" sz="1600"/>
              <a:t>ESTADO DE RESULTADOS</a:t>
            </a:r>
          </a:p>
        </c:rich>
      </c:tx>
      <c:layout>
        <c:manualLayout>
          <c:xMode val="edge"/>
          <c:yMode val="edge"/>
          <c:x val="0.27299522186828651"/>
          <c:y val="3.78762776365132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Times New Roman" pitchFamily="18" charset="0"/>
            </a:defRPr>
          </a:pPr>
          <a:endParaRPr lang="es-EC"/>
        </a:p>
      </c:txPr>
    </c:title>
    <c:autoTitleDeleted val="0"/>
    <c:plotArea>
      <c:layout/>
      <c:pieChart>
        <c:varyColors val="1"/>
        <c:ser>
          <c:idx val="0"/>
          <c:order val="0"/>
          <c:tx>
            <c:v>CUENTAS DEL ESTADO DE RESULTADOS</c:v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7A-4805-B2DE-0EE85AF680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712-44B9-924B-E5E851B7BE06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7A-4805-B2DE-0EE85AF680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712-44B9-924B-E5E851B7BE06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712-44B9-924B-E5E851B7BE06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5712-44B9-924B-E5E851B7BE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Times New Roman" pitchFamily="18" charset="0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'6'!$D$42:$D$47</c:f>
              <c:strCache>
                <c:ptCount val="5"/>
                <c:pt idx="0">
                  <c:v>Utilidad Neta</c:v>
                </c:pt>
                <c:pt idx="1">
                  <c:v>Costos y gastos</c:v>
                </c:pt>
                <c:pt idx="2">
                  <c:v>Ingresos</c:v>
                </c:pt>
                <c:pt idx="3">
                  <c:v>Ganancias retenidas</c:v>
                </c:pt>
                <c:pt idx="4">
                  <c:v>Gastos por intereses</c:v>
                </c:pt>
              </c:strCache>
            </c:strRef>
          </c:cat>
          <c:val>
            <c:numRef>
              <c:f>'6'!$E$42:$E$47</c:f>
              <c:numCache>
                <c:formatCode>_("$"* #,##0.00_);_("$"* \(#,##0.00\);_("$"* "-"??_);_(@_)</c:formatCode>
                <c:ptCount val="6"/>
                <c:pt idx="0">
                  <c:v>5959.2699999999895</c:v>
                </c:pt>
                <c:pt idx="1">
                  <c:v>154722.77000000002</c:v>
                </c:pt>
                <c:pt idx="2">
                  <c:v>160682.04</c:v>
                </c:pt>
                <c:pt idx="3">
                  <c:v>1600</c:v>
                </c:pt>
                <c:pt idx="4">
                  <c:v>2581.79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7A-4805-B2DE-0EE85AF68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Times New Roman" pitchFamily="18" charset="0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ysClr val="windowText" lastClr="000000"/>
      </a:solidFill>
      <a:prstDash val="solid"/>
      <a:round/>
    </a:ln>
    <a:effectLst/>
  </c:spPr>
  <c:txPr>
    <a:bodyPr/>
    <a:lstStyle/>
    <a:p>
      <a:pPr>
        <a:defRPr>
          <a:latin typeface="Cambria" panose="02040503050406030204" pitchFamily="18" charset="0"/>
          <a:cs typeface="Times New Roman" pitchFamily="18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en-US" sz="1600"/>
              <a:t>ESTADO DE SITUACIÓN FINANCIERA </a:t>
            </a:r>
          </a:p>
        </c:rich>
      </c:tx>
      <c:layout>
        <c:manualLayout>
          <c:xMode val="edge"/>
          <c:yMode val="edge"/>
          <c:x val="0.18347014053647534"/>
          <c:y val="5.8580836942316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'6'!$D$9:$F$9</c:f>
              <c:strCache>
                <c:ptCount val="1"/>
                <c:pt idx="0">
                  <c:v>ESTADO DE SITUACIÓN FINANCIERA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2B5-4FE7-B311-519373D70AA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2B5-4FE7-B311-519373D70AA8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2B5-4FE7-B311-519373D70AA8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2B5-4FE7-B311-519373D70AA8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32B5-4FE7-B311-519373D70A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('6'!$D$17,'6'!$D$20,'6'!$D$27,'6'!$D$32,'6'!$D$37)</c:f>
              <c:strCache>
                <c:ptCount val="5"/>
                <c:pt idx="0">
                  <c:v>Total Activo Corriente</c:v>
                </c:pt>
                <c:pt idx="1">
                  <c:v>Total Activo no Corriente</c:v>
                </c:pt>
                <c:pt idx="2">
                  <c:v>Total Pasivo Corriente</c:v>
                </c:pt>
                <c:pt idx="3">
                  <c:v>Total Pasivo no Corriente</c:v>
                </c:pt>
                <c:pt idx="4">
                  <c:v>Total Patrimonio</c:v>
                </c:pt>
              </c:strCache>
            </c:strRef>
          </c:cat>
          <c:val>
            <c:numRef>
              <c:f>('6'!$E$17,'6'!$E$20,'6'!$E$27,'6'!$E$32,'6'!$E$37)</c:f>
              <c:numCache>
                <c:formatCode>_("$"* #,##0.00_);_("$"* \(#,##0.00\);_("$"* "-"??_);_(@_)</c:formatCode>
                <c:ptCount val="5"/>
                <c:pt idx="0">
                  <c:v>295960.81</c:v>
                </c:pt>
                <c:pt idx="1">
                  <c:v>17853.580000000016</c:v>
                </c:pt>
                <c:pt idx="2">
                  <c:v>76746.650000000009</c:v>
                </c:pt>
                <c:pt idx="3">
                  <c:v>7935.28</c:v>
                </c:pt>
                <c:pt idx="4">
                  <c:v>229132.46000000002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E3-481B-AF0D-172787482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>
          <a:latin typeface="Cambria" panose="02040503050406030204" pitchFamily="18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Cambria" panose="02040503050406030204" pitchFamily="18" charset="0"/>
                <a:ea typeface="+mn-ea"/>
                <a:cs typeface="+mn-cs"/>
              </a:defRPr>
            </a:pPr>
            <a:r>
              <a:rPr lang="en-US" sz="1600"/>
              <a:t>ANÁLISIS VERTICAL</a:t>
            </a:r>
            <a:r>
              <a:rPr lang="en-US" sz="1600" baseline="0"/>
              <a:t> - </a:t>
            </a:r>
            <a:r>
              <a:rPr lang="en-US" sz="1600"/>
              <a:t>ACTIVOS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6.4491995090590226E-2"/>
          <c:y val="0.17471480348839166"/>
          <c:w val="0.54632800842524654"/>
          <c:h val="0.72902653518042393"/>
        </c:manualLayout>
      </c:layout>
      <c:pieChart>
        <c:varyColors val="1"/>
        <c:ser>
          <c:idx val="0"/>
          <c:order val="0"/>
          <c:tx>
            <c:strRef>
              <c:f>'6'!$F$10</c:f>
              <c:strCache>
                <c:ptCount val="1"/>
                <c:pt idx="0">
                  <c:v>ANÁLISIS VERTICAL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639-485F-B5ED-80E48EE73C0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639-485F-B5ED-80E48EE73C08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223-415A-A570-CBC020D167BF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223-415A-A570-CBC020D167BF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2E-4F33-BA06-10015223B475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0639-485F-B5ED-80E48EE73C08}"/>
              </c:ext>
            </c:extLst>
          </c:dPt>
          <c:dPt>
            <c:idx val="6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23-415A-A570-CBC020D167BF}"/>
              </c:ext>
            </c:extLst>
          </c:dPt>
          <c:dLbls>
            <c:dLbl>
              <c:idx val="2"/>
              <c:layout>
                <c:manualLayout>
                  <c:x val="-6.3679715568169745E-2"/>
                  <c:y val="-2.8739729906058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223-415A-A570-CBC020D167BF}"/>
                </c:ext>
              </c:extLst>
            </c:dLbl>
            <c:dLbl>
              <c:idx val="3"/>
              <c:layout>
                <c:manualLayout>
                  <c:x val="0.12270429739256997"/>
                  <c:y val="1.4008809089856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223-415A-A570-CBC020D167BF}"/>
                </c:ext>
              </c:extLst>
            </c:dLbl>
            <c:dLbl>
              <c:idx val="6"/>
              <c:layout>
                <c:manualLayout>
                  <c:x val="-6.5930792253290835E-2"/>
                  <c:y val="-1.8956472324825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23-415A-A570-CBC020D167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Cambria" panose="02040503050406030204" pitchFamily="18" charset="0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635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('6'!$D$12:$D$16,'6'!$D$18:$D$19)</c:f>
              <c:strCache>
                <c:ptCount val="7"/>
                <c:pt idx="0">
                  <c:v>Efectivo y equivalentes al efectivo</c:v>
                </c:pt>
                <c:pt idx="1">
                  <c:v>Cuentas y docuemntos por cobrar clientes corrientes</c:v>
                </c:pt>
                <c:pt idx="2">
                  <c:v>Otras cuentas y documentos por cobrar </c:v>
                </c:pt>
                <c:pt idx="3">
                  <c:v>Inventario</c:v>
                </c:pt>
                <c:pt idx="4">
                  <c:v>Otros activos corrientes</c:v>
                </c:pt>
                <c:pt idx="5">
                  <c:v>Propiedad,planta y equipo</c:v>
                </c:pt>
                <c:pt idx="6">
                  <c:v>Otros activos no corrientes</c:v>
                </c:pt>
              </c:strCache>
            </c:strRef>
          </c:cat>
          <c:val>
            <c:numRef>
              <c:f>('6'!$F$12:$F$16,'6'!$F$18:$F$19)</c:f>
              <c:numCache>
                <c:formatCode>0%</c:formatCode>
                <c:ptCount val="7"/>
                <c:pt idx="0">
                  <c:v>0.15942646862051163</c:v>
                </c:pt>
                <c:pt idx="1">
                  <c:v>3.7967761771536351E-2</c:v>
                </c:pt>
                <c:pt idx="2">
                  <c:v>0</c:v>
                </c:pt>
                <c:pt idx="3">
                  <c:v>0</c:v>
                </c:pt>
                <c:pt idx="4">
                  <c:v>0.74571360478402537</c:v>
                </c:pt>
                <c:pt idx="5">
                  <c:v>0.54185969610890061</c:v>
                </c:pt>
                <c:pt idx="6">
                  <c:v>-0.48496753128497389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E4-4490-998A-E38FBA913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393940607663548"/>
          <c:y val="0.28682883655267388"/>
          <c:w val="0.34087125292687914"/>
          <c:h val="0.68674203570463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Cambria" panose="02040503050406030204" pitchFamily="18" charset="0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ysClr val="windowText" lastClr="000000"/>
      </a:solidFill>
      <a:prstDash val="solid"/>
      <a:round/>
    </a:ln>
    <a:effectLst/>
  </c:spPr>
  <c:txPr>
    <a:bodyPr/>
    <a:lstStyle/>
    <a:p>
      <a:pPr>
        <a:defRPr>
          <a:latin typeface="Cambria" panose="02040503050406030204" pitchFamily="18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600" b="1" i="0" u="none" strike="noStrike" kern="1200" spc="0" baseline="0">
                <a:solidFill>
                  <a:sysClr val="windowText" lastClr="000000"/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r>
              <a:rPr lang="en-US" sz="1600" b="1">
                <a:solidFill>
                  <a:sysClr val="windowText" lastClr="000000"/>
                </a:solidFill>
              </a:rPr>
              <a:t>ANÁLISIS VERTICAL - ESTADO DE RESULTADOS</a:t>
            </a:r>
            <a:endParaRPr lang="es-EC" sz="1600" b="1">
              <a:solidFill>
                <a:sysClr val="windowText" lastClr="000000"/>
              </a:solidFill>
            </a:endParaRPr>
          </a:p>
          <a:p>
            <a:pPr algn="ctr" rtl="0">
              <a:defRPr sz="1600" b="1">
                <a:solidFill>
                  <a:sysClr val="windowText" lastClr="000000"/>
                </a:solidFill>
              </a:defRPr>
            </a:pPr>
            <a:endParaRPr lang="es-EC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600" b="1" i="0" u="none" strike="noStrike" kern="1200" spc="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EC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37-471A-B027-D8175FB22786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A3-4453-82DD-C24D10D2C709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A37-471A-B027-D8175FB227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endParaRPr lang="es-EC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'6'!$D$42:$D$44</c:f>
              <c:strCache>
                <c:ptCount val="3"/>
                <c:pt idx="0">
                  <c:v>Utilidad Neta</c:v>
                </c:pt>
                <c:pt idx="1">
                  <c:v>Costos y gastos</c:v>
                </c:pt>
                <c:pt idx="2">
                  <c:v>Ingresos</c:v>
                </c:pt>
              </c:strCache>
            </c:strRef>
          </c:cat>
          <c:val>
            <c:numRef>
              <c:f>'6'!$F$42:$F$44</c:f>
              <c:numCache>
                <c:formatCode>0%</c:formatCode>
                <c:ptCount val="3"/>
                <c:pt idx="0">
                  <c:v>1.854367171340365E-2</c:v>
                </c:pt>
                <c:pt idx="1">
                  <c:v>0.48145632828659624</c:v>
                </c:pt>
                <c:pt idx="2">
                  <c:v>0.49999999999999989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7-471A-B027-D8175FB2278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A3-4453-82DD-C24D10D2C709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A3-4453-82DD-C24D10D2C709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45A3-4453-82DD-C24D10D2C709}"/>
              </c:ext>
            </c:extLst>
          </c:dPt>
          <c:cat>
            <c:strRef>
              <c:f>'6'!$D$42:$D$44</c:f>
              <c:strCache>
                <c:ptCount val="3"/>
                <c:pt idx="0">
                  <c:v>Utilidad Neta</c:v>
                </c:pt>
                <c:pt idx="1">
                  <c:v>Costos y gastos</c:v>
                </c:pt>
                <c:pt idx="2">
                  <c:v>Ingresos</c:v>
                </c:pt>
              </c:strCache>
            </c:strRef>
          </c:cat>
          <c:val>
            <c:numRef>
              <c:f>'6'!$F$42:$F$44</c:f>
              <c:numCache>
                <c:formatCode>0%</c:formatCode>
                <c:ptCount val="3"/>
                <c:pt idx="0">
                  <c:v>1.854367171340365E-2</c:v>
                </c:pt>
                <c:pt idx="1">
                  <c:v>0.48145632828659624</c:v>
                </c:pt>
                <c:pt idx="2">
                  <c:v>0.49999999999999989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7-471A-B027-D8175FB22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9257366909674845"/>
          <c:y val="0.3459255054281658"/>
          <c:w val="0.30417790510042825"/>
          <c:h val="0.443409212505213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Cambria" panose="02040503050406030204" pitchFamily="18" charset="0"/>
              <a:ea typeface="Cambria" panose="02040503050406030204" pitchFamily="18" charset="0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1000">
          <a:latin typeface="Cambria" panose="02040503050406030204" pitchFamily="18" charset="0"/>
          <a:ea typeface="Cambria" panose="02040503050406030204" pitchFamily="18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ROE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'7'!$E$19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'7'!$F$19</c:f>
              <c:numCache>
                <c:formatCode>0.00</c:formatCode>
                <c:ptCount val="1"/>
                <c:pt idx="0">
                  <c:v>2.6007969364096162E-2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933-4FB5-9C53-1B1CA9A7ACD3}"/>
            </c:ext>
          </c:extLst>
        </c:ser>
        <c:ser>
          <c:idx val="1"/>
          <c:order val="1"/>
          <c:tx>
            <c:strRef>
              <c:f>'7'!$E$21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'7'!$F$21</c:f>
              <c:numCache>
                <c:formatCode>0.00</c:formatCode>
                <c:ptCount val="1"/>
                <c:pt idx="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933-4FB5-9C53-1B1CA9A7ACD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Activos totales/ Activos corrientes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'7'!$E$24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'7'!$F$24</c:f>
              <c:numCache>
                <c:formatCode>0.00</c:formatCode>
                <c:ptCount val="1"/>
                <c:pt idx="0">
                  <c:v>1.0603241354826676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33-4339-A258-ABAEA9A8CE1A}"/>
            </c:ext>
          </c:extLst>
        </c:ser>
        <c:ser>
          <c:idx val="1"/>
          <c:order val="1"/>
          <c:tx>
            <c:strRef>
              <c:f>'7'!$E$27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'7'!$F$27</c:f>
              <c:numCache>
                <c:formatCode>0.00</c:formatCode>
                <c:ptCount val="1"/>
                <c:pt idx="0">
                  <c:v>1.72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33-4339-A258-ABAEA9A8CE1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ROA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'7'!$E$31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'7'!$F$31</c:f>
              <c:numCache>
                <c:formatCode>0.00</c:formatCode>
                <c:ptCount val="1"/>
                <c:pt idx="0">
                  <c:v>1.89897920232402E-2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9-4726-A249-AB620C64F145}"/>
            </c:ext>
          </c:extLst>
        </c:ser>
        <c:ser>
          <c:idx val="1"/>
          <c:order val="1"/>
          <c:tx>
            <c:strRef>
              <c:f>'7'!$E$34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'7'!$F$34</c:f>
              <c:numCache>
                <c:formatCode>0.00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A9-4726-A249-AB620C64F1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Rotación</a:t>
            </a:r>
            <a:r>
              <a:rPr lang="es-EC" baseline="0"/>
              <a:t> de activos</a:t>
            </a:r>
            <a:endParaRPr lang="es-EC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'7'!$E$38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'7'!$F$38</c:f>
              <c:numCache>
                <c:formatCode>0.00</c:formatCode>
                <c:ptCount val="1"/>
                <c:pt idx="0">
                  <c:v>0.5120289098278763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EA-4EF4-8A4A-D2414811CBC3}"/>
            </c:ext>
          </c:extLst>
        </c:ser>
        <c:ser>
          <c:idx val="1"/>
          <c:order val="1"/>
          <c:tx>
            <c:strRef>
              <c:f>'7'!$E$41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'7'!$F$41</c:f>
              <c:numCache>
                <c:formatCode>0.00</c:formatCode>
                <c:ptCount val="1"/>
                <c:pt idx="0">
                  <c:v>1.56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EA-4EF4-8A4A-D2414811CB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Liquidez Corriente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'8'!$E$19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'8'!$F$19</c:f>
              <c:numCache>
                <c:formatCode>0.00</c:formatCode>
                <c:ptCount val="1"/>
                <c:pt idx="0">
                  <c:v>3.8563352276614022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5D-4E83-9570-6666B93B759E}"/>
            </c:ext>
          </c:extLst>
        </c:ser>
        <c:ser>
          <c:idx val="1"/>
          <c:order val="1"/>
          <c:tx>
            <c:strRef>
              <c:f>'8'!$E$22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'8'!$F$22</c:f>
              <c:numCache>
                <c:formatCode>0.00</c:formatCode>
                <c:ptCount val="1"/>
                <c:pt idx="0">
                  <c:v>2.21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5D-4E83-9570-6666B93B759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Endeudamiento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'8'!$E$28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'8'!$F$28</c:f>
              <c:numCache>
                <c:formatCode>0.00</c:formatCode>
                <c:ptCount val="1"/>
                <c:pt idx="0">
                  <c:v>0.26984718578392791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D1-4893-A07F-2F0907B44BA0}"/>
            </c:ext>
          </c:extLst>
        </c:ser>
        <c:ser>
          <c:idx val="1"/>
          <c:order val="1"/>
          <c:tx>
            <c:strRef>
              <c:f>'8'!$E$31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'8'!$F$31</c:f>
              <c:numCache>
                <c:formatCode>0.00</c:formatCode>
                <c:ptCount val="1"/>
                <c:pt idx="0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D1-4893-A07F-2F0907B44BA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Ganancias</a:t>
            </a:r>
            <a:r>
              <a:rPr lang="es-EC" baseline="0"/>
              <a:t> Retenidas/Ingresos</a:t>
            </a:r>
            <a:r>
              <a:rPr lang="es-EC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'8'!$E$28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'8'!$F$28</c:f>
              <c:numCache>
                <c:formatCode>0.00</c:formatCode>
                <c:ptCount val="1"/>
                <c:pt idx="0">
                  <c:v>0.26984718578392791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4-4D78-8ECF-E4E1BA490155}"/>
            </c:ext>
          </c:extLst>
        </c:ser>
        <c:ser>
          <c:idx val="1"/>
          <c:order val="1"/>
          <c:tx>
            <c:strRef>
              <c:f>'8'!$E$31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'8'!$F$31</c:f>
              <c:numCache>
                <c:formatCode>0.00</c:formatCode>
                <c:ptCount val="1"/>
                <c:pt idx="0">
                  <c:v>0.49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14-4D78-8ECF-E4E1BA49015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C"/>
              <a:t>Gasto Interés/Utilidad antes de impuesto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>
        <c:manualLayout>
          <c:layoutTarget val="inner"/>
          <c:xMode val="edge"/>
          <c:yMode val="edge"/>
          <c:x val="0.11423729369585557"/>
          <c:y val="0.19737232289423001"/>
          <c:w val="0.81484688359509716"/>
          <c:h val="0.70146015508463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'8'!$E$46</c:f>
              <c:strCache>
                <c:ptCount val="1"/>
                <c:pt idx="0">
                  <c:v>EMPRESA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'8'!$F$46</c:f>
              <c:numCache>
                <c:formatCode>0.00</c:formatCode>
                <c:ptCount val="1"/>
                <c:pt idx="0">
                  <c:v>0.43323930615662731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84-4046-B27E-BEA09695E71B}"/>
            </c:ext>
          </c:extLst>
        </c:ser>
        <c:ser>
          <c:idx val="1"/>
          <c:order val="1"/>
          <c:tx>
            <c:strRef>
              <c:f>'8'!$E$49</c:f>
              <c:strCache>
                <c:ptCount val="1"/>
                <c:pt idx="0">
                  <c:v>SECTOR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'8'!$F$49</c:f>
              <c:numCache>
                <c:formatCode>0.00</c:formatCode>
                <c:ptCount val="1"/>
                <c:pt idx="0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84-4046-B27E-BEA09695E7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15833112"/>
        <c:axId val="615837048"/>
      </c:barChart>
      <c:catAx>
        <c:axId val="615833112"/>
        <c:scaling>
          <c:orientation val="minMax"/>
        </c:scaling>
        <c:delete val="1"/>
        <c:axPos val="b"/>
        <c:majorTickMark val="none"/>
        <c:minorTickMark val="none"/>
        <c:tickLblPos val="nextTo"/>
        <c:crossAx val="615837048"/>
        <c:crosses val="autoZero"/>
        <c:auto val="1"/>
        <c:lblAlgn val="ctr"/>
        <c:lblOffset val="100"/>
        <c:noMultiLvlLbl val="0"/>
      </c:catAx>
      <c:valAx>
        <c:axId val="61583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615833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680285891654818"/>
          <c:y val="0.18380268642890227"/>
          <c:w val="0.42680057723248027"/>
          <c:h val="0.73120992228912562"/>
        </c:manualLayout>
      </c:layout>
      <c:doughnutChart>
        <c:varyColors val="1"/>
        <c:ser>
          <c:idx val="0"/>
          <c:order val="0"/>
          <c:tx>
            <c:strRef>
              <c:f>'12'!$B$9</c:f>
              <c:strCache>
                <c:ptCount val="1"/>
                <c:pt idx="0">
                  <c:v>NIVEL DE RIESGO</c:v>
                </c:pt>
              </c:strCache>
            </c:strRef>
          </c:tx>
          <c:explosion val="6"/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DD-457F-9FA3-5989162AF493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DD-457F-9FA3-5989162AF493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DD-457F-9FA3-5989162AF493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4DD-457F-9FA3-5989162AF493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DD-457F-9FA3-5989162AF493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DD-457F-9FA3-5989162AF493}"/>
              </c:ext>
            </c:extLst>
          </c:dPt>
          <c:dPt>
            <c:idx val="6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DD-457F-9FA3-5989162AF493}"/>
              </c:ext>
            </c:extLst>
          </c:dPt>
          <c:dPt>
            <c:idx val="7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4DD-457F-9FA3-5989162AF493}"/>
              </c:ext>
            </c:extLst>
          </c:dPt>
          <c:dPt>
            <c:idx val="8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4DD-457F-9FA3-5989162AF493}"/>
              </c:ext>
            </c:extLst>
          </c:dPt>
          <c:dPt>
            <c:idx val="9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4DD-457F-9FA3-5989162AF49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4DD-457F-9FA3-5989162AF493}"/>
              </c:ext>
            </c:extLst>
          </c:dPt>
          <c:dPt>
            <c:idx val="1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4DD-457F-9FA3-5989162AF493}"/>
              </c:ext>
            </c:extLst>
          </c:dPt>
          <c:dPt>
            <c:idx val="1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4DD-457F-9FA3-5989162AF493}"/>
              </c:ext>
            </c:extLst>
          </c:dPt>
          <c:dPt>
            <c:idx val="13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4DD-457F-9FA3-5989162AF493}"/>
              </c:ext>
            </c:extLst>
          </c:dPt>
          <c:dPt>
            <c:idx val="1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4DD-457F-9FA3-5989162AF493}"/>
              </c:ext>
            </c:extLst>
          </c:dPt>
          <c:dPt>
            <c:idx val="15"/>
            <c:bubble3D val="0"/>
            <c:spPr>
              <a:solidFill>
                <a:schemeClr val="accent6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4DD-457F-9FA3-5989162AF493}"/>
              </c:ext>
            </c:extLst>
          </c:dPt>
          <c:dPt>
            <c:idx val="16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4DD-457F-9FA3-5989162AF493}"/>
              </c:ext>
            </c:extLst>
          </c:dPt>
          <c:dPt>
            <c:idx val="17"/>
            <c:bubble3D val="0"/>
            <c:spPr>
              <a:solidFill>
                <a:schemeClr val="accent4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4DD-457F-9FA3-5989162AF493}"/>
              </c:ext>
            </c:extLst>
          </c:dPt>
          <c:dPt>
            <c:idx val="18"/>
            <c:bubble3D val="0"/>
            <c:spPr>
              <a:solidFill>
                <a:schemeClr val="accent6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4DD-457F-9FA3-5989162AF493}"/>
              </c:ext>
            </c:extLst>
          </c:dPt>
          <c:dPt>
            <c:idx val="19"/>
            <c:bubble3D val="0"/>
            <c:spPr>
              <a:solidFill>
                <a:schemeClr val="accent5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84DD-457F-9FA3-5989162AF493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84DD-457F-9FA3-5989162AF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doughnutChart>
        <c:varyColors val="1"/>
        <c:ser>
          <c:idx val="1"/>
          <c:order val="1"/>
          <c:tx>
            <c:strRef>
              <c:f>'12'!$B$9</c:f>
              <c:strCache>
                <c:ptCount val="1"/>
                <c:pt idx="0">
                  <c:v>NIVEL DE RIESGO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84DD-457F-9FA3-5989162AF493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84DD-457F-9FA3-5989162AF493}"/>
              </c:ext>
            </c:extLst>
          </c:dPt>
          <c:val>
            <c:numRef>
              <c:f>'12'!$C$9:$D$9</c:f>
              <c:numCache>
                <c:formatCode>0%</c:formatCode>
                <c:ptCount val="2"/>
                <c:pt idx="0">
                  <c:v>0.46666666666666667</c:v>
                </c:pt>
                <c:pt idx="1">
                  <c:v>0.53333333333333333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84DD-457F-9FA3-5989162AF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77777777777778"/>
          <c:y val="2.7777777777777776E-2"/>
          <c:w val="0.53888888888888886"/>
          <c:h val="0.89814814814814814"/>
        </c:manualLayout>
      </c:layout>
      <c:doughnutChart>
        <c:varyColors val="1"/>
        <c:ser>
          <c:idx val="0"/>
          <c:order val="0"/>
          <c:tx>
            <c:strRef>
              <c:f>'12'!$B$10</c:f>
              <c:strCache>
                <c:ptCount val="1"/>
                <c:pt idx="0">
                  <c:v>NIVEL DE RIESGO</c:v>
                </c:pt>
              </c:strCache>
            </c:strRef>
          </c:tx>
          <c:explosion val="1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D03-4FE2-B17C-8594C154874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03-4FE2-B17C-8594C154874C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03-4FE2-B17C-8594C154874C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03-4FE2-B17C-8594C154874C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03-4FE2-B17C-8594C154874C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D03-4FE2-B17C-8594C154874C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D03-4FE2-B17C-8594C154874C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D03-4FE2-B17C-8594C154874C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D03-4FE2-B17C-8594C154874C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D03-4FE2-B17C-8594C154874C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D03-4FE2-B17C-8594C154874C}"/>
              </c:ext>
            </c:extLst>
          </c:dPt>
          <c:dPt>
            <c:idx val="11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D03-4FE2-B17C-8594C154874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D03-4FE2-B17C-8594C154874C}"/>
              </c:ext>
            </c:extLst>
          </c:dPt>
          <c:dPt>
            <c:idx val="13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D03-4FE2-B17C-8594C154874C}"/>
              </c:ext>
            </c:extLst>
          </c:dPt>
          <c:dPt>
            <c:idx val="14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D03-4FE2-B17C-8594C154874C}"/>
              </c:ext>
            </c:extLst>
          </c:dPt>
          <c:dPt>
            <c:idx val="15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D03-4FE2-B17C-8594C154874C}"/>
              </c:ext>
            </c:extLst>
          </c:dPt>
          <c:dPt>
            <c:idx val="16"/>
            <c:bubble3D val="0"/>
            <c:spPr>
              <a:solidFill>
                <a:schemeClr val="accent3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D03-4FE2-B17C-8594C154874C}"/>
              </c:ext>
            </c:extLst>
          </c:dPt>
          <c:dPt>
            <c:idx val="17"/>
            <c:bubble3D val="0"/>
            <c:spPr>
              <a:solidFill>
                <a:schemeClr val="accent5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D03-4FE2-B17C-8594C154874C}"/>
              </c:ext>
            </c:extLst>
          </c:dPt>
          <c:dPt>
            <c:idx val="18"/>
            <c:bubble3D val="0"/>
            <c:spPr>
              <a:solidFill>
                <a:schemeClr val="accent1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D03-4FE2-B17C-8594C154874C}"/>
              </c:ext>
            </c:extLst>
          </c:dPt>
          <c:dPt>
            <c:idx val="19"/>
            <c:bubble3D val="0"/>
            <c:spPr>
              <a:solidFill>
                <a:schemeClr val="accent3">
                  <a:lumMod val="70000"/>
                  <a:lumOff val="3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D03-4FE2-B17C-8594C154874C}"/>
              </c:ext>
            </c:extLst>
          </c:dP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28-0D03-4FE2-B17C-8594C154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doughnutChart>
        <c:varyColors val="1"/>
        <c:ser>
          <c:idx val="1"/>
          <c:order val="1"/>
          <c:tx>
            <c:strRef>
              <c:f>'12'!$B$10</c:f>
              <c:strCache>
                <c:ptCount val="1"/>
                <c:pt idx="0">
                  <c:v>NIVEL DE RIESGO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A-0D03-4FE2-B17C-8594C154874C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C-0D03-4FE2-B17C-8594C154874C}"/>
              </c:ext>
            </c:extLst>
          </c:dPt>
          <c:val>
            <c:numRef>
              <c:f>'12'!$C$10:$D$10</c:f>
              <c:numCache>
                <c:formatCode>0%</c:formatCode>
                <c:ptCount val="2"/>
                <c:pt idx="0">
                  <c:v>0.53333333333333333</c:v>
                </c:pt>
                <c:pt idx="1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0D03-4FE2-B17C-8594C1548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0CF-4D45-A6DA-47AB9147BCAA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0CF-4D45-A6DA-47AB9147BCA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0CF-4D45-A6DA-47AB9147BCA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0CF-4D45-A6DA-47AB9147BCAA}"/>
              </c:ext>
            </c:extLst>
          </c:dPt>
          <c:dPt>
            <c:idx val="4"/>
            <c:bubble3D val="0"/>
            <c:spPr>
              <a:solidFill>
                <a:schemeClr val="bg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0CF-4D45-A6DA-47AB9147BCAA}"/>
              </c:ext>
            </c:extLst>
          </c:dPt>
          <c:val>
            <c:numRef>
              <c:f>'12'!$E$7:$E$11</c:f>
              <c:numCache>
                <c:formatCode>General</c:formatCode>
                <c:ptCount val="5"/>
                <c:pt idx="1">
                  <c:v>50</c:v>
                </c:pt>
                <c:pt idx="2">
                  <c:v>25</c:v>
                </c:pt>
                <c:pt idx="3">
                  <c:v>25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CF-4D45-A6DA-47AB9147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9"/>
      </c:doughnutChart>
      <c:pieChart>
        <c:varyColors val="1"/>
        <c:ser>
          <c:idx val="1"/>
          <c:order val="1"/>
          <c:tx>
            <c:v>ALTO</c:v>
          </c:tx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0CF-4D45-A6DA-47AB9147BCAA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30CF-4D45-A6DA-47AB9147BCAA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30CF-4D45-A6DA-47AB9147BCAA}"/>
              </c:ext>
            </c:extLst>
          </c:dPt>
          <c:val>
            <c:numRef>
              <c:f>'12'!$B$7:$D$7</c:f>
              <c:numCache>
                <c:formatCode>General</c:formatCode>
                <c:ptCount val="3"/>
                <c:pt idx="0">
                  <c:v>46.666666666666664</c:v>
                </c:pt>
                <c:pt idx="1">
                  <c:v>2</c:v>
                </c:pt>
                <c:pt idx="2">
                  <c:v>151.33333333333334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0CF-4D45-A6DA-47AB9147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24-4429-B228-4B7BF15907AE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24-4429-B228-4B7BF15907AE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24-4429-B228-4B7BF15907AE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24-4429-B228-4B7BF15907AE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724-4429-B228-4B7BF15907AE}"/>
              </c:ext>
            </c:extLst>
          </c:dPt>
          <c:cat>
            <c:numRef>
              <c:f>'12'!$J$7:$J$11</c:f>
              <c:numCache>
                <c:formatCode>General</c:formatCode>
                <c:ptCount val="5"/>
                <c:pt idx="1">
                  <c:v>25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</c:numCache>
            </c:numRef>
          </c:cat>
          <c:val>
            <c:numRef>
              <c:f>'12'!$J$7:$J$11</c:f>
              <c:numCache>
                <c:formatCode>General</c:formatCode>
                <c:ptCount val="5"/>
                <c:pt idx="1">
                  <c:v>25</c:v>
                </c:pt>
                <c:pt idx="2">
                  <c:v>25</c:v>
                </c:pt>
                <c:pt idx="3">
                  <c:v>50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724-4429-B228-4B7BF1590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9"/>
      </c:doughnutChart>
      <c:pieChart>
        <c:varyColors val="1"/>
        <c:ser>
          <c:idx val="1"/>
          <c:order val="1"/>
          <c:tx>
            <c:v>ALTO</c:v>
          </c:tx>
          <c:spPr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724-4429-B228-4B7BF15907AE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E-E724-4429-B228-4B7BF15907AE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E724-4429-B228-4B7BF15907AE}"/>
              </c:ext>
            </c:extLst>
          </c:dPt>
          <c:val>
            <c:numRef>
              <c:f>'12'!$B$8:$D$8</c:f>
              <c:numCache>
                <c:formatCode>General</c:formatCode>
                <c:ptCount val="3"/>
                <c:pt idx="0">
                  <c:v>53.333333333333336</c:v>
                </c:pt>
                <c:pt idx="1">
                  <c:v>2</c:v>
                </c:pt>
                <c:pt idx="2">
                  <c:v>144.66666666666666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24-4429-B228-4B7BF1590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'9'!A1"/><Relationship Id="rId18" Type="http://schemas.openxmlformats.org/officeDocument/2006/relationships/image" Target="../media/image11.png"/><Relationship Id="rId26" Type="http://schemas.openxmlformats.org/officeDocument/2006/relationships/image" Target="../media/image15.png"/><Relationship Id="rId3" Type="http://schemas.openxmlformats.org/officeDocument/2006/relationships/hyperlink" Target="#'3'!A1"/><Relationship Id="rId21" Type="http://schemas.openxmlformats.org/officeDocument/2006/relationships/hyperlink" Target="#'5'!A1"/><Relationship Id="rId7" Type="http://schemas.openxmlformats.org/officeDocument/2006/relationships/hyperlink" Target="#'4'!A1"/><Relationship Id="rId12" Type="http://schemas.openxmlformats.org/officeDocument/2006/relationships/image" Target="../media/image8.png"/><Relationship Id="rId17" Type="http://schemas.openxmlformats.org/officeDocument/2006/relationships/hyperlink" Target="#'7'!A1"/><Relationship Id="rId25" Type="http://schemas.openxmlformats.org/officeDocument/2006/relationships/hyperlink" Target="#'1'!A1"/><Relationship Id="rId2" Type="http://schemas.openxmlformats.org/officeDocument/2006/relationships/image" Target="../media/image3.png"/><Relationship Id="rId16" Type="http://schemas.openxmlformats.org/officeDocument/2006/relationships/image" Target="../media/image10.png"/><Relationship Id="rId20" Type="http://schemas.openxmlformats.org/officeDocument/2006/relationships/image" Target="../media/image12.png"/><Relationship Id="rId1" Type="http://schemas.openxmlformats.org/officeDocument/2006/relationships/hyperlink" Target="#INTRUCCIONES!A1"/><Relationship Id="rId6" Type="http://schemas.openxmlformats.org/officeDocument/2006/relationships/image" Target="../media/image5.jpeg"/><Relationship Id="rId11" Type="http://schemas.openxmlformats.org/officeDocument/2006/relationships/hyperlink" Target="#'8'!A1"/><Relationship Id="rId24" Type="http://schemas.openxmlformats.org/officeDocument/2006/relationships/image" Target="../media/image14.jpeg"/><Relationship Id="rId5" Type="http://schemas.openxmlformats.org/officeDocument/2006/relationships/hyperlink" Target="#'MARCO METODOLOGICO'!A1"/><Relationship Id="rId15" Type="http://schemas.openxmlformats.org/officeDocument/2006/relationships/hyperlink" Target="#'10'!A1"/><Relationship Id="rId23" Type="http://schemas.openxmlformats.org/officeDocument/2006/relationships/hyperlink" Target="#'11'!A1"/><Relationship Id="rId10" Type="http://schemas.openxmlformats.org/officeDocument/2006/relationships/image" Target="../media/image7.jpeg"/><Relationship Id="rId19" Type="http://schemas.openxmlformats.org/officeDocument/2006/relationships/hyperlink" Target="#resumen!A1"/><Relationship Id="rId4" Type="http://schemas.openxmlformats.org/officeDocument/2006/relationships/image" Target="../media/image4.jpeg"/><Relationship Id="rId9" Type="http://schemas.openxmlformats.org/officeDocument/2006/relationships/hyperlink" Target="#'6'!A1"/><Relationship Id="rId14" Type="http://schemas.openxmlformats.org/officeDocument/2006/relationships/image" Target="../media/image9.png"/><Relationship Id="rId22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hyperlink" Target="#'4'!A1"/><Relationship Id="rId3" Type="http://schemas.openxmlformats.org/officeDocument/2006/relationships/image" Target="../media/image17.png"/><Relationship Id="rId7" Type="http://schemas.openxmlformats.org/officeDocument/2006/relationships/image" Target="../media/image21.png"/><Relationship Id="rId12" Type="http://schemas.openxmlformats.org/officeDocument/2006/relationships/image" Target="../media/image15.png"/><Relationship Id="rId2" Type="http://schemas.openxmlformats.org/officeDocument/2006/relationships/image" Target="../media/image16.png"/><Relationship Id="rId1" Type="http://schemas.openxmlformats.org/officeDocument/2006/relationships/hyperlink" Target="SIMULADOR%20novacero.xlsx#INDICE!A1" TargetMode="External"/><Relationship Id="rId6" Type="http://schemas.openxmlformats.org/officeDocument/2006/relationships/image" Target="../media/image20.png"/><Relationship Id="rId11" Type="http://schemas.openxmlformats.org/officeDocument/2006/relationships/image" Target="../media/image24.png"/><Relationship Id="rId5" Type="http://schemas.openxmlformats.org/officeDocument/2006/relationships/image" Target="../media/image19.png"/><Relationship Id="rId10" Type="http://schemas.openxmlformats.org/officeDocument/2006/relationships/hyperlink" Target="#'1'!A1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4" Type="http://schemas.openxmlformats.org/officeDocument/2006/relationships/hyperlink" Target="#'2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5'!A1"/><Relationship Id="rId7" Type="http://schemas.openxmlformats.org/officeDocument/2006/relationships/image" Target="../media/image15.png"/><Relationship Id="rId2" Type="http://schemas.openxmlformats.org/officeDocument/2006/relationships/image" Target="../media/image2.png"/><Relationship Id="rId1" Type="http://schemas.openxmlformats.org/officeDocument/2006/relationships/image" Target="../media/image25.png"/><Relationship Id="rId6" Type="http://schemas.openxmlformats.org/officeDocument/2006/relationships/image" Target="../media/image24.png"/><Relationship Id="rId5" Type="http://schemas.openxmlformats.org/officeDocument/2006/relationships/hyperlink" Target="#'1'!A1"/><Relationship Id="rId4" Type="http://schemas.openxmlformats.org/officeDocument/2006/relationships/hyperlink" Target="#'3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7" Type="http://schemas.openxmlformats.org/officeDocument/2006/relationships/image" Target="../media/image28.png"/><Relationship Id="rId2" Type="http://schemas.openxmlformats.org/officeDocument/2006/relationships/hyperlink" Target="#CONTENIDO!A1"/><Relationship Id="rId1" Type="http://schemas.openxmlformats.org/officeDocument/2006/relationships/image" Target="../media/image26.png"/><Relationship Id="rId6" Type="http://schemas.openxmlformats.org/officeDocument/2006/relationships/hyperlink" Target="#'1'!A1"/><Relationship Id="rId5" Type="http://schemas.openxmlformats.org/officeDocument/2006/relationships/hyperlink" Target="#'4'!A1"/><Relationship Id="rId4" Type="http://schemas.openxmlformats.org/officeDocument/2006/relationships/hyperlink" Target="#'6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chart" Target="../charts/chart3.xml"/><Relationship Id="rId7" Type="http://schemas.openxmlformats.org/officeDocument/2006/relationships/image" Target="../media/image25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'5'!A1"/><Relationship Id="rId11" Type="http://schemas.openxmlformats.org/officeDocument/2006/relationships/image" Target="../media/image15.png"/><Relationship Id="rId5" Type="http://schemas.openxmlformats.org/officeDocument/2006/relationships/hyperlink" Target="#'7'!A1"/><Relationship Id="rId10" Type="http://schemas.openxmlformats.org/officeDocument/2006/relationships/image" Target="../media/image24.png"/><Relationship Id="rId4" Type="http://schemas.openxmlformats.org/officeDocument/2006/relationships/image" Target="../media/image29.jpeg"/><Relationship Id="rId9" Type="http://schemas.openxmlformats.org/officeDocument/2006/relationships/hyperlink" Target="#'1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3" Type="http://schemas.openxmlformats.org/officeDocument/2006/relationships/chart" Target="../charts/chart7.xml"/><Relationship Id="rId7" Type="http://schemas.openxmlformats.org/officeDocument/2006/relationships/hyperlink" Target="#'6'!A1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hyperlink" Target="#'8'!A1"/><Relationship Id="rId11" Type="http://schemas.openxmlformats.org/officeDocument/2006/relationships/image" Target="../media/image15.png"/><Relationship Id="rId5" Type="http://schemas.openxmlformats.org/officeDocument/2006/relationships/image" Target="../media/image30.jpeg"/><Relationship Id="rId10" Type="http://schemas.openxmlformats.org/officeDocument/2006/relationships/image" Target="../media/image32.png"/><Relationship Id="rId4" Type="http://schemas.openxmlformats.org/officeDocument/2006/relationships/chart" Target="../charts/chart8.xml"/><Relationship Id="rId9" Type="http://schemas.openxmlformats.org/officeDocument/2006/relationships/hyperlink" Target="#'1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3" Type="http://schemas.openxmlformats.org/officeDocument/2006/relationships/chart" Target="../charts/chart11.xml"/><Relationship Id="rId7" Type="http://schemas.openxmlformats.org/officeDocument/2006/relationships/hyperlink" Target="#'7'!A1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hyperlink" Target="#'9'!A1"/><Relationship Id="rId11" Type="http://schemas.openxmlformats.org/officeDocument/2006/relationships/image" Target="../media/image15.png"/><Relationship Id="rId5" Type="http://schemas.openxmlformats.org/officeDocument/2006/relationships/image" Target="../media/image33.jpeg"/><Relationship Id="rId10" Type="http://schemas.openxmlformats.org/officeDocument/2006/relationships/image" Target="../media/image35.png"/><Relationship Id="rId4" Type="http://schemas.openxmlformats.org/officeDocument/2006/relationships/chart" Target="../charts/chart12.xml"/><Relationship Id="rId9" Type="http://schemas.openxmlformats.org/officeDocument/2006/relationships/hyperlink" Target="#'1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7" Type="http://schemas.openxmlformats.org/officeDocument/2006/relationships/image" Target="../media/image15.png"/><Relationship Id="rId2" Type="http://schemas.openxmlformats.org/officeDocument/2006/relationships/image" Target="../media/image2.png"/><Relationship Id="rId1" Type="http://schemas.openxmlformats.org/officeDocument/2006/relationships/image" Target="../media/image16.png"/><Relationship Id="rId6" Type="http://schemas.openxmlformats.org/officeDocument/2006/relationships/hyperlink" Target="#'8'!A1"/><Relationship Id="rId5" Type="http://schemas.openxmlformats.org/officeDocument/2006/relationships/hyperlink" Target="#'10'!A1"/><Relationship Id="rId4" Type="http://schemas.openxmlformats.org/officeDocument/2006/relationships/image" Target="../media/image3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7" Type="http://schemas.openxmlformats.org/officeDocument/2006/relationships/image" Target="../media/image15.png"/><Relationship Id="rId2" Type="http://schemas.openxmlformats.org/officeDocument/2006/relationships/hyperlink" Target="#'9'!A1"/><Relationship Id="rId1" Type="http://schemas.openxmlformats.org/officeDocument/2006/relationships/hyperlink" Target="#'11'!A1"/><Relationship Id="rId6" Type="http://schemas.openxmlformats.org/officeDocument/2006/relationships/image" Target="../media/image39.png"/><Relationship Id="rId5" Type="http://schemas.openxmlformats.org/officeDocument/2006/relationships/hyperlink" Target="#'1'!A1"/><Relationship Id="rId4" Type="http://schemas.openxmlformats.org/officeDocument/2006/relationships/image" Target="../media/image38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7" Type="http://schemas.openxmlformats.org/officeDocument/2006/relationships/image" Target="../media/image15.png"/><Relationship Id="rId2" Type="http://schemas.openxmlformats.org/officeDocument/2006/relationships/hyperlink" Target="#'10'!A1"/><Relationship Id="rId1" Type="http://schemas.openxmlformats.org/officeDocument/2006/relationships/hyperlink" Target="#'12'!A1"/><Relationship Id="rId6" Type="http://schemas.openxmlformats.org/officeDocument/2006/relationships/image" Target="../media/image41.png"/><Relationship Id="rId5" Type="http://schemas.openxmlformats.org/officeDocument/2006/relationships/hyperlink" Target="#'1'!A1"/><Relationship Id="rId4" Type="http://schemas.openxmlformats.org/officeDocument/2006/relationships/image" Target="../media/image40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2.jpeg"/><Relationship Id="rId3" Type="http://schemas.openxmlformats.org/officeDocument/2006/relationships/chart" Target="../charts/chart15.xml"/><Relationship Id="rId7" Type="http://schemas.openxmlformats.org/officeDocument/2006/relationships/image" Target="../media/image37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hyperlink" Target="#'11'!A1"/><Relationship Id="rId11" Type="http://schemas.openxmlformats.org/officeDocument/2006/relationships/image" Target="../media/image15.png"/><Relationship Id="rId5" Type="http://schemas.openxmlformats.org/officeDocument/2006/relationships/hyperlink" Target="#'13'!A1"/><Relationship Id="rId10" Type="http://schemas.openxmlformats.org/officeDocument/2006/relationships/image" Target="../media/image43.png"/><Relationship Id="rId4" Type="http://schemas.openxmlformats.org/officeDocument/2006/relationships/chart" Target="../charts/chart16.xml"/><Relationship Id="rId9" Type="http://schemas.openxmlformats.org/officeDocument/2006/relationships/hyperlink" Target="#'1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15.png"/><Relationship Id="rId2" Type="http://schemas.openxmlformats.org/officeDocument/2006/relationships/hyperlink" Target="#'12'!A1"/><Relationship Id="rId1" Type="http://schemas.openxmlformats.org/officeDocument/2006/relationships/hyperlink" Target="#'14'!A1"/><Relationship Id="rId6" Type="http://schemas.openxmlformats.org/officeDocument/2006/relationships/image" Target="../media/image46.png"/><Relationship Id="rId5" Type="http://schemas.openxmlformats.org/officeDocument/2006/relationships/hyperlink" Target="#'1'!A1"/><Relationship Id="rId4" Type="http://schemas.openxmlformats.org/officeDocument/2006/relationships/image" Target="../media/image45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47.png"/><Relationship Id="rId1" Type="http://schemas.openxmlformats.org/officeDocument/2006/relationships/hyperlink" Target="#'13'!A1"/><Relationship Id="rId6" Type="http://schemas.openxmlformats.org/officeDocument/2006/relationships/image" Target="../media/image15.png"/><Relationship Id="rId5" Type="http://schemas.openxmlformats.org/officeDocument/2006/relationships/image" Target="../media/image49.png"/><Relationship Id="rId4" Type="http://schemas.openxmlformats.org/officeDocument/2006/relationships/hyperlink" Target="#'1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286708</xdr:colOff>
      <xdr:row>2</xdr:row>
      <xdr:rowOff>36443</xdr:rowOff>
    </xdr:from>
    <xdr:ext cx="6232997" cy="1482255"/>
    <xdr:pic>
      <xdr:nvPicPr>
        <xdr:cNvPr id="2" name="Imagen 1" descr="ESPE | Sede Latacung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291" y="428026"/>
          <a:ext cx="6232997" cy="14822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488254</xdr:colOff>
      <xdr:row>1</xdr:row>
      <xdr:rowOff>27380</xdr:rowOff>
    </xdr:from>
    <xdr:ext cx="1757630" cy="1719120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8316" y="215528"/>
          <a:ext cx="1757630" cy="1719120"/>
        </a:xfrm>
        <a:prstGeom prst="rect">
          <a:avLst/>
        </a:prstGeom>
      </xdr:spPr>
    </xdr:pic>
    <xdr:clientData/>
  </xdr:oneCellAnchor>
  <xdr:twoCellAnchor>
    <xdr:from>
      <xdr:col>14</xdr:col>
      <xdr:colOff>181429</xdr:colOff>
      <xdr:row>2</xdr:row>
      <xdr:rowOff>72571</xdr:rowOff>
    </xdr:from>
    <xdr:to>
      <xdr:col>14</xdr:col>
      <xdr:colOff>680357</xdr:colOff>
      <xdr:row>5</xdr:row>
      <xdr:rowOff>9071</xdr:rowOff>
    </xdr:to>
    <xdr:sp macro="" textlink="">
      <xdr:nvSpPr>
        <xdr:cNvPr id="4" name="Flecha: cheurón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404929" y="1179285"/>
          <a:ext cx="498928" cy="480786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745332</xdr:colOff>
      <xdr:row>2</xdr:row>
      <xdr:rowOff>26194</xdr:rowOff>
    </xdr:from>
    <xdr:to>
      <xdr:col>11</xdr:col>
      <xdr:colOff>171451</xdr:colOff>
      <xdr:row>4</xdr:row>
      <xdr:rowOff>169069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84032" y="330994"/>
          <a:ext cx="3378994" cy="504825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400">
              <a:latin typeface="Arial Black" panose="020B0A04020102020204" pitchFamily="34" charset="0"/>
            </a:rPr>
            <a:t>ÍNDICE</a:t>
          </a:r>
        </a:p>
      </xdr:txBody>
    </xdr:sp>
    <xdr:clientData/>
  </xdr:twoCellAnchor>
  <xdr:oneCellAnchor>
    <xdr:from>
      <xdr:col>1</xdr:col>
      <xdr:colOff>85726</xdr:colOff>
      <xdr:row>7</xdr:row>
      <xdr:rowOff>19050</xdr:rowOff>
    </xdr:from>
    <xdr:ext cx="600074" cy="371474"/>
    <xdr:pic>
      <xdr:nvPicPr>
        <xdr:cNvPr id="4" name="Imagen 3" descr="Señal / Cartel Obligatorio seguir instrucciones uso - SERIO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6" y="1352550"/>
          <a:ext cx="600074" cy="37147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57150</xdr:colOff>
      <xdr:row>13</xdr:row>
      <xdr:rowOff>38100</xdr:rowOff>
    </xdr:from>
    <xdr:ext cx="609600" cy="361950"/>
    <xdr:pic>
      <xdr:nvPicPr>
        <xdr:cNvPr id="5" name="Imagen 4" descr="Tipos de estados financieros de una empresa | Ecuacion Contable | CONDUCE  TU EMPRESA | Emprendimiento, Negocios e Inversio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2514600"/>
          <a:ext cx="609600" cy="3619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53975</xdr:colOff>
      <xdr:row>10</xdr:row>
      <xdr:rowOff>76200</xdr:rowOff>
    </xdr:from>
    <xdr:ext cx="592667" cy="333375"/>
    <xdr:pic>
      <xdr:nvPicPr>
        <xdr:cNvPr id="6" name="Imagen 5" descr="Tipos de indicadores financieros que debes conocer - Druir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975" y="1981200"/>
          <a:ext cx="592667" cy="33337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5</xdr:col>
      <xdr:colOff>152399</xdr:colOff>
      <xdr:row>6</xdr:row>
      <xdr:rowOff>85725</xdr:rowOff>
    </xdr:from>
    <xdr:to>
      <xdr:col>6</xdr:col>
      <xdr:colOff>35719</xdr:colOff>
      <xdr:row>9</xdr:row>
      <xdr:rowOff>28575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057649" y="1145381"/>
          <a:ext cx="645320" cy="63341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1</a:t>
          </a:r>
        </a:p>
      </xdr:txBody>
    </xdr:sp>
    <xdr:clientData/>
  </xdr:twoCellAnchor>
  <xdr:twoCellAnchor>
    <xdr:from>
      <xdr:col>5</xdr:col>
      <xdr:colOff>123825</xdr:colOff>
      <xdr:row>16</xdr:row>
      <xdr:rowOff>0</xdr:rowOff>
    </xdr:from>
    <xdr:to>
      <xdr:col>5</xdr:col>
      <xdr:colOff>750093</xdr:colOff>
      <xdr:row>18</xdr:row>
      <xdr:rowOff>57151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029075" y="3250406"/>
          <a:ext cx="626268" cy="54530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4</a:t>
          </a:r>
        </a:p>
      </xdr:txBody>
    </xdr:sp>
    <xdr:clientData/>
  </xdr:twoCellAnchor>
  <xdr:twoCellAnchor>
    <xdr:from>
      <xdr:col>5</xdr:col>
      <xdr:colOff>80961</xdr:colOff>
      <xdr:row>18</xdr:row>
      <xdr:rowOff>211931</xdr:rowOff>
    </xdr:from>
    <xdr:to>
      <xdr:col>5</xdr:col>
      <xdr:colOff>738187</xdr:colOff>
      <xdr:row>21</xdr:row>
      <xdr:rowOff>19050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986211" y="3950494"/>
          <a:ext cx="657226" cy="5334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5</a:t>
          </a:r>
        </a:p>
      </xdr:txBody>
    </xdr:sp>
    <xdr:clientData/>
  </xdr:twoCellAnchor>
  <xdr:twoCellAnchor>
    <xdr:from>
      <xdr:col>5</xdr:col>
      <xdr:colOff>119062</xdr:colOff>
      <xdr:row>21</xdr:row>
      <xdr:rowOff>228599</xdr:rowOff>
    </xdr:from>
    <xdr:to>
      <xdr:col>6</xdr:col>
      <xdr:colOff>0</xdr:colOff>
      <xdr:row>24</xdr:row>
      <xdr:rowOff>95249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24312" y="4693443"/>
          <a:ext cx="642938" cy="50958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6</a:t>
          </a:r>
        </a:p>
      </xdr:txBody>
    </xdr:sp>
    <xdr:clientData/>
  </xdr:twoCellAnchor>
  <xdr:twoCellAnchor>
    <xdr:from>
      <xdr:col>5</xdr:col>
      <xdr:colOff>130970</xdr:colOff>
      <xdr:row>9</xdr:row>
      <xdr:rowOff>83344</xdr:rowOff>
    </xdr:from>
    <xdr:to>
      <xdr:col>6</xdr:col>
      <xdr:colOff>0</xdr:colOff>
      <xdr:row>12</xdr:row>
      <xdr:rowOff>23813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4036220" y="1833563"/>
          <a:ext cx="631030" cy="59531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2</a:t>
          </a:r>
        </a:p>
      </xdr:txBody>
    </xdr:sp>
    <xdr:clientData/>
  </xdr:twoCellAnchor>
  <xdr:twoCellAnchor>
    <xdr:from>
      <xdr:col>5</xdr:col>
      <xdr:colOff>107156</xdr:colOff>
      <xdr:row>12</xdr:row>
      <xdr:rowOff>114300</xdr:rowOff>
    </xdr:from>
    <xdr:to>
      <xdr:col>5</xdr:col>
      <xdr:colOff>750094</xdr:colOff>
      <xdr:row>15</xdr:row>
      <xdr:rowOff>7144</xdr:rowOff>
    </xdr:to>
    <xdr:sp macro="" textlink="">
      <xdr:nvSpPr>
        <xdr:cNvPr id="12" name="Elips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012406" y="2519363"/>
          <a:ext cx="642938" cy="535781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3</a:t>
          </a:r>
        </a:p>
      </xdr:txBody>
    </xdr:sp>
    <xdr:clientData/>
  </xdr:twoCellAnchor>
  <xdr:oneCellAnchor>
    <xdr:from>
      <xdr:col>1</xdr:col>
      <xdr:colOff>28575</xdr:colOff>
      <xdr:row>15</xdr:row>
      <xdr:rowOff>190500</xdr:rowOff>
    </xdr:from>
    <xdr:ext cx="619126" cy="400050"/>
    <xdr:pic>
      <xdr:nvPicPr>
        <xdr:cNvPr id="13" name="Imagen 12" descr="Información financiera - Iconos gratis de negocios y finanzas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3048000"/>
          <a:ext cx="619126" cy="4000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67122</xdr:colOff>
      <xdr:row>21</xdr:row>
      <xdr:rowOff>211930</xdr:rowOff>
    </xdr:from>
    <xdr:ext cx="604392" cy="438151"/>
    <xdr:pic>
      <xdr:nvPicPr>
        <xdr:cNvPr id="14" name="Imagen 13" descr="Indicadores Del Valor Del Dólar Ilustración del Vector - Ilustración de  muestra, flecha: 866949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122" y="4736305"/>
          <a:ext cx="604392" cy="43815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571503</xdr:colOff>
      <xdr:row>13</xdr:row>
      <xdr:rowOff>0</xdr:rowOff>
    </xdr:from>
    <xdr:to>
      <xdr:col>8</xdr:col>
      <xdr:colOff>597820</xdr:colOff>
      <xdr:row>14</xdr:row>
      <xdr:rowOff>166687</xdr:rowOff>
    </xdr:to>
    <xdr:pic>
      <xdr:nvPicPr>
        <xdr:cNvPr id="26" name="Imagen 2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67441" y="2762250"/>
          <a:ext cx="788317" cy="40481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608962</xdr:colOff>
      <xdr:row>15</xdr:row>
      <xdr:rowOff>178594</xdr:rowOff>
    </xdr:from>
    <xdr:to>
      <xdr:col>8</xdr:col>
      <xdr:colOff>631032</xdr:colOff>
      <xdr:row>17</xdr:row>
      <xdr:rowOff>214313</xdr:rowOff>
    </xdr:to>
    <xdr:pic>
      <xdr:nvPicPr>
        <xdr:cNvPr id="27" name="Imagen 2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204900" y="3381375"/>
          <a:ext cx="784070" cy="42862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595313</xdr:colOff>
      <xdr:row>18</xdr:row>
      <xdr:rowOff>238125</xdr:rowOff>
    </xdr:from>
    <xdr:to>
      <xdr:col>8</xdr:col>
      <xdr:colOff>595312</xdr:colOff>
      <xdr:row>20</xdr:row>
      <xdr:rowOff>191691</xdr:rowOff>
    </xdr:to>
    <xdr:pic>
      <xdr:nvPicPr>
        <xdr:cNvPr id="28" name="Imagen 2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191251" y="4036219"/>
          <a:ext cx="761999" cy="44172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566208</xdr:colOff>
      <xdr:row>9</xdr:row>
      <xdr:rowOff>178592</xdr:rowOff>
    </xdr:from>
    <xdr:to>
      <xdr:col>8</xdr:col>
      <xdr:colOff>587374</xdr:colOff>
      <xdr:row>11</xdr:row>
      <xdr:rowOff>226216</xdr:rowOff>
    </xdr:to>
    <xdr:pic>
      <xdr:nvPicPr>
        <xdr:cNvPr id="29" name="Imagen 28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162146" y="2143123"/>
          <a:ext cx="783166" cy="440531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7</xdr:col>
      <xdr:colOff>547688</xdr:colOff>
      <xdr:row>6</xdr:row>
      <xdr:rowOff>178593</xdr:rowOff>
    </xdr:from>
    <xdr:to>
      <xdr:col>8</xdr:col>
      <xdr:colOff>559594</xdr:colOff>
      <xdr:row>8</xdr:row>
      <xdr:rowOff>221456</xdr:rowOff>
    </xdr:to>
    <xdr:pic>
      <xdr:nvPicPr>
        <xdr:cNvPr id="31" name="Imagen 3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143626" y="1547812"/>
          <a:ext cx="773906" cy="43576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 editAs="oneCell">
    <xdr:from>
      <xdr:col>1</xdr:col>
      <xdr:colOff>47625</xdr:colOff>
      <xdr:row>18</xdr:row>
      <xdr:rowOff>219551</xdr:rowOff>
    </xdr:from>
    <xdr:to>
      <xdr:col>1</xdr:col>
      <xdr:colOff>690562</xdr:colOff>
      <xdr:row>20</xdr:row>
      <xdr:rowOff>171451</xdr:rowOff>
    </xdr:to>
    <xdr:pic>
      <xdr:nvPicPr>
        <xdr:cNvPr id="32" name="Imagen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09625" y="4017645"/>
          <a:ext cx="642937" cy="44005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13</xdr:col>
      <xdr:colOff>95249</xdr:colOff>
      <xdr:row>9</xdr:row>
      <xdr:rowOff>166687</xdr:rowOff>
    </xdr:from>
    <xdr:to>
      <xdr:col>13</xdr:col>
      <xdr:colOff>738187</xdr:colOff>
      <xdr:row>12</xdr:row>
      <xdr:rowOff>47623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0417968" y="1916906"/>
          <a:ext cx="642938" cy="53578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7</a:t>
          </a:r>
        </a:p>
      </xdr:txBody>
    </xdr:sp>
    <xdr:clientData/>
  </xdr:twoCellAnchor>
  <xdr:twoCellAnchor>
    <xdr:from>
      <xdr:col>13</xdr:col>
      <xdr:colOff>71437</xdr:colOff>
      <xdr:row>6</xdr:row>
      <xdr:rowOff>190500</xdr:rowOff>
    </xdr:from>
    <xdr:to>
      <xdr:col>14</xdr:col>
      <xdr:colOff>535780</xdr:colOff>
      <xdr:row>9</xdr:row>
      <xdr:rowOff>119062</xdr:rowOff>
    </xdr:to>
    <xdr:sp macro="" textlink="">
      <xdr:nvSpPr>
        <xdr:cNvPr id="15" name="Flecha derecha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0394156" y="1250156"/>
          <a:ext cx="1226343" cy="6191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latin typeface="Verdana" panose="020B0604030504040204" pitchFamily="34" charset="0"/>
              <a:ea typeface="Verdana" panose="020B0604030504040204" pitchFamily="34" charset="0"/>
            </a:rPr>
            <a:t>RESUMEN</a:t>
          </a:r>
        </a:p>
      </xdr:txBody>
    </xdr:sp>
    <xdr:clientData/>
  </xdr:twoCellAnchor>
  <xdr:twoCellAnchor>
    <xdr:from>
      <xdr:col>13</xdr:col>
      <xdr:colOff>235745</xdr:colOff>
      <xdr:row>21</xdr:row>
      <xdr:rowOff>164305</xdr:rowOff>
    </xdr:from>
    <xdr:to>
      <xdr:col>14</xdr:col>
      <xdr:colOff>545307</xdr:colOff>
      <xdr:row>24</xdr:row>
      <xdr:rowOff>45243</xdr:rowOff>
    </xdr:to>
    <xdr:sp macro="" textlink="">
      <xdr:nvSpPr>
        <xdr:cNvPr id="34" name="Flecha derecha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772651" y="4379118"/>
          <a:ext cx="1071562" cy="5238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latin typeface="Verdana" panose="020B0604030504040204" pitchFamily="34" charset="0"/>
              <a:ea typeface="Verdana" panose="020B0604030504040204" pitchFamily="34" charset="0"/>
            </a:rPr>
            <a:t>RESUMEN</a:t>
          </a:r>
        </a:p>
      </xdr:txBody>
    </xdr:sp>
    <xdr:clientData/>
  </xdr:twoCellAnchor>
  <xdr:twoCellAnchor>
    <xdr:from>
      <xdr:col>13</xdr:col>
      <xdr:colOff>114298</xdr:colOff>
      <xdr:row>15</xdr:row>
      <xdr:rowOff>190500</xdr:rowOff>
    </xdr:from>
    <xdr:to>
      <xdr:col>14</xdr:col>
      <xdr:colOff>11905</xdr:colOff>
      <xdr:row>18</xdr:row>
      <xdr:rowOff>30955</xdr:rowOff>
    </xdr:to>
    <xdr:sp macro="" textlink="">
      <xdr:nvSpPr>
        <xdr:cNvPr id="36" name="Elipse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0437017" y="3238500"/>
          <a:ext cx="659607" cy="53101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9</a:t>
          </a:r>
        </a:p>
      </xdr:txBody>
    </xdr:sp>
    <xdr:clientData/>
  </xdr:twoCellAnchor>
  <xdr:twoCellAnchor>
    <xdr:from>
      <xdr:col>13</xdr:col>
      <xdr:colOff>147636</xdr:colOff>
      <xdr:row>19</xdr:row>
      <xdr:rowOff>42861</xdr:rowOff>
    </xdr:from>
    <xdr:to>
      <xdr:col>14</xdr:col>
      <xdr:colOff>297655</xdr:colOff>
      <xdr:row>21</xdr:row>
      <xdr:rowOff>76198</xdr:rowOff>
    </xdr:to>
    <xdr:sp macro="" textlink="">
      <xdr:nvSpPr>
        <xdr:cNvPr id="37" name="Elips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10470355" y="4031455"/>
          <a:ext cx="912019" cy="509587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10</a:t>
          </a:r>
        </a:p>
      </xdr:txBody>
    </xdr:sp>
    <xdr:clientData/>
  </xdr:twoCellAnchor>
  <xdr:twoCellAnchor>
    <xdr:from>
      <xdr:col>13</xdr:col>
      <xdr:colOff>123824</xdr:colOff>
      <xdr:row>12</xdr:row>
      <xdr:rowOff>126205</xdr:rowOff>
    </xdr:from>
    <xdr:to>
      <xdr:col>14</xdr:col>
      <xdr:colOff>4762</xdr:colOff>
      <xdr:row>14</xdr:row>
      <xdr:rowOff>195260</xdr:rowOff>
    </xdr:to>
    <xdr:sp macro="" textlink="">
      <xdr:nvSpPr>
        <xdr:cNvPr id="38" name="Elips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10446543" y="2531268"/>
          <a:ext cx="642938" cy="50958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>
              <a:latin typeface="Verdana" panose="020B0604030504040204" pitchFamily="34" charset="0"/>
              <a:ea typeface="Verdana" panose="020B0604030504040204" pitchFamily="34" charset="0"/>
            </a:rPr>
            <a:t>8</a:t>
          </a:r>
        </a:p>
      </xdr:txBody>
    </xdr:sp>
    <xdr:clientData/>
  </xdr:twoCellAnchor>
  <xdr:twoCellAnchor editAs="oneCell">
    <xdr:from>
      <xdr:col>7</xdr:col>
      <xdr:colOff>595312</xdr:colOff>
      <xdr:row>21</xdr:row>
      <xdr:rowOff>236006</xdr:rowOff>
    </xdr:from>
    <xdr:to>
      <xdr:col>8</xdr:col>
      <xdr:colOff>642937</xdr:colOff>
      <xdr:row>24</xdr:row>
      <xdr:rowOff>35719</xdr:rowOff>
    </xdr:to>
    <xdr:pic>
      <xdr:nvPicPr>
        <xdr:cNvPr id="39" name="Imagen 38" descr="Auditoría Externa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1187" y="4450819"/>
          <a:ext cx="809625" cy="4426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301625</xdr:colOff>
      <xdr:row>1</xdr:row>
      <xdr:rowOff>87311</xdr:rowOff>
    </xdr:from>
    <xdr:to>
      <xdr:col>17</xdr:col>
      <xdr:colOff>658217</xdr:colOff>
      <xdr:row>7</xdr:row>
      <xdr:rowOff>54965</xdr:rowOff>
    </xdr:to>
    <xdr:pic>
      <xdr:nvPicPr>
        <xdr:cNvPr id="16" name="Imagen 1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B87A70D-B3BF-6585-33EB-F2526F338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3088938" y="166686"/>
          <a:ext cx="1118592" cy="1118592"/>
        </a:xfrm>
        <a:prstGeom prst="rect">
          <a:avLst/>
        </a:prstGeom>
      </xdr:spPr>
    </xdr:pic>
    <xdr:clientData/>
  </xdr:twoCellAnchor>
  <xdr:twoCellAnchor>
    <xdr:from>
      <xdr:col>18</xdr:col>
      <xdr:colOff>181429</xdr:colOff>
      <xdr:row>2</xdr:row>
      <xdr:rowOff>72571</xdr:rowOff>
    </xdr:from>
    <xdr:to>
      <xdr:col>18</xdr:col>
      <xdr:colOff>680357</xdr:colOff>
      <xdr:row>5</xdr:row>
      <xdr:rowOff>9071</xdr:rowOff>
    </xdr:to>
    <xdr:sp macro="" textlink="">
      <xdr:nvSpPr>
        <xdr:cNvPr id="2" name="Flecha: cheurón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AE0178-2629-45D9-B2D1-FB5E8A68CB6A}"/>
            </a:ext>
          </a:extLst>
        </xdr:cNvPr>
        <xdr:cNvSpPr/>
      </xdr:nvSpPr>
      <xdr:spPr>
        <a:xfrm>
          <a:off x="9306379" y="463096"/>
          <a:ext cx="498928" cy="5080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119062</xdr:colOff>
      <xdr:row>6</xdr:row>
      <xdr:rowOff>47626</xdr:rowOff>
    </xdr:from>
    <xdr:to>
      <xdr:col>18</xdr:col>
      <xdr:colOff>617990</xdr:colOff>
      <xdr:row>9</xdr:row>
      <xdr:rowOff>41131</xdr:rowOff>
    </xdr:to>
    <xdr:sp macro="" textlink="">
      <xdr:nvSpPr>
        <xdr:cNvPr id="17" name="Flecha: cheurón 16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C433A311-CF90-41F3-A473-09F2E67ED961}"/>
            </a:ext>
          </a:extLst>
        </xdr:cNvPr>
        <xdr:cNvSpPr/>
      </xdr:nvSpPr>
      <xdr:spPr>
        <a:xfrm rot="10800000">
          <a:off x="14251781" y="1107282"/>
          <a:ext cx="498928" cy="684068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332581</xdr:colOff>
      <xdr:row>0</xdr:row>
      <xdr:rowOff>0</xdr:rowOff>
    </xdr:from>
    <xdr:to>
      <xdr:col>8</xdr:col>
      <xdr:colOff>111522</xdr:colOff>
      <xdr:row>0</xdr:row>
      <xdr:rowOff>0</xdr:rowOff>
    </xdr:to>
    <xdr:sp macro="" textlink="">
      <xdr:nvSpPr>
        <xdr:cNvPr id="2" name="Rectángulo redondeado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56581" y="0"/>
          <a:ext cx="4350941" cy="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C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RESEÑA</a:t>
          </a:r>
          <a:r>
            <a:rPr lang="es-EC" sz="10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HISTORICA </a:t>
          </a:r>
        </a:p>
        <a:p>
          <a:pPr algn="ctr"/>
          <a:endParaRPr lang="es-EC" sz="1000" b="1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es-EC" sz="10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es-EC" sz="10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Razón social: </a:t>
          </a:r>
          <a:r>
            <a:rPr lang="es-EC" sz="1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NOVACERO S.A. Esta   empresa   que   nace   de   la   fusión   de   dos   empresas, NOVACERO   S.A.,   y ACEROPAXI  S.A. se dedicaba  a la  fabricación  y  comercialización  de  productos  de acero desde el 2001 como empresa fusionada sin embargo estas dos empresas tienen sus inicios 1972 y 1983 respectivamente. </a:t>
          </a:r>
        </a:p>
        <a:p>
          <a:r>
            <a:rPr lang="es-EC" sz="1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 sede principal está  en Quito, teniendo plantas en las ciudades de Guayaquil, Lasso  y  Quito, también cuenta con oficinas de ventas y asesoría técnica en Cuenca, Guayaquil y Quito. </a:t>
          </a:r>
        </a:p>
        <a:p>
          <a:r>
            <a:rPr lang="es-EC" sz="1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La  sede  principal  en  Quito  se  encuentra  en  la  avenida  de  los  Shyris  y  Río  Coca,  mientras  que  la  oficina  en  Guayaquil  se  encuentra  en  calle  6  de  Marzo  y  Camilo Destruye.</a:t>
          </a:r>
        </a:p>
      </xdr:txBody>
    </xdr:sp>
    <xdr:clientData/>
  </xdr:twoCellAnchor>
  <xdr:twoCellAnchor>
    <xdr:from>
      <xdr:col>5</xdr:col>
      <xdr:colOff>342900</xdr:colOff>
      <xdr:row>0</xdr:row>
      <xdr:rowOff>0</xdr:rowOff>
    </xdr:from>
    <xdr:to>
      <xdr:col>7</xdr:col>
      <xdr:colOff>257175</xdr:colOff>
      <xdr:row>0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4152900" y="0"/>
          <a:ext cx="1438275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 reconocida  como una empresa innovadora,  en  constante  crecimiento  en la industria del acero en el Ecuador.</a:t>
          </a:r>
        </a:p>
        <a:p>
          <a:endParaRPr lang="es-EC" sz="1100"/>
        </a:p>
      </xdr:txBody>
    </xdr:sp>
    <xdr:clientData/>
  </xdr:twoCellAnchor>
  <xdr:twoCellAnchor>
    <xdr:from>
      <xdr:col>3</xdr:col>
      <xdr:colOff>79375</xdr:colOff>
      <xdr:row>0</xdr:row>
      <xdr:rowOff>0</xdr:rowOff>
    </xdr:from>
    <xdr:to>
      <xdr:col>4</xdr:col>
      <xdr:colOff>347265</xdr:colOff>
      <xdr:row>0</xdr:row>
      <xdr:rowOff>0</xdr:rowOff>
    </xdr:to>
    <xdr:sp macro="" textlink="">
      <xdr:nvSpPr>
        <xdr:cNvPr id="4" name="Flecha izquierda 25">
          <a:hlinkClick xmlns:r="http://schemas.openxmlformats.org/officeDocument/2006/relationships" r:id="rId1" tooltip="Traslada al Indice 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365375" y="0"/>
          <a:ext cx="1029890" cy="0"/>
        </a:xfrm>
        <a:prstGeom prst="left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C" sz="1400" b="1" i="1"/>
            <a:t>INDICE</a:t>
          </a:r>
          <a:r>
            <a:rPr lang="es-EC" sz="1400" b="1" i="1" baseline="0"/>
            <a:t> </a:t>
          </a:r>
          <a:endParaRPr lang="es-EC" sz="1400" b="1" i="1"/>
        </a:p>
      </xdr:txBody>
    </xdr:sp>
    <xdr:clientData/>
  </xdr:twoCellAnchor>
  <xdr:twoCellAnchor>
    <xdr:from>
      <xdr:col>6</xdr:col>
      <xdr:colOff>2614</xdr:colOff>
      <xdr:row>1</xdr:row>
      <xdr:rowOff>112057</xdr:rowOff>
    </xdr:from>
    <xdr:to>
      <xdr:col>10</xdr:col>
      <xdr:colOff>166921</xdr:colOff>
      <xdr:row>5</xdr:row>
      <xdr:rowOff>15408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4064746" y="308160"/>
          <a:ext cx="3189896" cy="68776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>
              <a:solidFill>
                <a:schemeClr val="accent5">
                  <a:lumMod val="7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INSTRUCCIONES</a:t>
          </a:r>
        </a:p>
      </xdr:txBody>
    </xdr:sp>
    <xdr:clientData/>
  </xdr:twoCellAnchor>
  <xdr:oneCellAnchor>
    <xdr:from>
      <xdr:col>1</xdr:col>
      <xdr:colOff>65315</xdr:colOff>
      <xdr:row>1</xdr:row>
      <xdr:rowOff>76200</xdr:rowOff>
    </xdr:from>
    <xdr:ext cx="3554127" cy="784943"/>
    <xdr:pic>
      <xdr:nvPicPr>
        <xdr:cNvPr id="10" name="Imagen 9" descr="ESPE | Sede Latacunga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180" y="271585"/>
          <a:ext cx="3554127" cy="784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176753</xdr:colOff>
      <xdr:row>13</xdr:row>
      <xdr:rowOff>2241</xdr:rowOff>
    </xdr:from>
    <xdr:to>
      <xdr:col>1</xdr:col>
      <xdr:colOff>482730</xdr:colOff>
      <xdr:row>15</xdr:row>
      <xdr:rowOff>39686</xdr:rowOff>
    </xdr:to>
    <xdr:sp macro="" textlink="">
      <xdr:nvSpPr>
        <xdr:cNvPr id="17" name="Rectángulo redondeado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/>
      </xdr:nvSpPr>
      <xdr:spPr>
        <a:xfrm>
          <a:off x="468335" y="5315506"/>
          <a:ext cx="305977" cy="536374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1</a:t>
          </a:r>
        </a:p>
      </xdr:txBody>
    </xdr:sp>
    <xdr:clientData/>
  </xdr:twoCellAnchor>
  <xdr:twoCellAnchor>
    <xdr:from>
      <xdr:col>1</xdr:col>
      <xdr:colOff>115136</xdr:colOff>
      <xdr:row>33</xdr:row>
      <xdr:rowOff>52336</xdr:rowOff>
    </xdr:from>
    <xdr:to>
      <xdr:col>1</xdr:col>
      <xdr:colOff>429147</xdr:colOff>
      <xdr:row>35</xdr:row>
      <xdr:rowOff>177940</xdr:rowOff>
    </xdr:to>
    <xdr:sp macro="" textlink="">
      <xdr:nvSpPr>
        <xdr:cNvPr id="18" name="Rectángulo redondeado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387279" y="8813243"/>
          <a:ext cx="314011" cy="49195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2</a:t>
          </a:r>
        </a:p>
      </xdr:txBody>
    </xdr:sp>
    <xdr:clientData/>
  </xdr:twoCellAnchor>
  <xdr:twoCellAnchor editAs="oneCell">
    <xdr:from>
      <xdr:col>2</xdr:col>
      <xdr:colOff>490895</xdr:colOff>
      <xdr:row>17</xdr:row>
      <xdr:rowOff>113439</xdr:rowOff>
    </xdr:from>
    <xdr:to>
      <xdr:col>7</xdr:col>
      <xdr:colOff>386800</xdr:colOff>
      <xdr:row>30</xdr:row>
      <xdr:rowOff>101166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5177" t="39202" r="4335" b="16440"/>
        <a:stretch/>
      </xdr:blipFill>
      <xdr:spPr>
        <a:xfrm>
          <a:off x="1579466" y="6275531"/>
          <a:ext cx="3880854" cy="2262065"/>
        </a:xfrm>
        <a:prstGeom prst="rect">
          <a:avLst/>
        </a:prstGeom>
      </xdr:spPr>
    </xdr:pic>
    <xdr:clientData/>
  </xdr:twoCellAnchor>
  <xdr:twoCellAnchor>
    <xdr:from>
      <xdr:col>4</xdr:col>
      <xdr:colOff>129152</xdr:colOff>
      <xdr:row>21</xdr:row>
      <xdr:rowOff>145296</xdr:rowOff>
    </xdr:from>
    <xdr:to>
      <xdr:col>6</xdr:col>
      <xdr:colOff>242161</xdr:colOff>
      <xdr:row>26</xdr:row>
      <xdr:rowOff>113011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 flipV="1">
          <a:off x="2679915" y="6699788"/>
          <a:ext cx="1630551" cy="85563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696283</xdr:colOff>
      <xdr:row>17</xdr:row>
      <xdr:rowOff>58096</xdr:rowOff>
    </xdr:from>
    <xdr:to>
      <xdr:col>12</xdr:col>
      <xdr:colOff>173743</xdr:colOff>
      <xdr:row>30</xdr:row>
      <xdr:rowOff>154960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9235" t="47455" r="55326" b="19658"/>
        <a:stretch/>
      </xdr:blipFill>
      <xdr:spPr>
        <a:xfrm>
          <a:off x="5769803" y="6220188"/>
          <a:ext cx="3462409" cy="2371202"/>
        </a:xfrm>
        <a:prstGeom prst="rect">
          <a:avLst/>
        </a:prstGeom>
      </xdr:spPr>
    </xdr:pic>
    <xdr:clientData/>
  </xdr:twoCellAnchor>
  <xdr:twoCellAnchor editAs="oneCell">
    <xdr:from>
      <xdr:col>3</xdr:col>
      <xdr:colOff>219309</xdr:colOff>
      <xdr:row>36</xdr:row>
      <xdr:rowOff>317383</xdr:rowOff>
    </xdr:from>
    <xdr:to>
      <xdr:col>8</xdr:col>
      <xdr:colOff>72771</xdr:colOff>
      <xdr:row>41</xdr:row>
      <xdr:rowOff>156007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823" t="35919" r="16245" b="14710"/>
        <a:stretch/>
      </xdr:blipFill>
      <xdr:spPr>
        <a:xfrm>
          <a:off x="2104870" y="10030291"/>
          <a:ext cx="3838411" cy="1601073"/>
        </a:xfrm>
        <a:prstGeom prst="rect">
          <a:avLst/>
        </a:prstGeom>
      </xdr:spPr>
    </xdr:pic>
    <xdr:clientData/>
  </xdr:twoCellAnchor>
  <xdr:twoCellAnchor editAs="oneCell">
    <xdr:from>
      <xdr:col>8</xdr:col>
      <xdr:colOff>459553</xdr:colOff>
      <xdr:row>36</xdr:row>
      <xdr:rowOff>151026</xdr:rowOff>
    </xdr:from>
    <xdr:to>
      <xdr:col>10</xdr:col>
      <xdr:colOff>710762</xdr:colOff>
      <xdr:row>42</xdr:row>
      <xdr:rowOff>37882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49562" t="45937" r="36760" b="22437"/>
        <a:stretch/>
      </xdr:blipFill>
      <xdr:spPr>
        <a:xfrm>
          <a:off x="6330063" y="9863934"/>
          <a:ext cx="1845189" cy="1856651"/>
        </a:xfrm>
        <a:prstGeom prst="rect">
          <a:avLst/>
        </a:prstGeom>
      </xdr:spPr>
    </xdr:pic>
    <xdr:clientData/>
  </xdr:twoCellAnchor>
  <xdr:twoCellAnchor>
    <xdr:from>
      <xdr:col>1</xdr:col>
      <xdr:colOff>194267</xdr:colOff>
      <xdr:row>43</xdr:row>
      <xdr:rowOff>58199</xdr:rowOff>
    </xdr:from>
    <xdr:to>
      <xdr:col>1</xdr:col>
      <xdr:colOff>508278</xdr:colOff>
      <xdr:row>44</xdr:row>
      <xdr:rowOff>334946</xdr:rowOff>
    </xdr:to>
    <xdr:sp macro="" textlink="">
      <xdr:nvSpPr>
        <xdr:cNvPr id="42" name="Rectángulo redondeado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/>
      </xdr:nvSpPr>
      <xdr:spPr>
        <a:xfrm>
          <a:off x="466410" y="11749875"/>
          <a:ext cx="314011" cy="486087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3</a:t>
          </a:r>
        </a:p>
      </xdr:txBody>
    </xdr:sp>
    <xdr:clientData/>
  </xdr:twoCellAnchor>
  <xdr:twoCellAnchor>
    <xdr:from>
      <xdr:col>1</xdr:col>
      <xdr:colOff>199381</xdr:colOff>
      <xdr:row>46</xdr:row>
      <xdr:rowOff>96209</xdr:rowOff>
    </xdr:from>
    <xdr:to>
      <xdr:col>1</xdr:col>
      <xdr:colOff>513392</xdr:colOff>
      <xdr:row>47</xdr:row>
      <xdr:rowOff>377441</xdr:rowOff>
    </xdr:to>
    <xdr:sp macro="" textlink="">
      <xdr:nvSpPr>
        <xdr:cNvPr id="45" name="Rectángulo redondeado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/>
      </xdr:nvSpPr>
      <xdr:spPr>
        <a:xfrm>
          <a:off x="471524" y="13217382"/>
          <a:ext cx="314011" cy="495059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4</a:t>
          </a:r>
        </a:p>
      </xdr:txBody>
    </xdr:sp>
    <xdr:clientData/>
  </xdr:twoCellAnchor>
  <xdr:twoCellAnchor>
    <xdr:from>
      <xdr:col>1</xdr:col>
      <xdr:colOff>198105</xdr:colOff>
      <xdr:row>63</xdr:row>
      <xdr:rowOff>17587</xdr:rowOff>
    </xdr:from>
    <xdr:to>
      <xdr:col>1</xdr:col>
      <xdr:colOff>512116</xdr:colOff>
      <xdr:row>65</xdr:row>
      <xdr:rowOff>131736</xdr:rowOff>
    </xdr:to>
    <xdr:sp macro="" textlink="">
      <xdr:nvSpPr>
        <xdr:cNvPr id="46" name="Rectángulo redondeado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/>
      </xdr:nvSpPr>
      <xdr:spPr>
        <a:xfrm>
          <a:off x="472112" y="16236183"/>
          <a:ext cx="314011" cy="479491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6</a:t>
          </a:r>
        </a:p>
      </xdr:txBody>
    </xdr:sp>
    <xdr:clientData/>
  </xdr:twoCellAnchor>
  <xdr:twoCellAnchor editAs="oneCell">
    <xdr:from>
      <xdr:col>8</xdr:col>
      <xdr:colOff>106958</xdr:colOff>
      <xdr:row>51</xdr:row>
      <xdr:rowOff>208501</xdr:rowOff>
    </xdr:from>
    <xdr:to>
      <xdr:col>12</xdr:col>
      <xdr:colOff>315726</xdr:colOff>
      <xdr:row>61</xdr:row>
      <xdr:rowOff>51927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918" t="39782" r="37115" b="42201"/>
        <a:stretch/>
      </xdr:blipFill>
      <xdr:spPr>
        <a:xfrm>
          <a:off x="5977468" y="14392328"/>
          <a:ext cx="3396727" cy="1741946"/>
        </a:xfrm>
        <a:prstGeom prst="rect">
          <a:avLst/>
        </a:prstGeom>
      </xdr:spPr>
    </xdr:pic>
    <xdr:clientData/>
  </xdr:twoCellAnchor>
  <xdr:twoCellAnchor editAs="oneCell">
    <xdr:from>
      <xdr:col>2</xdr:col>
      <xdr:colOff>199535</xdr:colOff>
      <xdr:row>51</xdr:row>
      <xdr:rowOff>221548</xdr:rowOff>
    </xdr:from>
    <xdr:to>
      <xdr:col>7</xdr:col>
      <xdr:colOff>515124</xdr:colOff>
      <xdr:row>61</xdr:row>
      <xdr:rowOff>51926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516" t="39781" r="42932" b="19546"/>
        <a:stretch/>
      </xdr:blipFill>
      <xdr:spPr>
        <a:xfrm>
          <a:off x="1288106" y="14405375"/>
          <a:ext cx="4300538" cy="1728898"/>
        </a:xfrm>
        <a:prstGeom prst="rect">
          <a:avLst/>
        </a:prstGeom>
      </xdr:spPr>
    </xdr:pic>
    <xdr:clientData/>
  </xdr:twoCellAnchor>
  <xdr:twoCellAnchor>
    <xdr:from>
      <xdr:col>1</xdr:col>
      <xdr:colOff>199391</xdr:colOff>
      <xdr:row>49</xdr:row>
      <xdr:rowOff>2183</xdr:rowOff>
    </xdr:from>
    <xdr:to>
      <xdr:col>1</xdr:col>
      <xdr:colOff>513402</xdr:colOff>
      <xdr:row>50</xdr:row>
      <xdr:rowOff>240778</xdr:rowOff>
    </xdr:to>
    <xdr:sp macro="" textlink="">
      <xdr:nvSpPr>
        <xdr:cNvPr id="49" name="Rectángulo redondeado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/>
      </xdr:nvSpPr>
      <xdr:spPr>
        <a:xfrm>
          <a:off x="490973" y="13693561"/>
          <a:ext cx="314011" cy="484819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5</a:t>
          </a:r>
        </a:p>
      </xdr:txBody>
    </xdr:sp>
    <xdr:clientData/>
  </xdr:twoCellAnchor>
  <xdr:twoCellAnchor editAs="oneCell">
    <xdr:from>
      <xdr:col>4</xdr:col>
      <xdr:colOff>479846</xdr:colOff>
      <xdr:row>66</xdr:row>
      <xdr:rowOff>146104</xdr:rowOff>
    </xdr:from>
    <xdr:to>
      <xdr:col>9</xdr:col>
      <xdr:colOff>597277</xdr:colOff>
      <xdr:row>77</xdr:row>
      <xdr:rowOff>111386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2808" t="34964" r="40124" b="13659"/>
        <a:stretch/>
      </xdr:blipFill>
      <xdr:spPr>
        <a:xfrm>
          <a:off x="3162397" y="17103196"/>
          <a:ext cx="4102380" cy="1889721"/>
        </a:xfrm>
        <a:prstGeom prst="rect">
          <a:avLst/>
        </a:prstGeom>
      </xdr:spPr>
    </xdr:pic>
    <xdr:clientData/>
  </xdr:twoCellAnchor>
  <xdr:twoCellAnchor>
    <xdr:from>
      <xdr:col>6</xdr:col>
      <xdr:colOff>613253</xdr:colOff>
      <xdr:row>74</xdr:row>
      <xdr:rowOff>78288</xdr:rowOff>
    </xdr:from>
    <xdr:to>
      <xdr:col>9</xdr:col>
      <xdr:colOff>52192</xdr:colOff>
      <xdr:row>76</xdr:row>
      <xdr:rowOff>13048</xdr:rowOff>
    </xdr:to>
    <xdr:cxnSp macro="">
      <xdr:nvCxnSpPr>
        <xdr:cNvPr id="51" name="Conector recto de flecha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4671164" y="18306267"/>
          <a:ext cx="1709281" cy="3001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233073</xdr:colOff>
      <xdr:row>79</xdr:row>
      <xdr:rowOff>130843</xdr:rowOff>
    </xdr:from>
    <xdr:to>
      <xdr:col>1</xdr:col>
      <xdr:colOff>547084</xdr:colOff>
      <xdr:row>82</xdr:row>
      <xdr:rowOff>62321</xdr:rowOff>
    </xdr:to>
    <xdr:sp macro="" textlink="">
      <xdr:nvSpPr>
        <xdr:cNvPr id="53" name="Rectángulo redondeado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>
          <a:off x="507080" y="19272179"/>
          <a:ext cx="314011" cy="479491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7</a:t>
          </a:r>
        </a:p>
      </xdr:txBody>
    </xdr:sp>
    <xdr:clientData/>
  </xdr:twoCellAnchor>
  <xdr:twoCellAnchor>
    <xdr:from>
      <xdr:col>1</xdr:col>
      <xdr:colOff>243773</xdr:colOff>
      <xdr:row>83</xdr:row>
      <xdr:rowOff>395361</xdr:rowOff>
    </xdr:from>
    <xdr:to>
      <xdr:col>1</xdr:col>
      <xdr:colOff>557784</xdr:colOff>
      <xdr:row>84</xdr:row>
      <xdr:rowOff>419450</xdr:rowOff>
    </xdr:to>
    <xdr:sp macro="" textlink="">
      <xdr:nvSpPr>
        <xdr:cNvPr id="54" name="Rectángulo redondeado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/>
      </xdr:nvSpPr>
      <xdr:spPr>
        <a:xfrm>
          <a:off x="535355" y="20611688"/>
          <a:ext cx="314011" cy="48414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8</a:t>
          </a:r>
        </a:p>
      </xdr:txBody>
    </xdr:sp>
    <xdr:clientData/>
  </xdr:twoCellAnchor>
  <xdr:twoCellAnchor editAs="oneCell">
    <xdr:from>
      <xdr:col>11</xdr:col>
      <xdr:colOff>692727</xdr:colOff>
      <xdr:row>0</xdr:row>
      <xdr:rowOff>178129</xdr:rowOff>
    </xdr:from>
    <xdr:to>
      <xdr:col>15</xdr:col>
      <xdr:colOff>262683</xdr:colOff>
      <xdr:row>6</xdr:row>
      <xdr:rowOff>191869</xdr:rowOff>
    </xdr:to>
    <xdr:pic>
      <xdr:nvPicPr>
        <xdr:cNvPr id="6" name="Imagen 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9F56680-08AF-4442-AF80-3E1B085B5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7740" y="178129"/>
          <a:ext cx="2162735" cy="1135436"/>
        </a:xfrm>
        <a:prstGeom prst="rect">
          <a:avLst/>
        </a:prstGeom>
      </xdr:spPr>
    </xdr:pic>
    <xdr:clientData/>
  </xdr:twoCellAnchor>
  <xdr:twoCellAnchor editAs="oneCell">
    <xdr:from>
      <xdr:col>10</xdr:col>
      <xdr:colOff>771072</xdr:colOff>
      <xdr:row>1</xdr:row>
      <xdr:rowOff>45357</xdr:rowOff>
    </xdr:from>
    <xdr:to>
      <xdr:col>12</xdr:col>
      <xdr:colOff>295685</xdr:colOff>
      <xdr:row>6</xdr:row>
      <xdr:rowOff>236288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8A81EC4-73C6-4AB6-A620-9FA35873F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235562" y="226786"/>
          <a:ext cx="1118592" cy="1118592"/>
        </a:xfrm>
        <a:prstGeom prst="rect">
          <a:avLst/>
        </a:prstGeom>
      </xdr:spPr>
    </xdr:pic>
    <xdr:clientData/>
  </xdr:twoCellAnchor>
  <xdr:twoCellAnchor>
    <xdr:from>
      <xdr:col>15</xdr:col>
      <xdr:colOff>181429</xdr:colOff>
      <xdr:row>2</xdr:row>
      <xdr:rowOff>72571</xdr:rowOff>
    </xdr:from>
    <xdr:to>
      <xdr:col>15</xdr:col>
      <xdr:colOff>680357</xdr:colOff>
      <xdr:row>5</xdr:row>
      <xdr:rowOff>9071</xdr:rowOff>
    </xdr:to>
    <xdr:sp macro="" textlink="">
      <xdr:nvSpPr>
        <xdr:cNvPr id="11" name="Flecha: cheurón 1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6EE5F2B-D6C4-4B48-A21B-3B618AA33D31}"/>
            </a:ext>
          </a:extLst>
        </xdr:cNvPr>
        <xdr:cNvSpPr/>
      </xdr:nvSpPr>
      <xdr:spPr>
        <a:xfrm>
          <a:off x="9306379" y="463096"/>
          <a:ext cx="498928" cy="5080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127000</xdr:colOff>
      <xdr:row>7</xdr:row>
      <xdr:rowOff>42333</xdr:rowOff>
    </xdr:from>
    <xdr:to>
      <xdr:col>15</xdr:col>
      <xdr:colOff>625928</xdr:colOff>
      <xdr:row>9</xdr:row>
      <xdr:rowOff>49068</xdr:rowOff>
    </xdr:to>
    <xdr:sp macro="" textlink="">
      <xdr:nvSpPr>
        <xdr:cNvPr id="12" name="Flecha: cheurón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444394B-F5BF-4F7B-BCBE-CA2206ABEC44}"/>
            </a:ext>
          </a:extLst>
        </xdr:cNvPr>
        <xdr:cNvSpPr/>
      </xdr:nvSpPr>
      <xdr:spPr>
        <a:xfrm rot="10800000">
          <a:off x="10551583" y="1524000"/>
          <a:ext cx="498928" cy="684068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1948542</xdr:colOff>
      <xdr:row>6</xdr:row>
      <xdr:rowOff>54428</xdr:rowOff>
    </xdr:from>
    <xdr:to>
      <xdr:col>5</xdr:col>
      <xdr:colOff>1992087</xdr:colOff>
      <xdr:row>8</xdr:row>
      <xdr:rowOff>313304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2570842" y="1203778"/>
          <a:ext cx="7339695" cy="639876"/>
        </a:xfrm>
        <a:prstGeom prst="rect">
          <a:avLst/>
        </a:prstGeom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</a:t>
          </a:r>
          <a:r>
            <a:rPr lang="en-US" sz="2800" b="1" baseline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 FINANCIEROS</a:t>
          </a:r>
          <a:endParaRPr lang="en-US" sz="2800" b="1">
            <a:solidFill>
              <a:schemeClr val="tx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5</xdr:col>
      <xdr:colOff>360830</xdr:colOff>
      <xdr:row>11</xdr:row>
      <xdr:rowOff>779369</xdr:rowOff>
    </xdr:from>
    <xdr:to>
      <xdr:col>5</xdr:col>
      <xdr:colOff>3285170</xdr:colOff>
      <xdr:row>11</xdr:row>
      <xdr:rowOff>1467273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CuadroTexto 8">
              <a:extLst>
                <a:ext uri="{FF2B5EF4-FFF2-40B4-BE49-F238E27FC236}">
                  <a16:creationId xmlns:a16="http://schemas.microsoft.com/office/drawing/2014/main" id="{00000000-0008-0000-0300-000009000000}"/>
                </a:ext>
              </a:extLst>
            </xdr:cNvPr>
            <xdr:cNvSpPr txBox="1"/>
          </xdr:nvSpPr>
          <xdr:spPr>
            <a:xfrm>
              <a:off x="9241492" y="3230656"/>
              <a:ext cx="2924340" cy="6879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𝐶𝑜𝑟𝑟𝑖𝑒𝑛𝑡𝑒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𝑃𝑎𝑠𝑖𝑣𝑜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𝐶𝑜𝑟𝑟𝑖𝑒𝑛𝑡𝑒</m:t>
                        </m:r>
                      </m:den>
                    </m:f>
                  </m:oMath>
                </m:oMathPara>
              </a14:m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9" name="CuadroTexto 8">
              <a:extLst>
                <a:ext uri="{FF2B5EF4-FFF2-40B4-BE49-F238E27FC236}">
                  <a16:creationId xmlns:a16="http://schemas.microsoft.com/office/drawing/2014/main" id="{CD88C919-BD20-4D6F-AA73-7DEB7298B809}"/>
                </a:ext>
              </a:extLst>
            </xdr:cNvPr>
            <xdr:cNvSpPr txBox="1"/>
          </xdr:nvSpPr>
          <xdr:spPr>
            <a:xfrm>
              <a:off x="9241492" y="3230656"/>
              <a:ext cx="2924340" cy="6879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𝐴𝑐𝑡𝑖𝑣𝑜 𝐶𝑜𝑟𝑟𝑖𝑒𝑛𝑡𝑒 )/(𝑃𝑎𝑠𝑖𝑣𝑜 𝐶𝑜𝑟𝑟𝑖𝑒𝑛𝑡𝑒)</a:t>
              </a:r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>
    <xdr:from>
      <xdr:col>5</xdr:col>
      <xdr:colOff>355787</xdr:colOff>
      <xdr:row>14</xdr:row>
      <xdr:rowOff>0</xdr:rowOff>
    </xdr:from>
    <xdr:to>
      <xdr:col>5</xdr:col>
      <xdr:colOff>3280127</xdr:colOff>
      <xdr:row>15</xdr:row>
      <xdr:rowOff>515470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CuadroTexto 9">
              <a:extLst>
                <a:ext uri="{FF2B5EF4-FFF2-40B4-BE49-F238E27FC236}">
                  <a16:creationId xmlns:a16="http://schemas.microsoft.com/office/drawing/2014/main" id="{00000000-0008-0000-0300-00000A000000}"/>
                </a:ext>
              </a:extLst>
            </xdr:cNvPr>
            <xdr:cNvSpPr txBox="1"/>
          </xdr:nvSpPr>
          <xdr:spPr>
            <a:xfrm>
              <a:off x="9236449" y="5315510"/>
              <a:ext cx="2924340" cy="1853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𝐼𝑛𝑔𝑟𝑒𝑠𝑜𝑠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𝐴𝑐𝑡𝑖𝑣𝑜𝑠</m:t>
                        </m:r>
                      </m:den>
                    </m:f>
                  </m:oMath>
                </m:oMathPara>
              </a14:m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0" name="CuadroTexto 9">
              <a:extLst>
                <a:ext uri="{FF2B5EF4-FFF2-40B4-BE49-F238E27FC236}">
                  <a16:creationId xmlns:a16="http://schemas.microsoft.com/office/drawing/2014/main" id="{00000000-0008-0000-0300-00000A000000}"/>
                </a:ext>
              </a:extLst>
            </xdr:cNvPr>
            <xdr:cNvSpPr txBox="1"/>
          </xdr:nvSpPr>
          <xdr:spPr>
            <a:xfrm>
              <a:off x="9236449" y="5315510"/>
              <a:ext cx="2924340" cy="1853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MX" sz="1600" b="0" i="0">
                  <a:latin typeface="Cambria Math" panose="02040503050406030204" pitchFamily="18" charset="0"/>
                </a:rPr>
                <a:t>𝐼𝑛𝑔𝑟𝑒𝑠𝑜𝑠</a:t>
              </a:r>
              <a:r>
                <a:rPr lang="es-EC" sz="1600" b="0" i="0">
                  <a:latin typeface="Cambria Math" panose="02040503050406030204" pitchFamily="18" charset="0"/>
                </a:rPr>
                <a:t> )/(</a:t>
              </a:r>
              <a:r>
                <a:rPr lang="es-MX" sz="1600" b="0" i="0">
                  <a:latin typeface="Cambria Math" panose="02040503050406030204" pitchFamily="18" charset="0"/>
                </a:rPr>
                <a:t>𝑇𝑜𝑡𝑎𝑙 𝐴𝑐𝑡𝑖𝑣𝑜𝑠</a:t>
              </a:r>
              <a:r>
                <a:rPr lang="es-EC" sz="1600" b="0" i="0">
                  <a:latin typeface="Cambria Math" panose="02040503050406030204" pitchFamily="18" charset="0"/>
                </a:rPr>
                <a:t>)</a:t>
              </a:r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>
    <xdr:from>
      <xdr:col>5</xdr:col>
      <xdr:colOff>327314</xdr:colOff>
      <xdr:row>15</xdr:row>
      <xdr:rowOff>630381</xdr:rowOff>
    </xdr:from>
    <xdr:to>
      <xdr:col>5</xdr:col>
      <xdr:colOff>3251654</xdr:colOff>
      <xdr:row>15</xdr:row>
      <xdr:rowOff>1427017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 txBox="1"/>
          </xdr:nvSpPr>
          <xdr:spPr>
            <a:xfrm>
              <a:off x="9485169" y="14928272"/>
              <a:ext cx="2924340" cy="79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𝐶𝑜𝑟𝑟𝑖𝑒𝑛𝑡𝑒</m:t>
                        </m:r>
                      </m:den>
                    </m:f>
                  </m:oMath>
                </m:oMathPara>
              </a14:m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 txBox="1"/>
          </xdr:nvSpPr>
          <xdr:spPr>
            <a:xfrm>
              <a:off x="9485169" y="14928272"/>
              <a:ext cx="2924340" cy="79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MX" sz="1600" b="0" i="0">
                  <a:latin typeface="Cambria Math" panose="02040503050406030204" pitchFamily="18" charset="0"/>
                </a:rPr>
                <a:t>𝑇𝑜𝑡𝑎𝑙 𝐴𝑐𝑡𝑖𝑣𝑜𝑠</a:t>
              </a:r>
              <a:r>
                <a:rPr lang="es-EC" sz="1600" b="0" i="0">
                  <a:latin typeface="Cambria Math" panose="02040503050406030204" pitchFamily="18" charset="0"/>
                </a:rPr>
                <a:t> )/(</a:t>
              </a:r>
              <a:r>
                <a:rPr lang="es-MX" sz="1600" b="0" i="0">
                  <a:latin typeface="Cambria Math" panose="02040503050406030204" pitchFamily="18" charset="0"/>
                </a:rPr>
                <a:t>𝐴𝑐𝑡𝑖𝑣𝑜 𝐶𝑜𝑟𝑟𝑖𝑒𝑛𝑡𝑒</a:t>
              </a:r>
              <a:r>
                <a:rPr lang="es-EC" sz="1600" b="0" i="0">
                  <a:latin typeface="Cambria Math" panose="02040503050406030204" pitchFamily="18" charset="0"/>
                </a:rPr>
                <a:t>)</a:t>
              </a:r>
              <a:endParaRPr lang="es-EC" sz="1600">
                <a:latin typeface="Andalus" panose="02020603050405020304" pitchFamily="18" charset="-78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 editAs="oneCell">
    <xdr:from>
      <xdr:col>1</xdr:col>
      <xdr:colOff>133350</xdr:colOff>
      <xdr:row>1</xdr:row>
      <xdr:rowOff>168728</xdr:rowOff>
    </xdr:from>
    <xdr:to>
      <xdr:col>4</xdr:col>
      <xdr:colOff>2015110</xdr:colOff>
      <xdr:row>6</xdr:row>
      <xdr:rowOff>2539</xdr:rowOff>
    </xdr:to>
    <xdr:pic>
      <xdr:nvPicPr>
        <xdr:cNvPr id="12" name="Imagen 11" descr="ESPE | Sede Latacunga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0" y="365578"/>
          <a:ext cx="4351910" cy="786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2027144</xdr:colOff>
      <xdr:row>1</xdr:row>
      <xdr:rowOff>7844</xdr:rowOff>
    </xdr:from>
    <xdr:to>
      <xdr:col>5</xdr:col>
      <xdr:colOff>3330866</xdr:colOff>
      <xdr:row>6</xdr:row>
      <xdr:rowOff>26551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82350" y="220756"/>
          <a:ext cx="1303722" cy="1027236"/>
        </a:xfrm>
        <a:prstGeom prst="rect">
          <a:avLst/>
        </a:prstGeom>
      </xdr:spPr>
    </xdr:pic>
    <xdr:clientData/>
  </xdr:twoCellAnchor>
  <xdr:twoCellAnchor>
    <xdr:from>
      <xdr:col>10</xdr:col>
      <xdr:colOff>181429</xdr:colOff>
      <xdr:row>2</xdr:row>
      <xdr:rowOff>72571</xdr:rowOff>
    </xdr:from>
    <xdr:to>
      <xdr:col>10</xdr:col>
      <xdr:colOff>680357</xdr:colOff>
      <xdr:row>5</xdr:row>
      <xdr:rowOff>9071</xdr:rowOff>
    </xdr:to>
    <xdr:sp macro="" textlink="">
      <xdr:nvSpPr>
        <xdr:cNvPr id="14" name="Flecha: cheurón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1122479" y="440871"/>
          <a:ext cx="498928" cy="48895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78242</xdr:colOff>
      <xdr:row>6</xdr:row>
      <xdr:rowOff>118608</xdr:rowOff>
    </xdr:from>
    <xdr:to>
      <xdr:col>10</xdr:col>
      <xdr:colOff>577170</xdr:colOff>
      <xdr:row>9</xdr:row>
      <xdr:rowOff>23358</xdr:rowOff>
    </xdr:to>
    <xdr:sp macro="" textlink="">
      <xdr:nvSpPr>
        <xdr:cNvPr id="15" name="Flecha: cheurón 1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 rot="10800000">
          <a:off x="11019292" y="1223508"/>
          <a:ext cx="498928" cy="4572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5</xdr:col>
      <xdr:colOff>2812676</xdr:colOff>
      <xdr:row>0</xdr:row>
      <xdr:rowOff>179295</xdr:rowOff>
    </xdr:from>
    <xdr:to>
      <xdr:col>10</xdr:col>
      <xdr:colOff>156882</xdr:colOff>
      <xdr:row>6</xdr:row>
      <xdr:rowOff>93290</xdr:rowOff>
    </xdr:to>
    <xdr:pic>
      <xdr:nvPicPr>
        <xdr:cNvPr id="3" name="Imagen 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00D1E4D-1EB1-D1BF-ACBF-3CC841E0A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7882" y="179295"/>
          <a:ext cx="2162735" cy="1135436"/>
        </a:xfrm>
        <a:prstGeom prst="rect">
          <a:avLst/>
        </a:prstGeom>
      </xdr:spPr>
    </xdr:pic>
    <xdr:clientData/>
  </xdr:twoCellAnchor>
  <xdr:twoCellAnchor>
    <xdr:from>
      <xdr:col>5</xdr:col>
      <xdr:colOff>104075</xdr:colOff>
      <xdr:row>16</xdr:row>
      <xdr:rowOff>1055737</xdr:rowOff>
    </xdr:from>
    <xdr:to>
      <xdr:col>5</xdr:col>
      <xdr:colOff>3389779</xdr:colOff>
      <xdr:row>16</xdr:row>
      <xdr:rowOff>1682891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CuadroTexto 8">
              <a:extLst>
                <a:ext uri="{FF2B5EF4-FFF2-40B4-BE49-F238E27FC236}">
                  <a16:creationId xmlns:a16="http://schemas.microsoft.com/office/drawing/2014/main" id="{F6400582-FEEA-4623-B1A8-9C2C5C1F7361}"/>
                </a:ext>
              </a:extLst>
            </xdr:cNvPr>
            <xdr:cNvSpPr txBox="1"/>
          </xdr:nvSpPr>
          <xdr:spPr>
            <a:xfrm>
              <a:off x="9261930" y="11945410"/>
              <a:ext cx="3285704" cy="62715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𝑈𝑡𝑖𝑙𝑖𝑑𝑎𝑑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𝑁𝑒𝑡𝑎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𝑉𝑒𝑛𝑡𝑎𝑠</m:t>
                        </m:r>
                      </m:den>
                    </m:f>
                    <m:r>
                      <a:rPr lang="es-EC" sz="1600" b="0" i="1">
                        <a:latin typeface="Cambria Math" panose="02040503050406030204" pitchFamily="18" charset="0"/>
                      </a:rPr>
                      <m:t>∗</m:t>
                    </m:r>
                    <m:f>
                      <m:fPr>
                        <m:ctrlPr>
                          <a:rPr lang="es-EC" sz="16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𝑉𝑒𝑛𝑡𝑎𝑠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</m:den>
                    </m:f>
                  </m:oMath>
                </m:oMathPara>
              </a14:m>
              <a:endParaRPr lang="es-EC" sz="1800">
                <a:latin typeface="+mj-lt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6" name="CuadroTexto 8">
              <a:extLst>
                <a:ext uri="{FF2B5EF4-FFF2-40B4-BE49-F238E27FC236}">
                  <a16:creationId xmlns:a16="http://schemas.microsoft.com/office/drawing/2014/main" id="{F6400582-FEEA-4623-B1A8-9C2C5C1F7361}"/>
                </a:ext>
              </a:extLst>
            </xdr:cNvPr>
            <xdr:cNvSpPr txBox="1"/>
          </xdr:nvSpPr>
          <xdr:spPr>
            <a:xfrm>
              <a:off x="9261930" y="11945410"/>
              <a:ext cx="3285704" cy="62715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𝑈𝑡𝑖𝑙𝑖𝑑𝑎𝑑 𝑁𝑒𝑡𝑎 )/𝑉𝑒𝑛𝑡𝑎𝑠∗𝑉𝑒𝑛𝑡𝑎𝑠/(𝐴𝑐𝑡𝑖𝑣𝑜 𝑇𝑜𝑡𝑎𝑙)</a:t>
              </a:r>
              <a:endParaRPr lang="es-EC" sz="1800">
                <a:latin typeface="+mj-lt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oneCellAnchor>
    <xdr:from>
      <xdr:col>5</xdr:col>
      <xdr:colOff>606054</xdr:colOff>
      <xdr:row>12</xdr:row>
      <xdr:rowOff>704154</xdr:rowOff>
    </xdr:from>
    <xdr:ext cx="1996706" cy="8198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CuadroTexto 17">
              <a:extLst>
                <a:ext uri="{FF2B5EF4-FFF2-40B4-BE49-F238E27FC236}">
                  <a16:creationId xmlns:a16="http://schemas.microsoft.com/office/drawing/2014/main" id="{F8E25890-39BB-4A3B-B029-A47045CAC0DD}"/>
                </a:ext>
              </a:extLst>
            </xdr:cNvPr>
            <xdr:cNvSpPr txBox="1"/>
          </xdr:nvSpPr>
          <xdr:spPr>
            <a:xfrm>
              <a:off x="9763909" y="18382554"/>
              <a:ext cx="1996706" cy="8198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𝑃𝑎𝑠𝑖𝑣𝑜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</m:num>
                      <m:den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𝐴𝑐𝑡𝑖𝑣𝑜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MX" sz="16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</m:den>
                    </m:f>
                  </m:oMath>
                </m:oMathPara>
              </a14:m>
              <a:endParaRPr lang="en-US" sz="1600"/>
            </a:p>
          </xdr:txBody>
        </xdr:sp>
      </mc:Choice>
      <mc:Fallback xmlns="">
        <xdr:sp macro="" textlink="">
          <xdr:nvSpPr>
            <xdr:cNvPr id="18" name="CuadroTexto 17">
              <a:extLst>
                <a:ext uri="{FF2B5EF4-FFF2-40B4-BE49-F238E27FC236}">
                  <a16:creationId xmlns:a16="http://schemas.microsoft.com/office/drawing/2014/main" id="{F8E25890-39BB-4A3B-B029-A47045CAC0DD}"/>
                </a:ext>
              </a:extLst>
            </xdr:cNvPr>
            <xdr:cNvSpPr txBox="1"/>
          </xdr:nvSpPr>
          <xdr:spPr>
            <a:xfrm>
              <a:off x="9763909" y="18382554"/>
              <a:ext cx="1996706" cy="8198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𝑃𝑎𝑠𝑖𝑣𝑜 </a:t>
              </a:r>
              <a:r>
                <a:rPr lang="es-MX" sz="1600" b="0" i="0">
                  <a:latin typeface="Cambria Math" panose="02040503050406030204" pitchFamily="18" charset="0"/>
                </a:rPr>
                <a:t>𝑇𝑜𝑡𝑎𝑙</a:t>
              </a:r>
              <a:r>
                <a:rPr lang="en-US" sz="1600" b="0" i="0">
                  <a:latin typeface="Cambria Math" panose="02040503050406030204" pitchFamily="18" charset="0"/>
                </a:rPr>
                <a:t>)/(</a:t>
              </a:r>
              <a:r>
                <a:rPr lang="es-MX" sz="1600" b="0" i="0">
                  <a:latin typeface="Cambria Math" panose="02040503050406030204" pitchFamily="18" charset="0"/>
                </a:rPr>
                <a:t>𝐴𝑐𝑡𝑖𝑣𝑜 𝑇𝑜𝑡𝑎𝑙</a:t>
              </a:r>
              <a:r>
                <a:rPr lang="en-US" sz="1600" b="0" i="0">
                  <a:latin typeface="Cambria Math" panose="02040503050406030204" pitchFamily="18" charset="0"/>
                </a:rPr>
                <a:t>)</a:t>
              </a:r>
              <a:endParaRPr lang="en-US" sz="1600"/>
            </a:p>
          </xdr:txBody>
        </xdr:sp>
      </mc:Fallback>
    </mc:AlternateContent>
    <xdr:clientData/>
  </xdr:oneCellAnchor>
  <xdr:twoCellAnchor>
    <xdr:from>
      <xdr:col>5</xdr:col>
      <xdr:colOff>637005</xdr:colOff>
      <xdr:row>17</xdr:row>
      <xdr:rowOff>537522</xdr:rowOff>
    </xdr:from>
    <xdr:to>
      <xdr:col>5</xdr:col>
      <xdr:colOff>2680608</xdr:colOff>
      <xdr:row>17</xdr:row>
      <xdr:rowOff>1020536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CuadroTexto 8">
              <a:extLst>
                <a:ext uri="{FF2B5EF4-FFF2-40B4-BE49-F238E27FC236}">
                  <a16:creationId xmlns:a16="http://schemas.microsoft.com/office/drawing/2014/main" id="{73C21409-2ADB-416B-A8E7-0A791D21DA32}"/>
                </a:ext>
              </a:extLst>
            </xdr:cNvPr>
            <xdr:cNvSpPr txBox="1"/>
          </xdr:nvSpPr>
          <xdr:spPr>
            <a:xfrm>
              <a:off x="9794860" y="19019486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𝑈𝑡𝑖𝑙𝑖𝑑𝑎𝑑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𝑂𝑝𝑒𝑟𝑎𝑐𝑖𝑜𝑛𝑎𝑙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𝑃𝑎𝑡𝑟𝑖𝑚𝑜𝑛𝑖𝑜</m:t>
                        </m:r>
                      </m:den>
                    </m:f>
                  </m:oMath>
                </m:oMathPara>
              </a14:m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19" name="CuadroTexto 8">
              <a:extLst>
                <a:ext uri="{FF2B5EF4-FFF2-40B4-BE49-F238E27FC236}">
                  <a16:creationId xmlns:a16="http://schemas.microsoft.com/office/drawing/2014/main" id="{73C21409-2ADB-416B-A8E7-0A791D21DA32}"/>
                </a:ext>
              </a:extLst>
            </xdr:cNvPr>
            <xdr:cNvSpPr txBox="1"/>
          </xdr:nvSpPr>
          <xdr:spPr>
            <a:xfrm>
              <a:off x="9794860" y="19019486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𝑈𝑡𝑖𝑙𝑖𝑑𝑎𝑑 𝑂𝑝𝑒𝑟𝑎𝑐𝑖𝑜𝑛𝑎𝑙 )/𝑃𝑎𝑡𝑟𝑖𝑚𝑜𝑛𝑖𝑜</a:t>
              </a:r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>
    <xdr:from>
      <xdr:col>5</xdr:col>
      <xdr:colOff>637005</xdr:colOff>
      <xdr:row>14</xdr:row>
      <xdr:rowOff>537522</xdr:rowOff>
    </xdr:from>
    <xdr:to>
      <xdr:col>5</xdr:col>
      <xdr:colOff>2680608</xdr:colOff>
      <xdr:row>14</xdr:row>
      <xdr:rowOff>1020536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CuadroTexto 8">
              <a:extLst>
                <a:ext uri="{FF2B5EF4-FFF2-40B4-BE49-F238E27FC236}">
                  <a16:creationId xmlns:a16="http://schemas.microsoft.com/office/drawing/2014/main" id="{6DC32677-4925-45A2-9EA6-DBD672805B34}"/>
                </a:ext>
              </a:extLst>
            </xdr:cNvPr>
            <xdr:cNvSpPr txBox="1"/>
          </xdr:nvSpPr>
          <xdr:spPr>
            <a:xfrm>
              <a:off x="9794860" y="21111522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6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𝑈𝑡𝑖𝑙𝑖𝑑𝑎𝑑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𝑂𝑝𝑒𝑟𝑎𝑐𝑖𝑜𝑛𝑎𝑙</m:t>
                        </m:r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 </m:t>
                        </m:r>
                      </m:num>
                      <m:den>
                        <m:r>
                          <a:rPr lang="es-EC" sz="1600" b="0" i="1">
                            <a:latin typeface="Cambria Math" panose="02040503050406030204" pitchFamily="18" charset="0"/>
                          </a:rPr>
                          <m:t>𝑃𝑎𝑡𝑟𝑖𝑚𝑜𝑛𝑖𝑜</m:t>
                        </m:r>
                      </m:den>
                    </m:f>
                  </m:oMath>
                </m:oMathPara>
              </a14:m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Choice>
      <mc:Fallback xmlns="">
        <xdr:sp macro="" textlink="">
          <xdr:nvSpPr>
            <xdr:cNvPr id="20" name="CuadroTexto 8">
              <a:extLst>
                <a:ext uri="{FF2B5EF4-FFF2-40B4-BE49-F238E27FC236}">
                  <a16:creationId xmlns:a16="http://schemas.microsoft.com/office/drawing/2014/main" id="{6DC32677-4925-45A2-9EA6-DBD672805B34}"/>
                </a:ext>
              </a:extLst>
            </xdr:cNvPr>
            <xdr:cNvSpPr txBox="1"/>
          </xdr:nvSpPr>
          <xdr:spPr>
            <a:xfrm>
              <a:off x="9794860" y="21111522"/>
              <a:ext cx="2043603" cy="4830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EC" sz="1600" i="0">
                  <a:latin typeface="Cambria Math" panose="02040503050406030204" pitchFamily="18" charset="0"/>
                </a:rPr>
                <a:t>(</a:t>
              </a:r>
              <a:r>
                <a:rPr lang="es-EC" sz="1600" b="0" i="0">
                  <a:latin typeface="Cambria Math" panose="02040503050406030204" pitchFamily="18" charset="0"/>
                </a:rPr>
                <a:t>𝑈𝑡𝑖𝑙𝑖𝑑𝑎𝑑 𝑂𝑝𝑒𝑟𝑎𝑐𝑖𝑜𝑛𝑎𝑙 )/𝑃𝑎𝑡𝑟𝑖𝑚𝑜𝑛𝑖𝑜</a:t>
              </a:r>
              <a:endParaRPr lang="es-EC" sz="1600">
                <a:latin typeface="Calibri "/>
                <a:cs typeface="Andalus" panose="02020603050405020304" pitchFamily="18" charset="-78"/>
              </a:endParaRPr>
            </a:p>
          </xdr:txBody>
        </xdr:sp>
      </mc:Fallback>
    </mc:AlternateContent>
    <xdr:clientData/>
  </xdr:twoCellAnchor>
  <xdr:twoCellAnchor editAs="oneCell">
    <xdr:from>
      <xdr:col>4</xdr:col>
      <xdr:colOff>2112817</xdr:colOff>
      <xdr:row>1</xdr:row>
      <xdr:rowOff>21774</xdr:rowOff>
    </xdr:from>
    <xdr:to>
      <xdr:col>4</xdr:col>
      <xdr:colOff>3094181</xdr:colOff>
      <xdr:row>6</xdr:row>
      <xdr:rowOff>21775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AEAEED-8E06-41A8-BD7B-E10EB1331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14453" y="218047"/>
          <a:ext cx="981364" cy="9813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266700</xdr:colOff>
      <xdr:row>1</xdr:row>
      <xdr:rowOff>209550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752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104775</xdr:colOff>
      <xdr:row>186</xdr:row>
      <xdr:rowOff>57150</xdr:rowOff>
    </xdr:from>
    <xdr:to>
      <xdr:col>14</xdr:col>
      <xdr:colOff>180975</xdr:colOff>
      <xdr:row>186</xdr:row>
      <xdr:rowOff>57150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3562350" y="59597925"/>
          <a:ext cx="2486025" cy="0"/>
        </a:xfrm>
        <a:prstGeom prst="line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186</xdr:row>
      <xdr:rowOff>9525</xdr:rowOff>
    </xdr:from>
    <xdr:to>
      <xdr:col>27</xdr:col>
      <xdr:colOff>295275</xdr:colOff>
      <xdr:row>186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11591925" y="59550300"/>
          <a:ext cx="2562225" cy="0"/>
        </a:xfrm>
        <a:prstGeom prst="line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104775</xdr:colOff>
      <xdr:row>186</xdr:row>
      <xdr:rowOff>57150</xdr:rowOff>
    </xdr:from>
    <xdr:to>
      <xdr:col>14</xdr:col>
      <xdr:colOff>180975</xdr:colOff>
      <xdr:row>186</xdr:row>
      <xdr:rowOff>57150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3562350" y="59597925"/>
          <a:ext cx="2486025" cy="0"/>
        </a:xfrm>
        <a:prstGeom prst="line">
          <a:avLst/>
        </a:prstGeom>
        <a:noFill/>
        <a:ln w="1584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28</xdr:col>
      <xdr:colOff>66675</xdr:colOff>
      <xdr:row>0</xdr:row>
      <xdr:rowOff>0</xdr:rowOff>
    </xdr:from>
    <xdr:to>
      <xdr:col>30</xdr:col>
      <xdr:colOff>47625</xdr:colOff>
      <xdr:row>1</xdr:row>
      <xdr:rowOff>276225</xdr:rowOff>
    </xdr:to>
    <xdr:pic>
      <xdr:nvPicPr>
        <xdr:cNvPr id="6" name="Picture 815" descr="https://encrypted-tbn2.gstatic.com/images?q=tbn:ANd9GcROSAWTBsIV7Xi4ToLtT-BUxXEx_WS8Km9UgPwbnSIgmAVwbaPGMgQvlBsDjw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0"/>
          <a:ext cx="8001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248</xdr:col>
      <xdr:colOff>181429</xdr:colOff>
      <xdr:row>2</xdr:row>
      <xdr:rowOff>72571</xdr:rowOff>
    </xdr:from>
    <xdr:to>
      <xdr:col>248</xdr:col>
      <xdr:colOff>680357</xdr:colOff>
      <xdr:row>5</xdr:row>
      <xdr:rowOff>9071</xdr:rowOff>
    </xdr:to>
    <xdr:sp macro="" textlink="">
      <xdr:nvSpPr>
        <xdr:cNvPr id="9" name="Flecha: cheurón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1122479" y="440871"/>
          <a:ext cx="498928" cy="48895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248</xdr:col>
      <xdr:colOff>78242</xdr:colOff>
      <xdr:row>6</xdr:row>
      <xdr:rowOff>118608</xdr:rowOff>
    </xdr:from>
    <xdr:to>
      <xdr:col>248</xdr:col>
      <xdr:colOff>577170</xdr:colOff>
      <xdr:row>9</xdr:row>
      <xdr:rowOff>23358</xdr:rowOff>
    </xdr:to>
    <xdr:sp macro="" textlink="">
      <xdr:nvSpPr>
        <xdr:cNvPr id="10" name="Flecha: cheurón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 rot="10800000">
          <a:off x="11019292" y="1223508"/>
          <a:ext cx="498928" cy="4572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33</xdr:col>
      <xdr:colOff>929268</xdr:colOff>
      <xdr:row>0</xdr:row>
      <xdr:rowOff>0</xdr:rowOff>
    </xdr:from>
    <xdr:to>
      <xdr:col>249</xdr:col>
      <xdr:colOff>65049</xdr:colOff>
      <xdr:row>1</xdr:row>
      <xdr:rowOff>269022</xdr:rowOff>
    </xdr:to>
    <xdr:pic>
      <xdr:nvPicPr>
        <xdr:cNvPr id="7" name="Imagen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F22B81B-A983-4EFE-A96B-8B7129E33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97292" y="0"/>
          <a:ext cx="1096537" cy="5756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723616</xdr:colOff>
      <xdr:row>8</xdr:row>
      <xdr:rowOff>209487</xdr:rowOff>
    </xdr:from>
    <xdr:to>
      <xdr:col>19</xdr:col>
      <xdr:colOff>95249</xdr:colOff>
      <xdr:row>26</xdr:row>
      <xdr:rowOff>122464</xdr:rowOff>
    </xdr:to>
    <xdr:graphicFrame macro="">
      <xdr:nvGraphicFramePr>
        <xdr:cNvPr id="2" name="14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155059</xdr:colOff>
      <xdr:row>8</xdr:row>
      <xdr:rowOff>203347</xdr:rowOff>
    </xdr:from>
    <xdr:to>
      <xdr:col>12</xdr:col>
      <xdr:colOff>489857</xdr:colOff>
      <xdr:row>26</xdr:row>
      <xdr:rowOff>122465</xdr:rowOff>
    </xdr:to>
    <xdr:graphicFrame macro="">
      <xdr:nvGraphicFramePr>
        <xdr:cNvPr id="8" name="2 Gráfic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117701</xdr:colOff>
      <xdr:row>26</xdr:row>
      <xdr:rowOff>189019</xdr:rowOff>
    </xdr:from>
    <xdr:to>
      <xdr:col>12</xdr:col>
      <xdr:colOff>459778</xdr:colOff>
      <xdr:row>45</xdr:row>
      <xdr:rowOff>129626</xdr:rowOff>
    </xdr:to>
    <xdr:graphicFrame macro="">
      <xdr:nvGraphicFramePr>
        <xdr:cNvPr id="9" name="4 Gráfic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565872</xdr:colOff>
      <xdr:row>3</xdr:row>
      <xdr:rowOff>106074</xdr:rowOff>
    </xdr:from>
    <xdr:to>
      <xdr:col>14</xdr:col>
      <xdr:colOff>81810</xdr:colOff>
      <xdr:row>6</xdr:row>
      <xdr:rowOff>209209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6904327" y="798801"/>
          <a:ext cx="5750483" cy="674635"/>
        </a:xfrm>
        <a:prstGeom prst="rect">
          <a:avLst/>
        </a:prstGeom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tx1"/>
              </a:solidFill>
              <a:latin typeface="Century" panose="02040604050505020304" pitchFamily="18" charset="0"/>
            </a:rPr>
            <a:t>COMPOSICIÓN</a:t>
          </a:r>
          <a:r>
            <a:rPr lang="en-US" sz="2800" b="1" baseline="0">
              <a:solidFill>
                <a:schemeClr val="tx1"/>
              </a:solidFill>
              <a:latin typeface="Century" panose="02040604050505020304" pitchFamily="18" charset="0"/>
            </a:rPr>
            <a:t> FINANCIERA</a:t>
          </a:r>
          <a:endParaRPr lang="en-US" sz="2800" b="1">
            <a:solidFill>
              <a:schemeClr val="tx1"/>
            </a:solidFill>
            <a:latin typeface="Century" panose="02040604050505020304" pitchFamily="18" charset="0"/>
          </a:endParaRPr>
        </a:p>
      </xdr:txBody>
    </xdr:sp>
    <xdr:clientData/>
  </xdr:twoCellAnchor>
  <xdr:twoCellAnchor editAs="oneCell">
    <xdr:from>
      <xdr:col>16</xdr:col>
      <xdr:colOff>438179</xdr:colOff>
      <xdr:row>1</xdr:row>
      <xdr:rowOff>63365</xdr:rowOff>
    </xdr:from>
    <xdr:to>
      <xdr:col>18</xdr:col>
      <xdr:colOff>386491</xdr:colOff>
      <xdr:row>7</xdr:row>
      <xdr:rowOff>163904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6492" y="372928"/>
          <a:ext cx="1519937" cy="1219726"/>
        </a:xfrm>
        <a:prstGeom prst="rect">
          <a:avLst/>
        </a:prstGeom>
      </xdr:spPr>
    </xdr:pic>
    <xdr:clientData/>
  </xdr:twoCellAnchor>
  <xdr:twoCellAnchor>
    <xdr:from>
      <xdr:col>23</xdr:col>
      <xdr:colOff>181429</xdr:colOff>
      <xdr:row>2</xdr:row>
      <xdr:rowOff>72571</xdr:rowOff>
    </xdr:from>
    <xdr:to>
      <xdr:col>23</xdr:col>
      <xdr:colOff>680357</xdr:colOff>
      <xdr:row>5</xdr:row>
      <xdr:rowOff>9071</xdr:rowOff>
    </xdr:to>
    <xdr:sp macro="" textlink="">
      <xdr:nvSpPr>
        <xdr:cNvPr id="4" name="Flecha: cheurón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8901229" y="682171"/>
          <a:ext cx="498928" cy="8636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23</xdr:col>
      <xdr:colOff>78242</xdr:colOff>
      <xdr:row>6</xdr:row>
      <xdr:rowOff>118608</xdr:rowOff>
    </xdr:from>
    <xdr:to>
      <xdr:col>23</xdr:col>
      <xdr:colOff>577170</xdr:colOff>
      <xdr:row>9</xdr:row>
      <xdr:rowOff>23358</xdr:rowOff>
    </xdr:to>
    <xdr:sp macro="" textlink="">
      <xdr:nvSpPr>
        <xdr:cNvPr id="5" name="Flecha: cheurón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 rot="10800000">
          <a:off x="18798042" y="1966458"/>
          <a:ext cx="498928" cy="8255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70556</xdr:colOff>
      <xdr:row>1</xdr:row>
      <xdr:rowOff>94074</xdr:rowOff>
    </xdr:from>
    <xdr:to>
      <xdr:col>3</xdr:col>
      <xdr:colOff>4223136</xdr:colOff>
      <xdr:row>5</xdr:row>
      <xdr:rowOff>156656</xdr:rowOff>
    </xdr:to>
    <xdr:pic>
      <xdr:nvPicPr>
        <xdr:cNvPr id="7" name="Imagen 6" descr="ESPE | Sede Latacunga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408" y="399815"/>
          <a:ext cx="4352487" cy="815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561473</xdr:colOff>
      <xdr:row>26</xdr:row>
      <xdr:rowOff>182479</xdr:rowOff>
    </xdr:from>
    <xdr:to>
      <xdr:col>18</xdr:col>
      <xdr:colOff>1092868</xdr:colOff>
      <xdr:row>45</xdr:row>
      <xdr:rowOff>140368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631032</xdr:colOff>
      <xdr:row>1</xdr:row>
      <xdr:rowOff>59530</xdr:rowOff>
    </xdr:from>
    <xdr:to>
      <xdr:col>22</xdr:col>
      <xdr:colOff>79142</xdr:colOff>
      <xdr:row>7</xdr:row>
      <xdr:rowOff>75779</xdr:rowOff>
    </xdr:to>
    <xdr:pic>
      <xdr:nvPicPr>
        <xdr:cNvPr id="10" name="Imagen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8DEF5DF-6362-4A6C-935F-0DD2D4C18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95157" y="369093"/>
          <a:ext cx="2162735" cy="1135436"/>
        </a:xfrm>
        <a:prstGeom prst="rect">
          <a:avLst/>
        </a:prstGeom>
      </xdr:spPr>
    </xdr:pic>
    <xdr:clientData/>
  </xdr:twoCellAnchor>
  <xdr:twoCellAnchor editAs="oneCell">
    <xdr:from>
      <xdr:col>3</xdr:col>
      <xdr:colOff>4394200</xdr:colOff>
      <xdr:row>1</xdr:row>
      <xdr:rowOff>50800</xdr:rowOff>
    </xdr:from>
    <xdr:to>
      <xdr:col>4</xdr:col>
      <xdr:colOff>648692</xdr:colOff>
      <xdr:row>6</xdr:row>
      <xdr:rowOff>216892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7A9D9A9-FB25-49E6-8EDE-379FA8291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41900" y="355600"/>
          <a:ext cx="1118592" cy="111859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23132</xdr:colOff>
      <xdr:row>10</xdr:row>
      <xdr:rowOff>50346</xdr:rowOff>
    </xdr:from>
    <xdr:to>
      <xdr:col>4</xdr:col>
      <xdr:colOff>585107</xdr:colOff>
      <xdr:row>12</xdr:row>
      <xdr:rowOff>50346</xdr:rowOff>
    </xdr:to>
    <xdr:sp macro="" textlink="">
      <xdr:nvSpPr>
        <xdr:cNvPr id="2" name="Rectángulo redondeado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718457" y="1841046"/>
          <a:ext cx="1447800" cy="3619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DESCRIPCIÓN</a:t>
          </a:r>
        </a:p>
      </xdr:txBody>
    </xdr:sp>
    <xdr:clientData/>
  </xdr:twoCellAnchor>
  <xdr:twoCellAnchor>
    <xdr:from>
      <xdr:col>7</xdr:col>
      <xdr:colOff>427934</xdr:colOff>
      <xdr:row>4</xdr:row>
      <xdr:rowOff>62642</xdr:rowOff>
    </xdr:from>
    <xdr:to>
      <xdr:col>12</xdr:col>
      <xdr:colOff>333513</xdr:colOff>
      <xdr:row>9</xdr:row>
      <xdr:rowOff>130037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4817717" y="766664"/>
          <a:ext cx="3784600" cy="964677"/>
        </a:xfrm>
        <a:prstGeom prst="rect">
          <a:avLst/>
        </a:prstGeom>
        <a:solidFill>
          <a:schemeClr val="bg2">
            <a:lumMod val="90000"/>
          </a:schemeClr>
        </a:solidFill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 DE VALOR</a:t>
          </a:r>
        </a:p>
      </xdr:txBody>
    </xdr:sp>
    <xdr:clientData/>
  </xdr:twoCellAnchor>
  <xdr:twoCellAnchor>
    <xdr:from>
      <xdr:col>11</xdr:col>
      <xdr:colOff>457200</xdr:colOff>
      <xdr:row>19</xdr:row>
      <xdr:rowOff>0</xdr:rowOff>
    </xdr:from>
    <xdr:to>
      <xdr:col>15</xdr:col>
      <xdr:colOff>1857375</xdr:colOff>
      <xdr:row>22</xdr:row>
      <xdr:rowOff>814457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530501</xdr:colOff>
      <xdr:row>25</xdr:row>
      <xdr:rowOff>257589</xdr:rowOff>
    </xdr:from>
    <xdr:to>
      <xdr:col>15</xdr:col>
      <xdr:colOff>1930676</xdr:colOff>
      <xdr:row>29</xdr:row>
      <xdr:rowOff>127138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309632</xdr:colOff>
      <xdr:row>30</xdr:row>
      <xdr:rowOff>303696</xdr:rowOff>
    </xdr:from>
    <xdr:to>
      <xdr:col>15</xdr:col>
      <xdr:colOff>1960218</xdr:colOff>
      <xdr:row>35</xdr:row>
      <xdr:rowOff>690217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386522</xdr:colOff>
      <xdr:row>37</xdr:row>
      <xdr:rowOff>773043</xdr:rowOff>
    </xdr:from>
    <xdr:to>
      <xdr:col>15</xdr:col>
      <xdr:colOff>2029239</xdr:colOff>
      <xdr:row>45</xdr:row>
      <xdr:rowOff>372716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15</xdr:col>
      <xdr:colOff>214013</xdr:colOff>
      <xdr:row>2</xdr:row>
      <xdr:rowOff>23724</xdr:rowOff>
    </xdr:from>
    <xdr:to>
      <xdr:col>15</xdr:col>
      <xdr:colOff>1483033</xdr:colOff>
      <xdr:row>8</xdr:row>
      <xdr:rowOff>114320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7110" y="359659"/>
          <a:ext cx="1269020" cy="1074452"/>
        </a:xfrm>
        <a:prstGeom prst="rect">
          <a:avLst/>
        </a:prstGeom>
      </xdr:spPr>
    </xdr:pic>
    <xdr:clientData/>
  </xdr:twoCellAnchor>
  <xdr:twoCellAnchor>
    <xdr:from>
      <xdr:col>19</xdr:col>
      <xdr:colOff>181429</xdr:colOff>
      <xdr:row>2</xdr:row>
      <xdr:rowOff>72571</xdr:rowOff>
    </xdr:from>
    <xdr:to>
      <xdr:col>19</xdr:col>
      <xdr:colOff>680357</xdr:colOff>
      <xdr:row>5</xdr:row>
      <xdr:rowOff>9071</xdr:rowOff>
    </xdr:to>
    <xdr:sp macro="" textlink="">
      <xdr:nvSpPr>
        <xdr:cNvPr id="4" name="Flecha: cheurón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21199929" y="561521"/>
          <a:ext cx="498928" cy="48895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78242</xdr:colOff>
      <xdr:row>6</xdr:row>
      <xdr:rowOff>118608</xdr:rowOff>
    </xdr:from>
    <xdr:to>
      <xdr:col>19</xdr:col>
      <xdr:colOff>577170</xdr:colOff>
      <xdr:row>9</xdr:row>
      <xdr:rowOff>23358</xdr:rowOff>
    </xdr:to>
    <xdr:sp macro="" textlink="">
      <xdr:nvSpPr>
        <xdr:cNvPr id="5" name="Flecha: cheurón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 rot="10800000">
          <a:off x="21096742" y="1344158"/>
          <a:ext cx="498928" cy="60325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111126</xdr:colOff>
      <xdr:row>2</xdr:row>
      <xdr:rowOff>79377</xdr:rowOff>
    </xdr:from>
    <xdr:to>
      <xdr:col>6</xdr:col>
      <xdr:colOff>23252</xdr:colOff>
      <xdr:row>6</xdr:row>
      <xdr:rowOff>1</xdr:rowOff>
    </xdr:to>
    <xdr:pic>
      <xdr:nvPicPr>
        <xdr:cNvPr id="8" name="Imagen 7" descr="ESPE | Sede Latacunga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77" y="421300"/>
          <a:ext cx="3160396" cy="604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986075</xdr:colOff>
      <xdr:row>1</xdr:row>
      <xdr:rowOff>137154</xdr:rowOff>
    </xdr:from>
    <xdr:to>
      <xdr:col>19</xdr:col>
      <xdr:colOff>59842</xdr:colOff>
      <xdr:row>8</xdr:row>
      <xdr:rowOff>109189</xdr:rowOff>
    </xdr:to>
    <xdr:pic>
      <xdr:nvPicPr>
        <xdr:cNvPr id="3" name="Imagen 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7CDB415-C1A2-4679-9268-57890D24B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1640" y="291763"/>
          <a:ext cx="2165941" cy="1177472"/>
        </a:xfrm>
        <a:prstGeom prst="rect">
          <a:avLst/>
        </a:prstGeom>
      </xdr:spPr>
    </xdr:pic>
    <xdr:clientData/>
  </xdr:twoCellAnchor>
  <xdr:twoCellAnchor editAs="oneCell">
    <xdr:from>
      <xdr:col>6</xdr:col>
      <xdr:colOff>122116</xdr:colOff>
      <xdr:row>2</xdr:row>
      <xdr:rowOff>16283</xdr:rowOff>
    </xdr:from>
    <xdr:to>
      <xdr:col>7</xdr:col>
      <xdr:colOff>280067</xdr:colOff>
      <xdr:row>8</xdr:row>
      <xdr:rowOff>109106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4D4504-2E89-4C4C-8FC4-5A7743F2B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77437" y="358206"/>
          <a:ext cx="1118592" cy="111859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23132</xdr:colOff>
      <xdr:row>10</xdr:row>
      <xdr:rowOff>50346</xdr:rowOff>
    </xdr:from>
    <xdr:to>
      <xdr:col>4</xdr:col>
      <xdr:colOff>585107</xdr:colOff>
      <xdr:row>12</xdr:row>
      <xdr:rowOff>50346</xdr:rowOff>
    </xdr:to>
    <xdr:sp macro="" textlink="">
      <xdr:nvSpPr>
        <xdr:cNvPr id="2" name="Rectángulo redondeado 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718457" y="1841046"/>
          <a:ext cx="1447800" cy="3619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  <a:scene3d>
          <a:camera prst="orthographicFront"/>
          <a:lightRig rig="threePt" dir="t"/>
        </a:scene3d>
        <a:sp3d>
          <a:bevelT w="165100" prst="coolSlant"/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DESCRIPCIÓN</a:t>
          </a:r>
        </a:p>
      </xdr:txBody>
    </xdr:sp>
    <xdr:clientData/>
  </xdr:twoCellAnchor>
  <xdr:twoCellAnchor>
    <xdr:from>
      <xdr:col>7</xdr:col>
      <xdr:colOff>220869</xdr:colOff>
      <xdr:row>4</xdr:row>
      <xdr:rowOff>62642</xdr:rowOff>
    </xdr:from>
    <xdr:to>
      <xdr:col>12</xdr:col>
      <xdr:colOff>126448</xdr:colOff>
      <xdr:row>11</xdr:row>
      <xdr:rowOff>9203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4849927" y="743656"/>
          <a:ext cx="3973260" cy="1170547"/>
        </a:xfrm>
        <a:prstGeom prst="rect">
          <a:avLst/>
        </a:prstGeom>
        <a:solidFill>
          <a:schemeClr val="bg2">
            <a:lumMod val="90000"/>
          </a:schemeClr>
        </a:solidFill>
        <a:ln/>
        <a:scene3d>
          <a:camera prst="orthographicFront"/>
          <a:lightRig rig="threePt" dir="t"/>
        </a:scene3d>
        <a:sp3d>
          <a:bevelT w="165100" prst="coolSlant"/>
        </a:sp3d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</a:t>
          </a:r>
          <a:r>
            <a:rPr lang="en-US" sz="2800" b="1" baseline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 DE CONTINUIDAD</a:t>
          </a:r>
          <a:endParaRPr lang="en-US" sz="2800" b="1">
            <a:solidFill>
              <a:schemeClr val="tx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289891</xdr:colOff>
      <xdr:row>18</xdr:row>
      <xdr:rowOff>179457</xdr:rowOff>
    </xdr:from>
    <xdr:to>
      <xdr:col>15</xdr:col>
      <xdr:colOff>1932608</xdr:colOff>
      <xdr:row>26</xdr:row>
      <xdr:rowOff>455542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289891</xdr:colOff>
      <xdr:row>27</xdr:row>
      <xdr:rowOff>179457</xdr:rowOff>
    </xdr:from>
    <xdr:to>
      <xdr:col>15</xdr:col>
      <xdr:colOff>1932608</xdr:colOff>
      <xdr:row>35</xdr:row>
      <xdr:rowOff>786848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289891</xdr:colOff>
      <xdr:row>36</xdr:row>
      <xdr:rowOff>179456</xdr:rowOff>
    </xdr:from>
    <xdr:to>
      <xdr:col>15</xdr:col>
      <xdr:colOff>1932608</xdr:colOff>
      <xdr:row>44</xdr:row>
      <xdr:rowOff>1159564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289891</xdr:colOff>
      <xdr:row>45</xdr:row>
      <xdr:rowOff>179457</xdr:rowOff>
    </xdr:from>
    <xdr:to>
      <xdr:col>15</xdr:col>
      <xdr:colOff>1932608</xdr:colOff>
      <xdr:row>53</xdr:row>
      <xdr:rowOff>911087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15</xdr:col>
      <xdr:colOff>260444</xdr:colOff>
      <xdr:row>2</xdr:row>
      <xdr:rowOff>17207</xdr:rowOff>
    </xdr:from>
    <xdr:to>
      <xdr:col>15</xdr:col>
      <xdr:colOff>1623392</xdr:colOff>
      <xdr:row>8</xdr:row>
      <xdr:rowOff>146792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6444" y="348511"/>
          <a:ext cx="1362948" cy="1189759"/>
        </a:xfrm>
        <a:prstGeom prst="rect">
          <a:avLst/>
        </a:prstGeom>
      </xdr:spPr>
    </xdr:pic>
    <xdr:clientData/>
  </xdr:twoCellAnchor>
  <xdr:twoCellAnchor>
    <xdr:from>
      <xdr:col>19</xdr:col>
      <xdr:colOff>181429</xdr:colOff>
      <xdr:row>2</xdr:row>
      <xdr:rowOff>72571</xdr:rowOff>
    </xdr:from>
    <xdr:to>
      <xdr:col>19</xdr:col>
      <xdr:colOff>680357</xdr:colOff>
      <xdr:row>5</xdr:row>
      <xdr:rowOff>9071</xdr:rowOff>
    </xdr:to>
    <xdr:sp macro="" textlink="">
      <xdr:nvSpPr>
        <xdr:cNvPr id="8" name="Flecha: cheurón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13306879" y="409121"/>
          <a:ext cx="498928" cy="48895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78242</xdr:colOff>
      <xdr:row>6</xdr:row>
      <xdr:rowOff>118608</xdr:rowOff>
    </xdr:from>
    <xdr:to>
      <xdr:col>19</xdr:col>
      <xdr:colOff>577170</xdr:colOff>
      <xdr:row>9</xdr:row>
      <xdr:rowOff>23358</xdr:rowOff>
    </xdr:to>
    <xdr:sp macro="" textlink="">
      <xdr:nvSpPr>
        <xdr:cNvPr id="9" name="Flecha: cheurón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 rot="10800000">
          <a:off x="13203692" y="1191758"/>
          <a:ext cx="498928" cy="4572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64420</xdr:colOff>
      <xdr:row>2</xdr:row>
      <xdr:rowOff>55217</xdr:rowOff>
    </xdr:from>
    <xdr:to>
      <xdr:col>5</xdr:col>
      <xdr:colOff>820941</xdr:colOff>
      <xdr:row>6</xdr:row>
      <xdr:rowOff>92029</xdr:rowOff>
    </xdr:to>
    <xdr:pic>
      <xdr:nvPicPr>
        <xdr:cNvPr id="10" name="Imagen 9" descr="ESPE | Sede Latacunga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550" y="386521"/>
          <a:ext cx="3140072" cy="736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1104349</xdr:colOff>
      <xdr:row>2</xdr:row>
      <xdr:rowOff>66261</xdr:rowOff>
    </xdr:from>
    <xdr:to>
      <xdr:col>18</xdr:col>
      <xdr:colOff>199309</xdr:colOff>
      <xdr:row>8</xdr:row>
      <xdr:rowOff>44174</xdr:rowOff>
    </xdr:to>
    <xdr:pic>
      <xdr:nvPicPr>
        <xdr:cNvPr id="3" name="Imagen 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82EAA63-9FF1-4F6D-9019-987F58380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349" y="397565"/>
          <a:ext cx="1977308" cy="1038087"/>
        </a:xfrm>
        <a:prstGeom prst="rect">
          <a:avLst/>
        </a:prstGeom>
      </xdr:spPr>
    </xdr:pic>
    <xdr:clientData/>
  </xdr:twoCellAnchor>
  <xdr:twoCellAnchor editAs="oneCell">
    <xdr:from>
      <xdr:col>6</xdr:col>
      <xdr:colOff>27609</xdr:colOff>
      <xdr:row>2</xdr:row>
      <xdr:rowOff>27609</xdr:rowOff>
    </xdr:from>
    <xdr:to>
      <xdr:col>7</xdr:col>
      <xdr:colOff>189099</xdr:colOff>
      <xdr:row>8</xdr:row>
      <xdr:rowOff>97070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58C197-37CC-4047-BB0B-37D9854A2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819203" y="358913"/>
          <a:ext cx="1118592" cy="11185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113392</xdr:colOff>
      <xdr:row>0</xdr:row>
      <xdr:rowOff>58487</xdr:rowOff>
    </xdr:from>
    <xdr:ext cx="3554127" cy="784943"/>
    <xdr:pic>
      <xdr:nvPicPr>
        <xdr:cNvPr id="2" name="Imagen 1" descr="ESPE | Sede Latacunga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92" y="58487"/>
          <a:ext cx="3554127" cy="784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530838</xdr:colOff>
      <xdr:row>0</xdr:row>
      <xdr:rowOff>20053</xdr:rowOff>
    </xdr:from>
    <xdr:ext cx="936625" cy="826619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63496" y="20053"/>
          <a:ext cx="936625" cy="826619"/>
        </a:xfrm>
        <a:prstGeom prst="rect">
          <a:avLst/>
        </a:prstGeom>
      </xdr:spPr>
    </xdr:pic>
    <xdr:clientData/>
  </xdr:oneCellAnchor>
  <xdr:twoCellAnchor editAs="oneCell">
    <xdr:from>
      <xdr:col>11</xdr:col>
      <xdr:colOff>1163053</xdr:colOff>
      <xdr:row>0</xdr:row>
      <xdr:rowOff>0</xdr:rowOff>
    </xdr:from>
    <xdr:to>
      <xdr:col>14</xdr:col>
      <xdr:colOff>250657</xdr:colOff>
      <xdr:row>4</xdr:row>
      <xdr:rowOff>104524</xdr:rowOff>
    </xdr:to>
    <xdr:pic>
      <xdr:nvPicPr>
        <xdr:cNvPr id="4" name="Imagen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836A241-B7BC-4F88-836D-83FAAA6EE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5711" y="0"/>
          <a:ext cx="1574131" cy="826419"/>
        </a:xfrm>
        <a:prstGeom prst="rect">
          <a:avLst/>
        </a:prstGeom>
      </xdr:spPr>
    </xdr:pic>
    <xdr:clientData/>
  </xdr:twoCellAnchor>
  <xdr:twoCellAnchor>
    <xdr:from>
      <xdr:col>14</xdr:col>
      <xdr:colOff>149342</xdr:colOff>
      <xdr:row>0</xdr:row>
      <xdr:rowOff>82979</xdr:rowOff>
    </xdr:from>
    <xdr:to>
      <xdr:col>14</xdr:col>
      <xdr:colOff>594783</xdr:colOff>
      <xdr:row>3</xdr:row>
      <xdr:rowOff>107950</xdr:rowOff>
    </xdr:to>
    <xdr:sp macro="" textlink="">
      <xdr:nvSpPr>
        <xdr:cNvPr id="5" name="Flecha: cheurón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172A87C-C32D-41F0-A3D5-70958736477A}"/>
            </a:ext>
          </a:extLst>
        </xdr:cNvPr>
        <xdr:cNvSpPr/>
      </xdr:nvSpPr>
      <xdr:spPr>
        <a:xfrm>
          <a:off x="11358362" y="265859"/>
          <a:ext cx="445441" cy="573611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116218</xdr:colOff>
      <xdr:row>3</xdr:row>
      <xdr:rowOff>158750</xdr:rowOff>
    </xdr:from>
    <xdr:to>
      <xdr:col>14</xdr:col>
      <xdr:colOff>545179</xdr:colOff>
      <xdr:row>6</xdr:row>
      <xdr:rowOff>114210</xdr:rowOff>
    </xdr:to>
    <xdr:sp macro="" textlink="">
      <xdr:nvSpPr>
        <xdr:cNvPr id="6" name="Flecha: cheurón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EE0098-DA23-48B9-9284-4C8B4B9C23C4}"/>
            </a:ext>
          </a:extLst>
        </xdr:cNvPr>
        <xdr:cNvSpPr/>
      </xdr:nvSpPr>
      <xdr:spPr>
        <a:xfrm rot="10800000">
          <a:off x="11325238" y="890270"/>
          <a:ext cx="428961" cy="50410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3472447</xdr:colOff>
      <xdr:row>0</xdr:row>
      <xdr:rowOff>39548</xdr:rowOff>
    </xdr:from>
    <xdr:to>
      <xdr:col>2</xdr:col>
      <xdr:colOff>799514</xdr:colOff>
      <xdr:row>4</xdr:row>
      <xdr:rowOff>106390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13DB116-FBAE-4DCA-A581-481EE35A4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37030" y="39548"/>
          <a:ext cx="802105" cy="7865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170509</xdr:colOff>
      <xdr:row>2</xdr:row>
      <xdr:rowOff>246944</xdr:rowOff>
    </xdr:from>
    <xdr:to>
      <xdr:col>8</xdr:col>
      <xdr:colOff>554532</xdr:colOff>
      <xdr:row>7</xdr:row>
      <xdr:rowOff>61987</xdr:rowOff>
    </xdr:to>
    <xdr:sp macro="" textlink="">
      <xdr:nvSpPr>
        <xdr:cNvPr id="3" name="Flecha: cheuró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0559815" y="329259"/>
          <a:ext cx="384023" cy="385367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60013</xdr:colOff>
      <xdr:row>8</xdr:row>
      <xdr:rowOff>50661</xdr:rowOff>
    </xdr:from>
    <xdr:to>
      <xdr:col>8</xdr:col>
      <xdr:colOff>477957</xdr:colOff>
      <xdr:row>11</xdr:row>
      <xdr:rowOff>232150</xdr:rowOff>
    </xdr:to>
    <xdr:sp macro="" textlink="">
      <xdr:nvSpPr>
        <xdr:cNvPr id="5" name="Flecha: cheuró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 rot="10800000">
          <a:off x="10452164" y="706145"/>
          <a:ext cx="417944" cy="427295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78435</xdr:colOff>
      <xdr:row>2</xdr:row>
      <xdr:rowOff>69858</xdr:rowOff>
    </xdr:from>
    <xdr:to>
      <xdr:col>2</xdr:col>
      <xdr:colOff>2860998</xdr:colOff>
      <xdr:row>10</xdr:row>
      <xdr:rowOff>25734</xdr:rowOff>
    </xdr:to>
    <xdr:pic>
      <xdr:nvPicPr>
        <xdr:cNvPr id="6" name="Imagen 5" descr="ESPE | Sede Latacunga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810" y="212733"/>
          <a:ext cx="3413594" cy="527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16387</xdr:colOff>
      <xdr:row>1</xdr:row>
      <xdr:rowOff>66914</xdr:rowOff>
    </xdr:from>
    <xdr:to>
      <xdr:col>5</xdr:col>
      <xdr:colOff>288139</xdr:colOff>
      <xdr:row>10</xdr:row>
      <xdr:rowOff>7266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13" y="148849"/>
          <a:ext cx="787946" cy="667529"/>
        </a:xfrm>
        <a:prstGeom prst="rect">
          <a:avLst/>
        </a:prstGeom>
      </xdr:spPr>
    </xdr:pic>
    <xdr:clientData/>
  </xdr:twoCellAnchor>
  <xdr:twoCellAnchor editAs="oneCell">
    <xdr:from>
      <xdr:col>5</xdr:col>
      <xdr:colOff>40969</xdr:colOff>
      <xdr:row>1</xdr:row>
      <xdr:rowOff>1365</xdr:rowOff>
    </xdr:from>
    <xdr:to>
      <xdr:col>8</xdr:col>
      <xdr:colOff>188452</xdr:colOff>
      <xdr:row>10</xdr:row>
      <xdr:rowOff>42537</xdr:rowOff>
    </xdr:to>
    <xdr:pic>
      <xdr:nvPicPr>
        <xdr:cNvPr id="2" name="Imagen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685412B-E9AF-42A8-9238-1B12EE264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6388" y="83300"/>
          <a:ext cx="1483032" cy="778592"/>
        </a:xfrm>
        <a:prstGeom prst="rect">
          <a:avLst/>
        </a:prstGeom>
      </xdr:spPr>
    </xdr:pic>
    <xdr:clientData/>
  </xdr:twoCellAnchor>
  <xdr:twoCellAnchor editAs="oneCell">
    <xdr:from>
      <xdr:col>2</xdr:col>
      <xdr:colOff>2949678</xdr:colOff>
      <xdr:row>1</xdr:row>
      <xdr:rowOff>71515</xdr:rowOff>
    </xdr:from>
    <xdr:to>
      <xdr:col>2</xdr:col>
      <xdr:colOff>3652957</xdr:colOff>
      <xdr:row>10</xdr:row>
      <xdr:rowOff>37374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338470-2D1D-4A74-9EAE-9A9908C14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60216" y="153450"/>
          <a:ext cx="703279" cy="70327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170509</xdr:colOff>
      <xdr:row>3</xdr:row>
      <xdr:rowOff>107479</xdr:rowOff>
    </xdr:from>
    <xdr:to>
      <xdr:col>9</xdr:col>
      <xdr:colOff>554532</xdr:colOff>
      <xdr:row>6</xdr:row>
      <xdr:rowOff>167820</xdr:rowOff>
    </xdr:to>
    <xdr:sp macro="" textlink="">
      <xdr:nvSpPr>
        <xdr:cNvPr id="4" name="Flecha: cheuró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9977731" y="483775"/>
          <a:ext cx="384023" cy="624786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71772</xdr:colOff>
      <xdr:row>7</xdr:row>
      <xdr:rowOff>17638</xdr:rowOff>
    </xdr:from>
    <xdr:to>
      <xdr:col>9</xdr:col>
      <xdr:colOff>500733</xdr:colOff>
      <xdr:row>11</xdr:row>
      <xdr:rowOff>6497</xdr:rowOff>
    </xdr:to>
    <xdr:sp macro="" textlink="">
      <xdr:nvSpPr>
        <xdr:cNvPr id="5" name="Flecha: cheuró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 rot="10800000">
          <a:off x="9878994" y="1146527"/>
          <a:ext cx="428961" cy="641498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123472</xdr:colOff>
      <xdr:row>2</xdr:row>
      <xdr:rowOff>88195</xdr:rowOff>
    </xdr:from>
    <xdr:to>
      <xdr:col>3</xdr:col>
      <xdr:colOff>2412999</xdr:colOff>
      <xdr:row>5</xdr:row>
      <xdr:rowOff>124611</xdr:rowOff>
    </xdr:to>
    <xdr:pic>
      <xdr:nvPicPr>
        <xdr:cNvPr id="7" name="Imagen 6" descr="ESPE | Sede Latacunga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148" y="276343"/>
          <a:ext cx="3444875" cy="600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1214733</xdr:colOff>
      <xdr:row>2</xdr:row>
      <xdr:rowOff>38807</xdr:rowOff>
    </xdr:from>
    <xdr:to>
      <xdr:col>7</xdr:col>
      <xdr:colOff>580198</xdr:colOff>
      <xdr:row>5</xdr:row>
      <xdr:rowOff>141891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2955" y="229307"/>
          <a:ext cx="783631" cy="674584"/>
        </a:xfrm>
        <a:prstGeom prst="rect">
          <a:avLst/>
        </a:prstGeom>
      </xdr:spPr>
    </xdr:pic>
    <xdr:clientData/>
  </xdr:twoCellAnchor>
  <xdr:twoCellAnchor editAs="oneCell">
    <xdr:from>
      <xdr:col>7</xdr:col>
      <xdr:colOff>289279</xdr:colOff>
      <xdr:row>2</xdr:row>
      <xdr:rowOff>28223</xdr:rowOff>
    </xdr:from>
    <xdr:to>
      <xdr:col>9</xdr:col>
      <xdr:colOff>116921</xdr:colOff>
      <xdr:row>5</xdr:row>
      <xdr:rowOff>155223</xdr:rowOff>
    </xdr:to>
    <xdr:pic>
      <xdr:nvPicPr>
        <xdr:cNvPr id="2" name="Imagen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62BF052-9315-41CC-88A9-130228967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5668" y="218723"/>
          <a:ext cx="1330476" cy="698500"/>
        </a:xfrm>
        <a:prstGeom prst="rect">
          <a:avLst/>
        </a:prstGeom>
      </xdr:spPr>
    </xdr:pic>
    <xdr:clientData/>
  </xdr:twoCellAnchor>
  <xdr:twoCellAnchor editAs="oneCell">
    <xdr:from>
      <xdr:col>3</xdr:col>
      <xdr:colOff>2551760</xdr:colOff>
      <xdr:row>2</xdr:row>
      <xdr:rowOff>29398</xdr:rowOff>
    </xdr:from>
    <xdr:to>
      <xdr:col>4</xdr:col>
      <xdr:colOff>656242</xdr:colOff>
      <xdr:row>5</xdr:row>
      <xdr:rowOff>168232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911A33-3C7C-4505-B1BB-34D9829D8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45232" y="405694"/>
          <a:ext cx="703279" cy="70327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59268</xdr:rowOff>
    </xdr:from>
    <xdr:to>
      <xdr:col>5</xdr:col>
      <xdr:colOff>135466</xdr:colOff>
      <xdr:row>21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1080557</xdr:colOff>
      <xdr:row>8</xdr:row>
      <xdr:rowOff>1</xdr:rowOff>
    </xdr:from>
    <xdr:to>
      <xdr:col>9</xdr:col>
      <xdr:colOff>160867</xdr:colOff>
      <xdr:row>19</xdr:row>
      <xdr:rowOff>118535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1310217</xdr:colOff>
      <xdr:row>11</xdr:row>
      <xdr:rowOff>11642</xdr:rowOff>
    </xdr:from>
    <xdr:to>
      <xdr:col>2</xdr:col>
      <xdr:colOff>374650</xdr:colOff>
      <xdr:row>13</xdr:row>
      <xdr:rowOff>27517</xdr:rowOff>
    </xdr:to>
    <xdr:sp macro="" textlink="$C$9">
      <xdr:nvSpPr>
        <xdr:cNvPr id="4" name="Rectángul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936750" y="2788709"/>
          <a:ext cx="774700" cy="3545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CDC1797-4293-43C8-81E6-DBFB4A0E9E22}" type="TxLink">
            <a:rPr lang="en-US" sz="2400" b="0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47%</a:t>
          </a:fld>
          <a:endParaRPr lang="es-EC" sz="24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3</xdr:col>
      <xdr:colOff>826558</xdr:colOff>
      <xdr:row>10</xdr:row>
      <xdr:rowOff>166158</xdr:rowOff>
    </xdr:from>
    <xdr:to>
      <xdr:col>5</xdr:col>
      <xdr:colOff>99482</xdr:colOff>
      <xdr:row>13</xdr:row>
      <xdr:rowOff>156633</xdr:rowOff>
    </xdr:to>
    <xdr:sp macro="" textlink="$C$10">
      <xdr:nvSpPr>
        <xdr:cNvPr id="5" name="Rectángulo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/>
      </xdr:nvSpPr>
      <xdr:spPr>
        <a:xfrm>
          <a:off x="4043891" y="2773891"/>
          <a:ext cx="763058" cy="498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D3DC95F6-8348-40C0-A437-7DC96AB49EAE}" type="TxLink">
            <a:rPr lang="en-US" sz="2400" b="0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53%</a:t>
          </a:fld>
          <a:endParaRPr lang="es-EC" sz="48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3</xdr:col>
      <xdr:colOff>310092</xdr:colOff>
      <xdr:row>19</xdr:row>
      <xdr:rowOff>142875</xdr:rowOff>
    </xdr:from>
    <xdr:to>
      <xdr:col>9</xdr:col>
      <xdr:colOff>661459</xdr:colOff>
      <xdr:row>21</xdr:row>
      <xdr:rowOff>143933</xdr:rowOff>
    </xdr:to>
    <xdr:sp macro="" textlink="$B$9">
      <xdr:nvSpPr>
        <xdr:cNvPr id="6" name="Rectángul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3527425" y="4274608"/>
          <a:ext cx="4567767" cy="3397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1E688C81-C7D0-4E64-B211-CBD424DEB27A}" type="TxLink">
            <a:rPr lang="en-US" sz="1200" b="1" i="1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Arial"/>
            </a:rPr>
            <a:pPr algn="l"/>
            <a:t>NIVEL DE RIESGO</a:t>
          </a:fld>
          <a:endParaRPr lang="es-EC" sz="12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879475</xdr:colOff>
      <xdr:row>19</xdr:row>
      <xdr:rowOff>82550</xdr:rowOff>
    </xdr:from>
    <xdr:to>
      <xdr:col>15</xdr:col>
      <xdr:colOff>688975</xdr:colOff>
      <xdr:row>21</xdr:row>
      <xdr:rowOff>92075</xdr:rowOff>
    </xdr:to>
    <xdr:sp macro="" textlink="$B$10">
      <xdr:nvSpPr>
        <xdr:cNvPr id="7" name="Rectángulo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9118600" y="3197225"/>
          <a:ext cx="2200275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9FD7A3D7-3403-41BB-9C0D-DB98B98682B4}" type="TxLink">
            <a:rPr lang="en-US" sz="1400" b="1" i="1" u="none" strike="noStrike">
              <a:solidFill>
                <a:srgbClr val="000000"/>
              </a:solidFill>
              <a:latin typeface="Bahnschrift" panose="020B0502040204020203" pitchFamily="34" charset="0"/>
              <a:cs typeface="Arial"/>
            </a:rPr>
            <a:pPr algn="l"/>
            <a:t>NIVEL DE RIESGO</a:t>
          </a:fld>
          <a:endParaRPr lang="es-EC" sz="1800" b="1" i="1">
            <a:latin typeface="Bahnschrift" panose="020B0502040204020203" pitchFamily="34" charset="0"/>
          </a:endParaRPr>
        </a:p>
      </xdr:txBody>
    </xdr:sp>
    <xdr:clientData/>
  </xdr:twoCellAnchor>
  <xdr:twoCellAnchor>
    <xdr:from>
      <xdr:col>3</xdr:col>
      <xdr:colOff>577850</xdr:colOff>
      <xdr:row>9</xdr:row>
      <xdr:rowOff>257175</xdr:rowOff>
    </xdr:from>
    <xdr:to>
      <xdr:col>13</xdr:col>
      <xdr:colOff>342900</xdr:colOff>
      <xdr:row>24</xdr:row>
      <xdr:rowOff>146050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800100</xdr:colOff>
      <xdr:row>19</xdr:row>
      <xdr:rowOff>114300</xdr:rowOff>
    </xdr:from>
    <xdr:to>
      <xdr:col>11</xdr:col>
      <xdr:colOff>273050</xdr:colOff>
      <xdr:row>21</xdr:row>
      <xdr:rowOff>123825</xdr:rowOff>
    </xdr:to>
    <xdr:sp macro="" textlink="'11'!C13">
      <xdr:nvSpPr>
        <xdr:cNvPr id="9" name="Rectángulo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5286375" y="3228975"/>
          <a:ext cx="2073275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D3BEACB-7F4F-4D5E-B921-25D8EC0350C2}" type="TxLink">
            <a:rPr lang="en-US" sz="1100" b="1" i="0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pPr algn="l"/>
            <a:t>NIVEL DE CONFIANZA</a:t>
          </a:fld>
          <a:endParaRPr lang="es-EC" sz="18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1343025</xdr:colOff>
      <xdr:row>15</xdr:row>
      <xdr:rowOff>12700</xdr:rowOff>
    </xdr:from>
    <xdr:to>
      <xdr:col>14</xdr:col>
      <xdr:colOff>533400</xdr:colOff>
      <xdr:row>17</xdr:row>
      <xdr:rowOff>44450</xdr:rowOff>
    </xdr:to>
    <xdr:sp macro="" textlink="$D$9">
      <xdr:nvSpPr>
        <xdr:cNvPr id="10" name="Rectángulo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9582150" y="2403475"/>
          <a:ext cx="742950" cy="393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5DDEDF1D-F841-4FB5-BFE6-81D796F9F54B}" type="TxLink">
            <a:rPr lang="en-US" sz="2400" b="0" i="0" u="none" strike="noStrike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  <a:cs typeface="Arial"/>
            </a:rPr>
            <a:pPr algn="l"/>
            <a:t>53%</a:t>
          </a:fld>
          <a:endParaRPr lang="es-EC" sz="4800">
            <a:solidFill>
              <a:schemeClr val="tx2">
                <a:lumMod val="50000"/>
              </a:schemeClr>
            </a:solidFill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7</xdr:col>
      <xdr:colOff>48683</xdr:colOff>
      <xdr:row>9</xdr:row>
      <xdr:rowOff>296332</xdr:rowOff>
    </xdr:from>
    <xdr:to>
      <xdr:col>8</xdr:col>
      <xdr:colOff>196849</xdr:colOff>
      <xdr:row>12</xdr:row>
      <xdr:rowOff>52916</xdr:rowOff>
    </xdr:to>
    <xdr:sp macro="" textlink="$C$9">
      <xdr:nvSpPr>
        <xdr:cNvPr id="11" name="Rectángul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5975350" y="2590799"/>
          <a:ext cx="757766" cy="408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BAJO</a:t>
          </a:r>
        </a:p>
      </xdr:txBody>
    </xdr:sp>
    <xdr:clientData/>
  </xdr:twoCellAnchor>
  <xdr:twoCellAnchor>
    <xdr:from>
      <xdr:col>9</xdr:col>
      <xdr:colOff>260350</xdr:colOff>
      <xdr:row>9</xdr:row>
      <xdr:rowOff>241300</xdr:rowOff>
    </xdr:from>
    <xdr:to>
      <xdr:col>10</xdr:col>
      <xdr:colOff>747182</xdr:colOff>
      <xdr:row>12</xdr:row>
      <xdr:rowOff>52917</xdr:rowOff>
    </xdr:to>
    <xdr:sp macro="" textlink="$C$9">
      <xdr:nvSpPr>
        <xdr:cNvPr id="12" name="Rectángulo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694083" y="2535767"/>
          <a:ext cx="1367366" cy="4635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MODERADO</a:t>
          </a:r>
        </a:p>
      </xdr:txBody>
    </xdr:sp>
    <xdr:clientData/>
  </xdr:twoCellAnchor>
  <xdr:twoCellAnchor>
    <xdr:from>
      <xdr:col>10</xdr:col>
      <xdr:colOff>364067</xdr:colOff>
      <xdr:row>14</xdr:row>
      <xdr:rowOff>130174</xdr:rowOff>
    </xdr:from>
    <xdr:to>
      <xdr:col>11</xdr:col>
      <xdr:colOff>141817</xdr:colOff>
      <xdr:row>17</xdr:row>
      <xdr:rowOff>25399</xdr:rowOff>
    </xdr:to>
    <xdr:sp macro="" textlink="$C$9">
      <xdr:nvSpPr>
        <xdr:cNvPr id="13" name="Rectángulo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8678334" y="3415241"/>
          <a:ext cx="726016" cy="4032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ALTO</a:t>
          </a:r>
        </a:p>
      </xdr:txBody>
    </xdr:sp>
    <xdr:clientData/>
  </xdr:twoCellAnchor>
  <xdr:twoCellAnchor>
    <xdr:from>
      <xdr:col>11</xdr:col>
      <xdr:colOff>820207</xdr:colOff>
      <xdr:row>9</xdr:row>
      <xdr:rowOff>253999</xdr:rowOff>
    </xdr:from>
    <xdr:to>
      <xdr:col>17</xdr:col>
      <xdr:colOff>67732</xdr:colOff>
      <xdr:row>25</xdr:row>
      <xdr:rowOff>70908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69850</xdr:colOff>
      <xdr:row>13</xdr:row>
      <xdr:rowOff>66675</xdr:rowOff>
    </xdr:from>
    <xdr:to>
      <xdr:col>13</xdr:col>
      <xdr:colOff>787400</xdr:colOff>
      <xdr:row>15</xdr:row>
      <xdr:rowOff>152400</xdr:rowOff>
    </xdr:to>
    <xdr:sp macro="" textlink="$C$9">
      <xdr:nvSpPr>
        <xdr:cNvPr id="15" name="Rectángulo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8308975" y="2095500"/>
          <a:ext cx="717550" cy="4476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BAJO</a:t>
          </a:r>
        </a:p>
      </xdr:txBody>
    </xdr:sp>
    <xdr:clientData/>
  </xdr:twoCellAnchor>
  <xdr:twoCellAnchor>
    <xdr:from>
      <xdr:col>13</xdr:col>
      <xdr:colOff>323850</xdr:colOff>
      <xdr:row>9</xdr:row>
      <xdr:rowOff>298451</xdr:rowOff>
    </xdr:from>
    <xdr:to>
      <xdr:col>14</xdr:col>
      <xdr:colOff>76200</xdr:colOff>
      <xdr:row>12</xdr:row>
      <xdr:rowOff>95251</xdr:rowOff>
    </xdr:to>
    <xdr:sp macro="" textlink="$C$9">
      <xdr:nvSpPr>
        <xdr:cNvPr id="16" name="Rectángulo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8562975" y="1470026"/>
          <a:ext cx="1304925" cy="473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MODERADO</a:t>
          </a:r>
        </a:p>
      </xdr:txBody>
    </xdr:sp>
    <xdr:clientData/>
  </xdr:twoCellAnchor>
  <xdr:twoCellAnchor>
    <xdr:from>
      <xdr:col>15</xdr:col>
      <xdr:colOff>460375</xdr:colOff>
      <xdr:row>14</xdr:row>
      <xdr:rowOff>86783</xdr:rowOff>
    </xdr:from>
    <xdr:to>
      <xdr:col>15</xdr:col>
      <xdr:colOff>1206500</xdr:colOff>
      <xdr:row>16</xdr:row>
      <xdr:rowOff>105834</xdr:rowOff>
    </xdr:to>
    <xdr:sp macro="" textlink="$C$9">
      <xdr:nvSpPr>
        <xdr:cNvPr id="17" name="Rectángulo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13439775" y="3371850"/>
          <a:ext cx="746125" cy="357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400">
              <a:solidFill>
                <a:schemeClr val="tx2">
                  <a:lumMod val="50000"/>
                </a:schemeClr>
              </a:solidFill>
              <a:latin typeface="Bahnschrift Condensed" panose="020B0502040204020203" pitchFamily="34" charset="0"/>
            </a:rPr>
            <a:t>ALTO</a:t>
          </a:r>
        </a:p>
      </xdr:txBody>
    </xdr:sp>
    <xdr:clientData/>
  </xdr:twoCellAnchor>
  <xdr:twoCellAnchor>
    <xdr:from>
      <xdr:col>8</xdr:col>
      <xdr:colOff>650875</xdr:colOff>
      <xdr:row>15</xdr:row>
      <xdr:rowOff>44450</xdr:rowOff>
    </xdr:from>
    <xdr:to>
      <xdr:col>9</xdr:col>
      <xdr:colOff>501650</xdr:colOff>
      <xdr:row>18</xdr:row>
      <xdr:rowOff>6350</xdr:rowOff>
    </xdr:to>
    <xdr:sp macro="" textlink="$C$9">
      <xdr:nvSpPr>
        <xdr:cNvPr id="18" name="Rectángulo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191375" y="3562350"/>
          <a:ext cx="752475" cy="495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0CDC1797-4293-43C8-81E6-DBFB4A0E9E22}" type="TxLink">
            <a:rPr lang="en-US" sz="2400" b="0" i="0" u="none" strike="noStrike">
              <a:solidFill>
                <a:srgbClr val="000000"/>
              </a:solidFill>
              <a:latin typeface="Bahnschrift Condensed" panose="020B0502040204020203" pitchFamily="34" charset="0"/>
              <a:cs typeface="Arial"/>
            </a:rPr>
            <a:pPr algn="l"/>
            <a:t>47%</a:t>
          </a:fld>
          <a:endParaRPr lang="es-EC" sz="2400">
            <a:latin typeface="Bahnschrift Condensed" panose="020B0502040204020203" pitchFamily="34" charset="0"/>
          </a:endParaRPr>
        </a:p>
      </xdr:txBody>
    </xdr:sp>
    <xdr:clientData/>
  </xdr:twoCellAnchor>
  <xdr:twoCellAnchor>
    <xdr:from>
      <xdr:col>1</xdr:col>
      <xdr:colOff>328083</xdr:colOff>
      <xdr:row>19</xdr:row>
      <xdr:rowOff>86783</xdr:rowOff>
    </xdr:from>
    <xdr:to>
      <xdr:col>2</xdr:col>
      <xdr:colOff>802216</xdr:colOff>
      <xdr:row>21</xdr:row>
      <xdr:rowOff>96308</xdr:rowOff>
    </xdr:to>
    <xdr:sp macro="" textlink="'11'!C13">
      <xdr:nvSpPr>
        <xdr:cNvPr id="21" name="Rectángulo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/>
      </xdr:nvSpPr>
      <xdr:spPr>
        <a:xfrm>
          <a:off x="954616" y="4218516"/>
          <a:ext cx="2184400" cy="34819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3D3BEACB-7F4F-4D5E-B921-25D8EC0350C2}" type="TxLink">
            <a:rPr lang="en-US" sz="1200" b="1" i="1" u="none" strike="noStrike">
              <a:solidFill>
                <a:srgbClr val="000000"/>
              </a:solidFill>
              <a:latin typeface="Verdana" panose="020B0604030504040204" pitchFamily="34" charset="0"/>
              <a:ea typeface="Verdana" panose="020B0604030504040204" pitchFamily="34" charset="0"/>
              <a:cs typeface="Times New Roman"/>
            </a:rPr>
            <a:pPr algn="l"/>
            <a:t>NIVEL DE CONFIANZA</a:t>
          </a:fld>
          <a:endParaRPr lang="es-EC" sz="1200" b="1" i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17</xdr:col>
      <xdr:colOff>142992</xdr:colOff>
      <xdr:row>3</xdr:row>
      <xdr:rowOff>138995</xdr:rowOff>
    </xdr:from>
    <xdr:to>
      <xdr:col>17</xdr:col>
      <xdr:colOff>588433</xdr:colOff>
      <xdr:row>5</xdr:row>
      <xdr:rowOff>296334</xdr:rowOff>
    </xdr:to>
    <xdr:sp macro="" textlink="">
      <xdr:nvSpPr>
        <xdr:cNvPr id="27" name="Flecha: cheurón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/>
      </xdr:nvSpPr>
      <xdr:spPr>
        <a:xfrm>
          <a:off x="12800659" y="316795"/>
          <a:ext cx="445441" cy="648406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17</xdr:col>
      <xdr:colOff>105636</xdr:colOff>
      <xdr:row>6</xdr:row>
      <xdr:rowOff>215899</xdr:rowOff>
    </xdr:from>
    <xdr:to>
      <xdr:col>17</xdr:col>
      <xdr:colOff>534597</xdr:colOff>
      <xdr:row>7</xdr:row>
      <xdr:rowOff>385143</xdr:rowOff>
    </xdr:to>
    <xdr:sp macro="" textlink="">
      <xdr:nvSpPr>
        <xdr:cNvPr id="28" name="Flecha: cheurón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/>
      </xdr:nvSpPr>
      <xdr:spPr>
        <a:xfrm rot="10800000">
          <a:off x="12763303" y="1299632"/>
          <a:ext cx="428961" cy="474044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101600</xdr:colOff>
      <xdr:row>1</xdr:row>
      <xdr:rowOff>93134</xdr:rowOff>
    </xdr:from>
    <xdr:to>
      <xdr:col>4</xdr:col>
      <xdr:colOff>75141</xdr:colOff>
      <xdr:row>4</xdr:row>
      <xdr:rowOff>160595</xdr:rowOff>
    </xdr:to>
    <xdr:pic>
      <xdr:nvPicPr>
        <xdr:cNvPr id="30" name="Imagen 29" descr="ESPE | Sede Latacunga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133" y="270934"/>
          <a:ext cx="3444875" cy="600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301892</xdr:colOff>
      <xdr:row>1</xdr:row>
      <xdr:rowOff>88054</xdr:rowOff>
    </xdr:from>
    <xdr:to>
      <xdr:col>15</xdr:col>
      <xdr:colOff>380618</xdr:colOff>
      <xdr:row>5</xdr:row>
      <xdr:rowOff>155786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0932" y="270934"/>
          <a:ext cx="942326" cy="789092"/>
        </a:xfrm>
        <a:prstGeom prst="rect">
          <a:avLst/>
        </a:prstGeom>
      </xdr:spPr>
    </xdr:pic>
    <xdr:clientData/>
  </xdr:twoCellAnchor>
  <xdr:twoCellAnchor editAs="oneCell">
    <xdr:from>
      <xdr:col>15</xdr:col>
      <xdr:colOff>81280</xdr:colOff>
      <xdr:row>1</xdr:row>
      <xdr:rowOff>20320</xdr:rowOff>
    </xdr:from>
    <xdr:to>
      <xdr:col>17</xdr:col>
      <xdr:colOff>175623</xdr:colOff>
      <xdr:row>5</xdr:row>
      <xdr:rowOff>121920</xdr:rowOff>
    </xdr:to>
    <xdr:pic>
      <xdr:nvPicPr>
        <xdr:cNvPr id="19" name="Imagen 1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8609950-5D3C-40B4-BD91-9283DB977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3920" y="203200"/>
          <a:ext cx="1567543" cy="822960"/>
        </a:xfrm>
        <a:prstGeom prst="rect">
          <a:avLst/>
        </a:prstGeom>
      </xdr:spPr>
    </xdr:pic>
    <xdr:clientData/>
  </xdr:twoCellAnchor>
  <xdr:twoCellAnchor editAs="oneCell">
    <xdr:from>
      <xdr:col>4</xdr:col>
      <xdr:colOff>177801</xdr:colOff>
      <xdr:row>1</xdr:row>
      <xdr:rowOff>42879</xdr:rowOff>
    </xdr:from>
    <xdr:to>
      <xdr:col>5</xdr:col>
      <xdr:colOff>228601</xdr:colOff>
      <xdr:row>4</xdr:row>
      <xdr:rowOff>169879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F05AB72-F126-4031-A751-878D29671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75668" y="220679"/>
          <a:ext cx="660400" cy="660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149342</xdr:colOff>
      <xdr:row>1</xdr:row>
      <xdr:rowOff>82979</xdr:rowOff>
    </xdr:from>
    <xdr:to>
      <xdr:col>10</xdr:col>
      <xdr:colOff>594783</xdr:colOff>
      <xdr:row>4</xdr:row>
      <xdr:rowOff>107950</xdr:rowOff>
    </xdr:to>
    <xdr:sp macro="" textlink="">
      <xdr:nvSpPr>
        <xdr:cNvPr id="4" name="Flecha: cheuró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11134842" y="260779"/>
          <a:ext cx="445441" cy="577421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116218</xdr:colOff>
      <xdr:row>4</xdr:row>
      <xdr:rowOff>158750</xdr:rowOff>
    </xdr:from>
    <xdr:to>
      <xdr:col>10</xdr:col>
      <xdr:colOff>545179</xdr:colOff>
      <xdr:row>7</xdr:row>
      <xdr:rowOff>114210</xdr:rowOff>
    </xdr:to>
    <xdr:sp macro="" textlink="">
      <xdr:nvSpPr>
        <xdr:cNvPr id="5" name="Flecha: cheuró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/>
      </xdr:nvSpPr>
      <xdr:spPr>
        <a:xfrm rot="10800000">
          <a:off x="11101718" y="889000"/>
          <a:ext cx="428961" cy="507910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231097</xdr:colOff>
      <xdr:row>1</xdr:row>
      <xdr:rowOff>103956</xdr:rowOff>
    </xdr:from>
    <xdr:to>
      <xdr:col>2</xdr:col>
      <xdr:colOff>2069422</xdr:colOff>
      <xdr:row>4</xdr:row>
      <xdr:rowOff>123006</xdr:rowOff>
    </xdr:to>
    <xdr:pic>
      <xdr:nvPicPr>
        <xdr:cNvPr id="6" name="Imagen 5" descr="ESPE | Sede Latacunga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73" y="296596"/>
          <a:ext cx="3368747" cy="596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586318</xdr:colOff>
      <xdr:row>1</xdr:row>
      <xdr:rowOff>63501</xdr:rowOff>
    </xdr:from>
    <xdr:to>
      <xdr:col>8</xdr:col>
      <xdr:colOff>61795</xdr:colOff>
      <xdr:row>5</xdr:row>
      <xdr:rowOff>4235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3485" y="243418"/>
          <a:ext cx="914809" cy="6604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1189569</xdr:colOff>
      <xdr:row>1</xdr:row>
      <xdr:rowOff>21168</xdr:rowOff>
    </xdr:from>
    <xdr:to>
      <xdr:col>10</xdr:col>
      <xdr:colOff>63502</xdr:colOff>
      <xdr:row>5</xdr:row>
      <xdr:rowOff>38260</xdr:rowOff>
    </xdr:to>
    <xdr:pic>
      <xdr:nvPicPr>
        <xdr:cNvPr id="2" name="Imagen 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C3196CF-4851-4C3E-8B04-052990187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6736" y="201085"/>
          <a:ext cx="1403348" cy="736758"/>
        </a:xfrm>
        <a:prstGeom prst="rect">
          <a:avLst/>
        </a:prstGeom>
      </xdr:spPr>
    </xdr:pic>
    <xdr:clientData/>
  </xdr:twoCellAnchor>
  <xdr:twoCellAnchor editAs="oneCell">
    <xdr:from>
      <xdr:col>2</xdr:col>
      <xdr:colOff>1875804</xdr:colOff>
      <xdr:row>1</xdr:row>
      <xdr:rowOff>51092</xdr:rowOff>
    </xdr:from>
    <xdr:to>
      <xdr:col>2</xdr:col>
      <xdr:colOff>2540583</xdr:colOff>
      <xdr:row>4</xdr:row>
      <xdr:rowOff>164078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048E5E-A290-4267-BBB2-D41100EF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61091" y="226264"/>
          <a:ext cx="660400" cy="6604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124383</xdr:colOff>
      <xdr:row>9</xdr:row>
      <xdr:rowOff>34018</xdr:rowOff>
    </xdr:from>
    <xdr:to>
      <xdr:col>14</xdr:col>
      <xdr:colOff>696231</xdr:colOff>
      <xdr:row>9</xdr:row>
      <xdr:rowOff>457111</xdr:rowOff>
    </xdr:to>
    <xdr:sp macro="" textlink="">
      <xdr:nvSpPr>
        <xdr:cNvPr id="4" name="Flecha: cheuró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 rot="10800000">
          <a:off x="17015383" y="1859643"/>
          <a:ext cx="571848" cy="423093"/>
        </a:xfrm>
        <a:prstGeom prst="chevron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303893</xdr:colOff>
      <xdr:row>2</xdr:row>
      <xdr:rowOff>45356</xdr:rowOff>
    </xdr:from>
    <xdr:to>
      <xdr:col>4</xdr:col>
      <xdr:colOff>936625</xdr:colOff>
      <xdr:row>6</xdr:row>
      <xdr:rowOff>174625</xdr:rowOff>
    </xdr:to>
    <xdr:pic>
      <xdr:nvPicPr>
        <xdr:cNvPr id="5" name="Imagen 4" descr="ESPE | Sede Latacunga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143" y="410481"/>
          <a:ext cx="3315607" cy="827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1590951</xdr:colOff>
      <xdr:row>1</xdr:row>
      <xdr:rowOff>120197</xdr:rowOff>
    </xdr:from>
    <xdr:to>
      <xdr:col>12</xdr:col>
      <xdr:colOff>1060254</xdr:colOff>
      <xdr:row>6</xdr:row>
      <xdr:rowOff>86178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74094" y="297090"/>
          <a:ext cx="1142981" cy="850445"/>
        </a:xfrm>
        <a:prstGeom prst="rect">
          <a:avLst/>
        </a:prstGeom>
      </xdr:spPr>
    </xdr:pic>
    <xdr:clientData/>
  </xdr:twoCellAnchor>
  <xdr:twoCellAnchor editAs="oneCell">
    <xdr:from>
      <xdr:col>12</xdr:col>
      <xdr:colOff>692881</xdr:colOff>
      <xdr:row>1</xdr:row>
      <xdr:rowOff>38554</xdr:rowOff>
    </xdr:from>
    <xdr:to>
      <xdr:col>14</xdr:col>
      <xdr:colOff>78398</xdr:colOff>
      <xdr:row>6</xdr:row>
      <xdr:rowOff>81643</xdr:rowOff>
    </xdr:to>
    <xdr:pic>
      <xdr:nvPicPr>
        <xdr:cNvPr id="2" name="Imagen 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AA00F4D-7840-4A19-9FB6-336EFCD06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9702" y="215447"/>
          <a:ext cx="1766767" cy="927553"/>
        </a:xfrm>
        <a:prstGeom prst="rect">
          <a:avLst/>
        </a:prstGeom>
      </xdr:spPr>
    </xdr:pic>
    <xdr:clientData/>
  </xdr:twoCellAnchor>
  <xdr:twoCellAnchor editAs="oneCell">
    <xdr:from>
      <xdr:col>4</xdr:col>
      <xdr:colOff>904235</xdr:colOff>
      <xdr:row>1</xdr:row>
      <xdr:rowOff>99810</xdr:rowOff>
    </xdr:from>
    <xdr:to>
      <xdr:col>4</xdr:col>
      <xdr:colOff>1690506</xdr:colOff>
      <xdr:row>6</xdr:row>
      <xdr:rowOff>33797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3BA547-C4E5-46A2-9F0B-77E4659FC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64935" y="277610"/>
          <a:ext cx="846596" cy="8229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RE%20i3/Downloads/Users/CORE%20i3/Downloads/Scoring-Creditici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ja/Downloads/cuadro%20cap%20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ING"/>
      <sheetName val="RESUMEN"/>
      <sheetName val="SOLICITUD "/>
      <sheetName val="GARANTE"/>
      <sheetName val="CAPITAL GARANTE"/>
      <sheetName val="SCORING GARANTE"/>
      <sheetName val="CAPITAL SOCIO"/>
      <sheetName val="SCORING SOCIO"/>
      <sheetName val="TAB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7">
          <cell r="B17" t="str">
            <v xml:space="preserve">CALCULADORA DE PRÉSTAMOS 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B21">
            <v>0</v>
          </cell>
          <cell r="C21" t="str">
            <v>Escriba los valores</v>
          </cell>
          <cell r="D21">
            <v>0</v>
          </cell>
          <cell r="E21">
            <v>0</v>
          </cell>
          <cell r="F21">
            <v>0</v>
          </cell>
          <cell r="G21" t="str">
            <v>Resumen del préstamo</v>
          </cell>
          <cell r="H21">
            <v>0</v>
          </cell>
          <cell r="I21">
            <v>0</v>
          </cell>
          <cell r="J21">
            <v>0</v>
          </cell>
        </row>
        <row r="22">
          <cell r="B22">
            <v>0</v>
          </cell>
          <cell r="C22" t="str">
            <v>Importe del préstamo</v>
          </cell>
          <cell r="D22">
            <v>0</v>
          </cell>
          <cell r="E22">
            <v>6000</v>
          </cell>
          <cell r="F22">
            <v>0</v>
          </cell>
          <cell r="G22" t="str">
            <v>Pago programado</v>
          </cell>
          <cell r="H22">
            <v>0</v>
          </cell>
          <cell r="I22">
            <v>169.24859607736255</v>
          </cell>
          <cell r="J22">
            <v>0</v>
          </cell>
        </row>
        <row r="23">
          <cell r="B23">
            <v>0</v>
          </cell>
          <cell r="C23" t="str">
            <v>Interés anual</v>
          </cell>
          <cell r="D23">
            <v>0</v>
          </cell>
          <cell r="E23">
            <v>0.01</v>
          </cell>
          <cell r="F23">
            <v>0</v>
          </cell>
          <cell r="G23" t="str">
            <v>Número de pagos programados</v>
          </cell>
          <cell r="H23">
            <v>0</v>
          </cell>
          <cell r="I23">
            <v>36</v>
          </cell>
          <cell r="J23">
            <v>0</v>
          </cell>
        </row>
        <row r="24">
          <cell r="B24">
            <v>0</v>
          </cell>
          <cell r="C24" t="str">
            <v>Período del préstamo en años</v>
          </cell>
          <cell r="D24">
            <v>0</v>
          </cell>
          <cell r="E24">
            <v>3</v>
          </cell>
          <cell r="F24">
            <v>0</v>
          </cell>
          <cell r="G24" t="str">
            <v>Número real de pagos</v>
          </cell>
          <cell r="H24">
            <v>0</v>
          </cell>
          <cell r="I24">
            <v>36</v>
          </cell>
          <cell r="J24">
            <v>0</v>
          </cell>
        </row>
        <row r="25">
          <cell r="B25">
            <v>0</v>
          </cell>
          <cell r="C25" t="str">
            <v>Número de pagos anuales</v>
          </cell>
          <cell r="D25">
            <v>0</v>
          </cell>
          <cell r="E25">
            <v>12</v>
          </cell>
          <cell r="F25">
            <v>0</v>
          </cell>
          <cell r="G25" t="str">
            <v>Total de adelantos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</v>
          </cell>
          <cell r="C26" t="str">
            <v>Fecha inicial del préstamo</v>
          </cell>
          <cell r="D26">
            <v>0</v>
          </cell>
          <cell r="E26">
            <v>42064</v>
          </cell>
          <cell r="F26">
            <v>0</v>
          </cell>
          <cell r="G26" t="str">
            <v>Interés total</v>
          </cell>
          <cell r="H26">
            <v>0</v>
          </cell>
          <cell r="I26">
            <v>92.94945878505267</v>
          </cell>
          <cell r="J26">
            <v>0</v>
          </cell>
        </row>
        <row r="27">
          <cell r="B27">
            <v>0</v>
          </cell>
          <cell r="C27" t="str">
            <v>Pagos extra opcionales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>Pago Nº</v>
          </cell>
          <cell r="C31" t="str">
            <v>Fecha del pago</v>
          </cell>
          <cell r="D31" t="str">
            <v>Saldo inicial</v>
          </cell>
          <cell r="E31" t="str">
            <v>Pago programado</v>
          </cell>
          <cell r="F31" t="str">
            <v>Pago extra</v>
          </cell>
          <cell r="G31" t="str">
            <v>Pago total</v>
          </cell>
          <cell r="H31" t="str">
            <v>Capital</v>
          </cell>
          <cell r="I31" t="str">
            <v>Intereses</v>
          </cell>
          <cell r="J31" t="str">
            <v>Saldo final</v>
          </cell>
        </row>
        <row r="32">
          <cell r="A32">
            <v>0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</row>
        <row r="33">
          <cell r="B33">
            <v>1</v>
          </cell>
          <cell r="C33">
            <v>42095</v>
          </cell>
          <cell r="D33">
            <v>6000</v>
          </cell>
          <cell r="E33">
            <v>169.24859607736255</v>
          </cell>
          <cell r="F33">
            <v>0</v>
          </cell>
          <cell r="G33">
            <v>169.24859607736255</v>
          </cell>
          <cell r="H33">
            <v>164.24859607736255</v>
          </cell>
          <cell r="I33">
            <v>5</v>
          </cell>
          <cell r="J33">
            <v>5835.7514039226371</v>
          </cell>
        </row>
        <row r="34">
          <cell r="B34">
            <v>2</v>
          </cell>
          <cell r="C34">
            <v>42125</v>
          </cell>
          <cell r="D34">
            <v>5835.7514039226371</v>
          </cell>
          <cell r="E34">
            <v>169.24859607736255</v>
          </cell>
          <cell r="F34">
            <v>0</v>
          </cell>
          <cell r="G34">
            <v>169.24859607736255</v>
          </cell>
          <cell r="H34">
            <v>164.38546990742702</v>
          </cell>
          <cell r="I34">
            <v>4.8631261699355308</v>
          </cell>
          <cell r="J34">
            <v>5671.3659340152099</v>
          </cell>
        </row>
        <row r="35">
          <cell r="B35">
            <v>3</v>
          </cell>
          <cell r="C35">
            <v>42156</v>
          </cell>
          <cell r="D35">
            <v>5671.3659340152099</v>
          </cell>
          <cell r="E35">
            <v>169.24859607736255</v>
          </cell>
          <cell r="F35">
            <v>0</v>
          </cell>
          <cell r="G35">
            <v>169.24859607736255</v>
          </cell>
          <cell r="H35">
            <v>164.52245779901654</v>
          </cell>
          <cell r="I35">
            <v>4.7261382783460082</v>
          </cell>
          <cell r="J35">
            <v>5506.8434762161933</v>
          </cell>
        </row>
        <row r="36">
          <cell r="B36">
            <v>4</v>
          </cell>
          <cell r="C36">
            <v>42186</v>
          </cell>
          <cell r="D36">
            <v>5506.8434762161933</v>
          </cell>
          <cell r="E36">
            <v>169.24859607736255</v>
          </cell>
          <cell r="F36">
            <v>0</v>
          </cell>
          <cell r="G36">
            <v>169.24859607736255</v>
          </cell>
          <cell r="H36">
            <v>164.65955984718238</v>
          </cell>
          <cell r="I36">
            <v>4.5890362301801613</v>
          </cell>
          <cell r="J36">
            <v>5342.1839163690111</v>
          </cell>
        </row>
        <row r="37">
          <cell r="B37">
            <v>5</v>
          </cell>
          <cell r="C37">
            <v>42217</v>
          </cell>
          <cell r="D37">
            <v>5342.1839163690111</v>
          </cell>
          <cell r="E37">
            <v>169.24859607736255</v>
          </cell>
          <cell r="F37">
            <v>0</v>
          </cell>
          <cell r="G37">
            <v>169.24859607736255</v>
          </cell>
          <cell r="H37">
            <v>164.79677614705503</v>
          </cell>
          <cell r="I37">
            <v>4.4518199303075088</v>
          </cell>
          <cell r="J37">
            <v>5177.3871402219556</v>
          </cell>
        </row>
        <row r="38">
          <cell r="B38">
            <v>6</v>
          </cell>
          <cell r="C38">
            <v>42248</v>
          </cell>
          <cell r="D38">
            <v>5177.3871402219556</v>
          </cell>
          <cell r="E38">
            <v>169.24859607736255</v>
          </cell>
          <cell r="F38">
            <v>0</v>
          </cell>
          <cell r="G38">
            <v>169.24859607736255</v>
          </cell>
          <cell r="H38">
            <v>164.93410679384425</v>
          </cell>
          <cell r="I38">
            <v>4.314489283518296</v>
          </cell>
          <cell r="J38">
            <v>5012.4530334281117</v>
          </cell>
        </row>
        <row r="39">
          <cell r="B39">
            <v>7</v>
          </cell>
          <cell r="C39">
            <v>42278</v>
          </cell>
          <cell r="D39">
            <v>5012.4530334281117</v>
          </cell>
          <cell r="E39">
            <v>169.24859607736255</v>
          </cell>
          <cell r="F39">
            <v>0</v>
          </cell>
          <cell r="G39">
            <v>169.24859607736255</v>
          </cell>
          <cell r="H39">
            <v>165.07155188283912</v>
          </cell>
          <cell r="I39">
            <v>4.1770441945234262</v>
          </cell>
          <cell r="J39">
            <v>4847.3814815452724</v>
          </cell>
        </row>
        <row r="40">
          <cell r="B40">
            <v>8</v>
          </cell>
          <cell r="C40">
            <v>42309</v>
          </cell>
          <cell r="D40">
            <v>4847.3814815452724</v>
          </cell>
          <cell r="E40">
            <v>169.24859607736255</v>
          </cell>
          <cell r="F40">
            <v>0</v>
          </cell>
          <cell r="G40">
            <v>169.24859607736255</v>
          </cell>
          <cell r="H40">
            <v>165.20911150940816</v>
          </cell>
          <cell r="I40">
            <v>4.0394845679543936</v>
          </cell>
          <cell r="J40">
            <v>4682.1723700358643</v>
          </cell>
        </row>
        <row r="41">
          <cell r="B41">
            <v>9</v>
          </cell>
          <cell r="C41">
            <v>42339</v>
          </cell>
          <cell r="D41">
            <v>4682.1723700358643</v>
          </cell>
          <cell r="E41">
            <v>169.24859607736255</v>
          </cell>
          <cell r="F41">
            <v>0</v>
          </cell>
          <cell r="G41">
            <v>169.24859607736255</v>
          </cell>
          <cell r="H41">
            <v>165.34678576899933</v>
          </cell>
          <cell r="I41">
            <v>3.9018103083632205</v>
          </cell>
          <cell r="J41">
            <v>4516.825584266865</v>
          </cell>
        </row>
        <row r="42">
          <cell r="B42">
            <v>10</v>
          </cell>
          <cell r="C42">
            <v>42370</v>
          </cell>
          <cell r="D42">
            <v>4516.825584266865</v>
          </cell>
          <cell r="E42">
            <v>169.24859607736255</v>
          </cell>
          <cell r="F42">
            <v>0</v>
          </cell>
          <cell r="G42">
            <v>169.24859607736255</v>
          </cell>
          <cell r="H42">
            <v>165.48457475714017</v>
          </cell>
          <cell r="I42">
            <v>3.7640213202223873</v>
          </cell>
          <cell r="J42">
            <v>4351.3410095097252</v>
          </cell>
        </row>
        <row r="43">
          <cell r="B43">
            <v>11</v>
          </cell>
          <cell r="C43">
            <v>42401</v>
          </cell>
          <cell r="D43">
            <v>4351.3410095097252</v>
          </cell>
          <cell r="E43">
            <v>169.24859607736255</v>
          </cell>
          <cell r="F43">
            <v>0</v>
          </cell>
          <cell r="G43">
            <v>169.24859607736255</v>
          </cell>
          <cell r="H43">
            <v>165.62247856943779</v>
          </cell>
          <cell r="I43">
            <v>3.6261175079247709</v>
          </cell>
          <cell r="J43">
            <v>4185.7185309402876</v>
          </cell>
        </row>
        <row r="44">
          <cell r="B44">
            <v>12</v>
          </cell>
          <cell r="C44">
            <v>42430</v>
          </cell>
          <cell r="D44">
            <v>4185.7185309402876</v>
          </cell>
          <cell r="E44">
            <v>169.24859607736255</v>
          </cell>
          <cell r="F44">
            <v>0</v>
          </cell>
          <cell r="G44">
            <v>169.24859607736255</v>
          </cell>
          <cell r="H44">
            <v>165.76049730157897</v>
          </cell>
          <cell r="I44">
            <v>3.4880987757835733</v>
          </cell>
          <cell r="J44">
            <v>4019.9580336387085</v>
          </cell>
        </row>
        <row r="45">
          <cell r="B45">
            <v>13</v>
          </cell>
          <cell r="C45">
            <v>42461</v>
          </cell>
          <cell r="D45">
            <v>4019.9580336387085</v>
          </cell>
          <cell r="E45">
            <v>169.24859607736255</v>
          </cell>
          <cell r="F45">
            <v>0</v>
          </cell>
          <cell r="G45">
            <v>169.24859607736255</v>
          </cell>
          <cell r="H45">
            <v>165.89863104933031</v>
          </cell>
          <cell r="I45">
            <v>3.349965028032257</v>
          </cell>
          <cell r="J45">
            <v>3854.0594025893784</v>
          </cell>
        </row>
        <row r="46">
          <cell r="B46">
            <v>14</v>
          </cell>
          <cell r="C46">
            <v>42491</v>
          </cell>
          <cell r="D46">
            <v>3854.0594025893784</v>
          </cell>
          <cell r="E46">
            <v>169.24859607736255</v>
          </cell>
          <cell r="F46">
            <v>0</v>
          </cell>
          <cell r="G46">
            <v>169.24859607736255</v>
          </cell>
          <cell r="H46">
            <v>166.03687990853805</v>
          </cell>
          <cell r="I46">
            <v>3.211716168824482</v>
          </cell>
          <cell r="J46">
            <v>3688.0225226808402</v>
          </cell>
        </row>
        <row r="47">
          <cell r="B47">
            <v>15</v>
          </cell>
          <cell r="C47">
            <v>42522</v>
          </cell>
          <cell r="D47">
            <v>3688.0225226808402</v>
          </cell>
          <cell r="E47">
            <v>169.24859607736255</v>
          </cell>
          <cell r="F47">
            <v>0</v>
          </cell>
          <cell r="G47">
            <v>169.24859607736255</v>
          </cell>
          <cell r="H47">
            <v>166.17524397512852</v>
          </cell>
          <cell r="I47">
            <v>3.073352102234034</v>
          </cell>
          <cell r="J47">
            <v>3521.8472787057117</v>
          </cell>
        </row>
        <row r="48">
          <cell r="B48">
            <v>16</v>
          </cell>
          <cell r="C48">
            <v>42552</v>
          </cell>
          <cell r="D48">
            <v>3521.8472787057117</v>
          </cell>
          <cell r="E48">
            <v>169.24859607736255</v>
          </cell>
          <cell r="F48">
            <v>0</v>
          </cell>
          <cell r="G48">
            <v>169.24859607736255</v>
          </cell>
          <cell r="H48">
            <v>166.3137233451078</v>
          </cell>
          <cell r="I48">
            <v>2.9348727322547599</v>
          </cell>
          <cell r="J48">
            <v>3355.5335553606037</v>
          </cell>
        </row>
        <row r="49">
          <cell r="B49">
            <v>17</v>
          </cell>
          <cell r="C49">
            <v>42583</v>
          </cell>
          <cell r="D49">
            <v>3355.5335553606037</v>
          </cell>
          <cell r="E49">
            <v>169.24859607736255</v>
          </cell>
          <cell r="F49">
            <v>0</v>
          </cell>
          <cell r="G49">
            <v>169.24859607736255</v>
          </cell>
          <cell r="H49">
            <v>166.45231811456205</v>
          </cell>
          <cell r="I49">
            <v>2.7962779628005028</v>
          </cell>
          <cell r="J49">
            <v>3189.0812372460418</v>
          </cell>
        </row>
        <row r="50">
          <cell r="B50">
            <v>18</v>
          </cell>
          <cell r="C50">
            <v>42614</v>
          </cell>
          <cell r="D50">
            <v>3189.0812372460418</v>
          </cell>
          <cell r="E50">
            <v>169.24859607736255</v>
          </cell>
          <cell r="F50">
            <v>0</v>
          </cell>
          <cell r="G50">
            <v>169.24859607736255</v>
          </cell>
          <cell r="H50">
            <v>166.5910283796575</v>
          </cell>
          <cell r="I50">
            <v>2.6575676977050349</v>
          </cell>
          <cell r="J50">
            <v>3022.4902088663844</v>
          </cell>
        </row>
        <row r="51">
          <cell r="B51">
            <v>19</v>
          </cell>
          <cell r="C51">
            <v>42644</v>
          </cell>
          <cell r="D51">
            <v>3022.4902088663844</v>
          </cell>
          <cell r="E51">
            <v>169.24859607736255</v>
          </cell>
          <cell r="F51">
            <v>0</v>
          </cell>
          <cell r="G51">
            <v>169.24859607736255</v>
          </cell>
          <cell r="H51">
            <v>166.72985423664056</v>
          </cell>
          <cell r="I51">
            <v>2.518741840721987</v>
          </cell>
          <cell r="J51">
            <v>2855.7603546297437</v>
          </cell>
        </row>
        <row r="52">
          <cell r="B52">
            <v>20</v>
          </cell>
          <cell r="C52">
            <v>42675</v>
          </cell>
          <cell r="D52">
            <v>2855.7603546297437</v>
          </cell>
          <cell r="E52">
            <v>169.24859607736255</v>
          </cell>
          <cell r="F52">
            <v>0</v>
          </cell>
          <cell r="G52">
            <v>169.24859607736255</v>
          </cell>
          <cell r="H52">
            <v>166.86879578183778</v>
          </cell>
          <cell r="I52">
            <v>2.3798002955247863</v>
          </cell>
          <cell r="J52">
            <v>2688.8915588479058</v>
          </cell>
        </row>
        <row r="53">
          <cell r="B53">
            <v>21</v>
          </cell>
          <cell r="C53">
            <v>42705</v>
          </cell>
          <cell r="D53">
            <v>2688.8915588479058</v>
          </cell>
          <cell r="E53">
            <v>169.24859607736255</v>
          </cell>
          <cell r="F53">
            <v>0</v>
          </cell>
          <cell r="G53">
            <v>169.24859607736255</v>
          </cell>
          <cell r="H53">
            <v>167.00785311165595</v>
          </cell>
          <cell r="I53">
            <v>2.240742965706588</v>
          </cell>
          <cell r="J53">
            <v>2521.8837057362498</v>
          </cell>
        </row>
        <row r="54">
          <cell r="B54">
            <v>22</v>
          </cell>
          <cell r="C54">
            <v>42736</v>
          </cell>
          <cell r="D54">
            <v>2521.8837057362498</v>
          </cell>
          <cell r="E54">
            <v>169.24859607736255</v>
          </cell>
          <cell r="F54">
            <v>0</v>
          </cell>
          <cell r="G54">
            <v>169.24859607736255</v>
          </cell>
          <cell r="H54">
            <v>167.14702632258235</v>
          </cell>
          <cell r="I54">
            <v>2.1015697547802081</v>
          </cell>
          <cell r="J54">
            <v>2354.7366794136674</v>
          </cell>
        </row>
        <row r="55">
          <cell r="B55">
            <v>23</v>
          </cell>
          <cell r="C55">
            <v>42767</v>
          </cell>
          <cell r="D55">
            <v>2354.7366794136674</v>
          </cell>
          <cell r="E55">
            <v>169.24859607736255</v>
          </cell>
          <cell r="F55">
            <v>0</v>
          </cell>
          <cell r="G55">
            <v>169.24859607736255</v>
          </cell>
          <cell r="H55">
            <v>167.28631551118448</v>
          </cell>
          <cell r="I55">
            <v>1.9622805661780562</v>
          </cell>
          <cell r="J55">
            <v>2187.4503639024829</v>
          </cell>
        </row>
        <row r="56">
          <cell r="B56">
            <v>24</v>
          </cell>
          <cell r="C56">
            <v>42795</v>
          </cell>
          <cell r="D56">
            <v>2187.4503639024829</v>
          </cell>
          <cell r="E56">
            <v>169.24859607736255</v>
          </cell>
          <cell r="F56">
            <v>0</v>
          </cell>
          <cell r="G56">
            <v>169.24859607736255</v>
          </cell>
          <cell r="H56">
            <v>167.42572077411049</v>
          </cell>
          <cell r="I56">
            <v>1.8228753032520693</v>
          </cell>
          <cell r="J56">
            <v>2020.0246431283724</v>
          </cell>
        </row>
        <row r="57">
          <cell r="B57">
            <v>25</v>
          </cell>
          <cell r="C57">
            <v>42826</v>
          </cell>
          <cell r="D57">
            <v>2020.0246431283724</v>
          </cell>
          <cell r="E57">
            <v>169.24859607736255</v>
          </cell>
          <cell r="F57">
            <v>0</v>
          </cell>
          <cell r="G57">
            <v>169.24859607736255</v>
          </cell>
          <cell r="H57">
            <v>167.5652422080889</v>
          </cell>
          <cell r="I57">
            <v>1.6833538692736436</v>
          </cell>
          <cell r="J57">
            <v>1852.4594009202835</v>
          </cell>
        </row>
        <row r="58">
          <cell r="B58">
            <v>26</v>
          </cell>
          <cell r="C58">
            <v>42856</v>
          </cell>
          <cell r="D58">
            <v>1852.4594009202835</v>
          </cell>
          <cell r="E58">
            <v>169.24859607736255</v>
          </cell>
          <cell r="F58">
            <v>0</v>
          </cell>
          <cell r="G58">
            <v>169.24859607736255</v>
          </cell>
          <cell r="H58">
            <v>167.70487990992899</v>
          </cell>
          <cell r="I58">
            <v>1.5437161674335698</v>
          </cell>
          <cell r="J58">
            <v>1684.7545210103544</v>
          </cell>
        </row>
        <row r="59">
          <cell r="B59">
            <v>27</v>
          </cell>
          <cell r="C59">
            <v>42887</v>
          </cell>
          <cell r="D59">
            <v>1684.7545210103544</v>
          </cell>
          <cell r="E59">
            <v>169.24859607736255</v>
          </cell>
          <cell r="F59">
            <v>0</v>
          </cell>
          <cell r="G59">
            <v>169.24859607736255</v>
          </cell>
          <cell r="H59">
            <v>167.84463397652058</v>
          </cell>
          <cell r="I59">
            <v>1.403962100841962</v>
          </cell>
          <cell r="J59">
            <v>1516.9098870338339</v>
          </cell>
        </row>
        <row r="60">
          <cell r="B60">
            <v>28</v>
          </cell>
          <cell r="C60">
            <v>42917</v>
          </cell>
          <cell r="D60">
            <v>1516.9098870338339</v>
          </cell>
          <cell r="E60">
            <v>169.24859607736255</v>
          </cell>
          <cell r="F60">
            <v>0</v>
          </cell>
          <cell r="G60">
            <v>169.24859607736255</v>
          </cell>
          <cell r="H60">
            <v>167.98450450483435</v>
          </cell>
          <cell r="I60">
            <v>1.2640915725281949</v>
          </cell>
          <cell r="J60">
            <v>1348.9253825289995</v>
          </cell>
        </row>
        <row r="61">
          <cell r="B61">
            <v>29</v>
          </cell>
          <cell r="C61">
            <v>42948</v>
          </cell>
          <cell r="D61">
            <v>1348.9253825289995</v>
          </cell>
          <cell r="E61">
            <v>169.24859607736255</v>
          </cell>
          <cell r="F61">
            <v>0</v>
          </cell>
          <cell r="G61">
            <v>169.24859607736255</v>
          </cell>
          <cell r="H61">
            <v>168.12449159192172</v>
          </cell>
          <cell r="I61">
            <v>1.1241044854408331</v>
          </cell>
          <cell r="J61">
            <v>1180.8008909370778</v>
          </cell>
        </row>
        <row r="62">
          <cell r="B62">
            <v>30</v>
          </cell>
          <cell r="C62">
            <v>42979</v>
          </cell>
          <cell r="D62">
            <v>1180.8008909370778</v>
          </cell>
          <cell r="E62">
            <v>169.24859607736255</v>
          </cell>
          <cell r="F62">
            <v>0</v>
          </cell>
          <cell r="G62">
            <v>169.24859607736255</v>
          </cell>
          <cell r="H62">
            <v>168.26459533491499</v>
          </cell>
          <cell r="I62">
            <v>0.98400074244756486</v>
          </cell>
          <cell r="J62">
            <v>1012.5362956021629</v>
          </cell>
        </row>
        <row r="63">
          <cell r="B63">
            <v>31</v>
          </cell>
          <cell r="C63">
            <v>43009</v>
          </cell>
          <cell r="D63">
            <v>1012.5362956021629</v>
          </cell>
          <cell r="E63">
            <v>169.24859607736255</v>
          </cell>
          <cell r="F63">
            <v>0</v>
          </cell>
          <cell r="G63">
            <v>169.24859607736255</v>
          </cell>
          <cell r="H63">
            <v>168.40481583102741</v>
          </cell>
          <cell r="I63">
            <v>0.84378024633513571</v>
          </cell>
          <cell r="J63">
            <v>844.13147977113545</v>
          </cell>
        </row>
        <row r="64">
          <cell r="B64">
            <v>32</v>
          </cell>
          <cell r="C64">
            <v>43040</v>
          </cell>
          <cell r="D64">
            <v>844.13147977113545</v>
          </cell>
          <cell r="E64">
            <v>169.24859607736255</v>
          </cell>
          <cell r="F64">
            <v>0</v>
          </cell>
          <cell r="G64">
            <v>169.24859607736255</v>
          </cell>
          <cell r="H64">
            <v>168.54515317755326</v>
          </cell>
          <cell r="I64">
            <v>0.70344289980927954</v>
          </cell>
          <cell r="J64">
            <v>675.58632659358216</v>
          </cell>
        </row>
        <row r="65">
          <cell r="B65">
            <v>33</v>
          </cell>
          <cell r="C65">
            <v>43070</v>
          </cell>
          <cell r="D65">
            <v>675.58632659358216</v>
          </cell>
          <cell r="E65">
            <v>169.24859607736255</v>
          </cell>
          <cell r="F65">
            <v>0</v>
          </cell>
          <cell r="G65">
            <v>169.24859607736255</v>
          </cell>
          <cell r="H65">
            <v>168.68560747186791</v>
          </cell>
          <cell r="I65">
            <v>0.56298860549465179</v>
          </cell>
          <cell r="J65">
            <v>506.90071912171425</v>
          </cell>
        </row>
        <row r="66">
          <cell r="B66">
            <v>34</v>
          </cell>
          <cell r="C66">
            <v>43101</v>
          </cell>
          <cell r="D66">
            <v>506.90071912171425</v>
          </cell>
          <cell r="E66">
            <v>169.24859607736255</v>
          </cell>
          <cell r="F66">
            <v>0</v>
          </cell>
          <cell r="G66">
            <v>169.24859607736255</v>
          </cell>
          <cell r="H66">
            <v>168.82617881142778</v>
          </cell>
          <cell r="I66">
            <v>0.42241726593476187</v>
          </cell>
          <cell r="J66">
            <v>338.07454031028647</v>
          </cell>
        </row>
        <row r="67">
          <cell r="B67">
            <v>35</v>
          </cell>
          <cell r="C67">
            <v>43132</v>
          </cell>
          <cell r="D67">
            <v>338.07454031028647</v>
          </cell>
          <cell r="E67">
            <v>169.24859607736255</v>
          </cell>
          <cell r="F67">
            <v>0</v>
          </cell>
          <cell r="G67">
            <v>169.24859607736255</v>
          </cell>
          <cell r="H67">
            <v>168.96686729377063</v>
          </cell>
          <cell r="I67">
            <v>0.2817287835919054</v>
          </cell>
          <cell r="J67">
            <v>169.10767301651583</v>
          </cell>
        </row>
        <row r="68">
          <cell r="B68">
            <v>36</v>
          </cell>
          <cell r="C68">
            <v>43160</v>
          </cell>
          <cell r="D68">
            <v>169.10767301651583</v>
          </cell>
          <cell r="E68">
            <v>169.24859607736255</v>
          </cell>
          <cell r="F68">
            <v>0</v>
          </cell>
          <cell r="G68">
            <v>169.10767301651583</v>
          </cell>
          <cell r="H68">
            <v>168.96674995566875</v>
          </cell>
          <cell r="I68">
            <v>0.14092306084709652</v>
          </cell>
          <cell r="J68">
            <v>0</v>
          </cell>
        </row>
        <row r="69">
          <cell r="B69">
            <v>37</v>
          </cell>
          <cell r="C69">
            <v>43191</v>
          </cell>
          <cell r="D69">
            <v>0</v>
          </cell>
          <cell r="E69">
            <v>169.24859607736255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>
            <v>38</v>
          </cell>
          <cell r="C70">
            <v>43221</v>
          </cell>
          <cell r="D70">
            <v>0</v>
          </cell>
          <cell r="E70">
            <v>169.24859607736255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B71">
            <v>39</v>
          </cell>
          <cell r="C71">
            <v>43252</v>
          </cell>
          <cell r="D71">
            <v>0</v>
          </cell>
          <cell r="E71">
            <v>169.24859607736255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B72">
            <v>40</v>
          </cell>
          <cell r="C72">
            <v>43282</v>
          </cell>
          <cell r="D72">
            <v>0</v>
          </cell>
          <cell r="E72">
            <v>169.24859607736255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B73">
            <v>41</v>
          </cell>
          <cell r="C73">
            <v>43313</v>
          </cell>
          <cell r="D73">
            <v>0</v>
          </cell>
          <cell r="E73">
            <v>169.24859607736255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>
            <v>42</v>
          </cell>
          <cell r="C74">
            <v>43344</v>
          </cell>
          <cell r="D74">
            <v>0</v>
          </cell>
          <cell r="E74">
            <v>169.24859607736255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</row>
        <row r="75">
          <cell r="B75">
            <v>43</v>
          </cell>
          <cell r="C75">
            <v>43374</v>
          </cell>
          <cell r="D75">
            <v>0</v>
          </cell>
          <cell r="E75">
            <v>169.24859607736255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</row>
        <row r="76">
          <cell r="B76">
            <v>44</v>
          </cell>
          <cell r="C76">
            <v>43405</v>
          </cell>
          <cell r="D76">
            <v>0</v>
          </cell>
          <cell r="E76">
            <v>169.24859607736255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B77">
            <v>45</v>
          </cell>
          <cell r="C77">
            <v>43435</v>
          </cell>
          <cell r="D77">
            <v>0</v>
          </cell>
          <cell r="E77">
            <v>169.24859607736255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B78">
            <v>46</v>
          </cell>
          <cell r="C78">
            <v>43466</v>
          </cell>
          <cell r="D78">
            <v>0</v>
          </cell>
          <cell r="E78">
            <v>169.24859607736255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>
            <v>47</v>
          </cell>
          <cell r="C79">
            <v>43497</v>
          </cell>
          <cell r="D79">
            <v>0</v>
          </cell>
          <cell r="E79">
            <v>169.24859607736255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</row>
        <row r="80">
          <cell r="B80">
            <v>48</v>
          </cell>
          <cell r="C80">
            <v>43525</v>
          </cell>
          <cell r="D80">
            <v>0</v>
          </cell>
          <cell r="E80">
            <v>169.24859607736255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B81">
            <v>49</v>
          </cell>
          <cell r="C81">
            <v>43556</v>
          </cell>
          <cell r="D81">
            <v>0</v>
          </cell>
          <cell r="E81">
            <v>169.24859607736255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>
            <v>50</v>
          </cell>
          <cell r="C82">
            <v>43586</v>
          </cell>
          <cell r="D82">
            <v>0</v>
          </cell>
          <cell r="E82">
            <v>169.24859607736255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B83">
            <v>51</v>
          </cell>
          <cell r="C83">
            <v>43617</v>
          </cell>
          <cell r="D83">
            <v>0</v>
          </cell>
          <cell r="E83">
            <v>169.24859607736255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</row>
        <row r="84">
          <cell r="B84">
            <v>52</v>
          </cell>
          <cell r="C84">
            <v>43647</v>
          </cell>
          <cell r="D84">
            <v>0</v>
          </cell>
          <cell r="E84">
            <v>169.24859607736255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>
            <v>53</v>
          </cell>
          <cell r="C85">
            <v>43678</v>
          </cell>
          <cell r="D85">
            <v>0</v>
          </cell>
          <cell r="E85">
            <v>169.24859607736255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B86">
            <v>54</v>
          </cell>
          <cell r="C86">
            <v>43709</v>
          </cell>
          <cell r="D86">
            <v>0</v>
          </cell>
          <cell r="E86">
            <v>169.24859607736255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B87">
            <v>55</v>
          </cell>
          <cell r="C87">
            <v>43739</v>
          </cell>
          <cell r="D87">
            <v>0</v>
          </cell>
          <cell r="E87">
            <v>169.24859607736255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</row>
        <row r="88">
          <cell r="B88">
            <v>56</v>
          </cell>
          <cell r="C88">
            <v>43770</v>
          </cell>
          <cell r="D88">
            <v>0</v>
          </cell>
          <cell r="E88">
            <v>169.24859607736255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B89">
            <v>57</v>
          </cell>
          <cell r="C89">
            <v>43800</v>
          </cell>
          <cell r="D89">
            <v>0</v>
          </cell>
          <cell r="E89">
            <v>169.24859607736255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B90">
            <v>58</v>
          </cell>
          <cell r="C90">
            <v>43831</v>
          </cell>
          <cell r="D90">
            <v>0</v>
          </cell>
          <cell r="E90">
            <v>169.24859607736255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B91">
            <v>59</v>
          </cell>
          <cell r="C91">
            <v>43862</v>
          </cell>
          <cell r="D91">
            <v>0</v>
          </cell>
          <cell r="E91">
            <v>169.24859607736255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B92">
            <v>60</v>
          </cell>
          <cell r="C92">
            <v>43891</v>
          </cell>
          <cell r="D92">
            <v>0</v>
          </cell>
          <cell r="E92">
            <v>169.24859607736255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B93">
            <v>61</v>
          </cell>
          <cell r="C93">
            <v>43922</v>
          </cell>
          <cell r="D93">
            <v>0</v>
          </cell>
          <cell r="E93">
            <v>169.24859607736255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>
            <v>62</v>
          </cell>
          <cell r="C94">
            <v>43952</v>
          </cell>
          <cell r="D94">
            <v>0</v>
          </cell>
          <cell r="E94">
            <v>169.24859607736255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B95">
            <v>63</v>
          </cell>
          <cell r="C95">
            <v>43983</v>
          </cell>
          <cell r="D95">
            <v>0</v>
          </cell>
          <cell r="E95">
            <v>169.24859607736255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B96">
            <v>64</v>
          </cell>
          <cell r="C96">
            <v>44013</v>
          </cell>
          <cell r="D96">
            <v>0</v>
          </cell>
          <cell r="E96">
            <v>169.24859607736255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B97">
            <v>65</v>
          </cell>
          <cell r="C97">
            <v>44044</v>
          </cell>
          <cell r="D97">
            <v>0</v>
          </cell>
          <cell r="E97">
            <v>169.24859607736255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>
            <v>66</v>
          </cell>
          <cell r="C98">
            <v>44075</v>
          </cell>
          <cell r="D98">
            <v>0</v>
          </cell>
          <cell r="E98">
            <v>169.24859607736255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B99">
            <v>67</v>
          </cell>
          <cell r="C99">
            <v>44105</v>
          </cell>
          <cell r="D99">
            <v>0</v>
          </cell>
          <cell r="E99">
            <v>169.24859607736255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</row>
        <row r="100">
          <cell r="B100">
            <v>68</v>
          </cell>
          <cell r="C100">
            <v>44136</v>
          </cell>
          <cell r="D100">
            <v>0</v>
          </cell>
          <cell r="E100">
            <v>169.24859607736255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</row>
        <row r="101">
          <cell r="B101">
            <v>69</v>
          </cell>
          <cell r="C101">
            <v>44166</v>
          </cell>
          <cell r="D101">
            <v>0</v>
          </cell>
          <cell r="E101">
            <v>169.24859607736255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B102">
            <v>70</v>
          </cell>
          <cell r="C102">
            <v>44197</v>
          </cell>
          <cell r="D102">
            <v>0</v>
          </cell>
          <cell r="E102">
            <v>169.24859607736255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>
            <v>71</v>
          </cell>
          <cell r="C103">
            <v>44228</v>
          </cell>
          <cell r="D103">
            <v>0</v>
          </cell>
          <cell r="E103">
            <v>169.24859607736255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B104">
            <v>72</v>
          </cell>
          <cell r="C104">
            <v>44256</v>
          </cell>
          <cell r="D104">
            <v>0</v>
          </cell>
          <cell r="E104">
            <v>169.24859607736255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B105">
            <v>73</v>
          </cell>
          <cell r="C105">
            <v>44287</v>
          </cell>
          <cell r="D105">
            <v>0</v>
          </cell>
          <cell r="E105">
            <v>169.24859607736255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B106">
            <v>74</v>
          </cell>
          <cell r="C106">
            <v>44317</v>
          </cell>
          <cell r="D106">
            <v>0</v>
          </cell>
          <cell r="E106">
            <v>169.24859607736255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>
            <v>75</v>
          </cell>
          <cell r="C107">
            <v>44348</v>
          </cell>
          <cell r="D107">
            <v>0</v>
          </cell>
          <cell r="E107">
            <v>169.24859607736255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B108">
            <v>76</v>
          </cell>
          <cell r="C108">
            <v>44378</v>
          </cell>
          <cell r="D108">
            <v>0</v>
          </cell>
          <cell r="E108">
            <v>169.24859607736255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B109">
            <v>77</v>
          </cell>
          <cell r="C109">
            <v>44409</v>
          </cell>
          <cell r="D109">
            <v>0</v>
          </cell>
          <cell r="E109">
            <v>169.24859607736255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</row>
        <row r="110">
          <cell r="B110">
            <v>78</v>
          </cell>
          <cell r="C110">
            <v>44440</v>
          </cell>
          <cell r="D110">
            <v>0</v>
          </cell>
          <cell r="E110">
            <v>169.24859607736255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B111">
            <v>79</v>
          </cell>
          <cell r="C111">
            <v>44470</v>
          </cell>
          <cell r="D111">
            <v>0</v>
          </cell>
          <cell r="E111">
            <v>169.24859607736255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B112">
            <v>80</v>
          </cell>
          <cell r="C112">
            <v>44501</v>
          </cell>
          <cell r="D112">
            <v>0</v>
          </cell>
          <cell r="E112">
            <v>169.24859607736255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</row>
        <row r="113">
          <cell r="B113">
            <v>81</v>
          </cell>
          <cell r="C113">
            <v>44531</v>
          </cell>
          <cell r="D113">
            <v>0</v>
          </cell>
          <cell r="E113">
            <v>169.24859607736255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</row>
        <row r="114">
          <cell r="B114">
            <v>82</v>
          </cell>
          <cell r="C114">
            <v>44562</v>
          </cell>
          <cell r="D114">
            <v>0</v>
          </cell>
          <cell r="E114">
            <v>169.24859607736255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>
            <v>83</v>
          </cell>
          <cell r="C115">
            <v>44593</v>
          </cell>
          <cell r="D115">
            <v>0</v>
          </cell>
          <cell r="E115">
            <v>169.24859607736255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B116">
            <v>84</v>
          </cell>
          <cell r="C116">
            <v>44621</v>
          </cell>
          <cell r="D116">
            <v>0</v>
          </cell>
          <cell r="E116">
            <v>169.24859607736255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B117">
            <v>85</v>
          </cell>
          <cell r="C117">
            <v>44652</v>
          </cell>
          <cell r="D117">
            <v>0</v>
          </cell>
          <cell r="E117">
            <v>169.24859607736255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B118">
            <v>86</v>
          </cell>
          <cell r="C118">
            <v>44682</v>
          </cell>
          <cell r="D118">
            <v>0</v>
          </cell>
          <cell r="E118">
            <v>169.24859607736255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>
            <v>87</v>
          </cell>
          <cell r="C119">
            <v>44713</v>
          </cell>
          <cell r="D119">
            <v>0</v>
          </cell>
          <cell r="E119">
            <v>169.24859607736255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</row>
        <row r="120">
          <cell r="B120">
            <v>88</v>
          </cell>
          <cell r="C120">
            <v>44743</v>
          </cell>
          <cell r="D120">
            <v>0</v>
          </cell>
          <cell r="E120">
            <v>169.24859607736255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B121">
            <v>89</v>
          </cell>
          <cell r="C121">
            <v>44774</v>
          </cell>
          <cell r="D121">
            <v>0</v>
          </cell>
          <cell r="E121">
            <v>169.24859607736255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B122">
            <v>90</v>
          </cell>
          <cell r="C122">
            <v>44805</v>
          </cell>
          <cell r="D122">
            <v>0</v>
          </cell>
          <cell r="E122">
            <v>169.24859607736255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</row>
        <row r="123">
          <cell r="B123">
            <v>91</v>
          </cell>
          <cell r="C123">
            <v>44835</v>
          </cell>
          <cell r="D123">
            <v>0</v>
          </cell>
          <cell r="E123">
            <v>169.24859607736255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B124">
            <v>92</v>
          </cell>
          <cell r="C124">
            <v>44866</v>
          </cell>
          <cell r="D124">
            <v>0</v>
          </cell>
          <cell r="E124">
            <v>169.24859607736255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>
            <v>93</v>
          </cell>
          <cell r="C125">
            <v>44896</v>
          </cell>
          <cell r="D125">
            <v>0</v>
          </cell>
          <cell r="E125">
            <v>169.24859607736255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>
            <v>94</v>
          </cell>
          <cell r="C126">
            <v>44927</v>
          </cell>
          <cell r="D126">
            <v>0</v>
          </cell>
          <cell r="E126">
            <v>169.24859607736255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</row>
        <row r="127">
          <cell r="B127">
            <v>95</v>
          </cell>
          <cell r="C127">
            <v>44958</v>
          </cell>
          <cell r="D127">
            <v>0</v>
          </cell>
          <cell r="E127">
            <v>169.24859607736255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</row>
        <row r="128">
          <cell r="B128">
            <v>96</v>
          </cell>
          <cell r="C128">
            <v>44986</v>
          </cell>
          <cell r="D128">
            <v>0</v>
          </cell>
          <cell r="E128">
            <v>169.24859607736255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B129">
            <v>97</v>
          </cell>
          <cell r="C129">
            <v>45017</v>
          </cell>
          <cell r="D129">
            <v>0</v>
          </cell>
          <cell r="E129">
            <v>169.24859607736255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>
            <v>98</v>
          </cell>
          <cell r="C130">
            <v>45047</v>
          </cell>
          <cell r="D130">
            <v>0</v>
          </cell>
          <cell r="E130">
            <v>169.24859607736255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</row>
        <row r="131">
          <cell r="B131">
            <v>99</v>
          </cell>
          <cell r="C131">
            <v>45078</v>
          </cell>
          <cell r="D131">
            <v>0</v>
          </cell>
          <cell r="E131">
            <v>169.24859607736255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</row>
        <row r="132">
          <cell r="B132">
            <v>100</v>
          </cell>
          <cell r="C132">
            <v>45108</v>
          </cell>
          <cell r="D132">
            <v>0</v>
          </cell>
          <cell r="E132">
            <v>169.24859607736255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B133">
            <v>101</v>
          </cell>
          <cell r="C133">
            <v>45139</v>
          </cell>
          <cell r="D133">
            <v>0</v>
          </cell>
          <cell r="E133">
            <v>169.24859607736255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B134">
            <v>102</v>
          </cell>
          <cell r="C134">
            <v>45170</v>
          </cell>
          <cell r="D134">
            <v>0</v>
          </cell>
          <cell r="E134">
            <v>169.24859607736255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>
            <v>103</v>
          </cell>
          <cell r="C135">
            <v>45200</v>
          </cell>
          <cell r="D135">
            <v>0</v>
          </cell>
          <cell r="E135">
            <v>169.24859607736255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B136">
            <v>104</v>
          </cell>
          <cell r="C136">
            <v>45231</v>
          </cell>
          <cell r="D136">
            <v>0</v>
          </cell>
          <cell r="E136">
            <v>169.24859607736255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>
            <v>105</v>
          </cell>
          <cell r="C137">
            <v>45261</v>
          </cell>
          <cell r="D137">
            <v>0</v>
          </cell>
          <cell r="E137">
            <v>169.24859607736255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</row>
        <row r="138">
          <cell r="B138">
            <v>106</v>
          </cell>
          <cell r="C138">
            <v>45292</v>
          </cell>
          <cell r="D138">
            <v>0</v>
          </cell>
          <cell r="E138">
            <v>169.24859607736255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</row>
        <row r="139">
          <cell r="B139">
            <v>107</v>
          </cell>
          <cell r="C139">
            <v>45323</v>
          </cell>
          <cell r="D139">
            <v>0</v>
          </cell>
          <cell r="E139">
            <v>169.24859607736255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</row>
        <row r="140">
          <cell r="B140">
            <v>108</v>
          </cell>
          <cell r="C140">
            <v>45352</v>
          </cell>
          <cell r="D140">
            <v>0</v>
          </cell>
          <cell r="E140">
            <v>169.24859607736255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>
            <v>109</v>
          </cell>
          <cell r="C141">
            <v>45383</v>
          </cell>
          <cell r="D141">
            <v>0</v>
          </cell>
          <cell r="E141">
            <v>169.24859607736255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>
            <v>110</v>
          </cell>
          <cell r="C142">
            <v>45413</v>
          </cell>
          <cell r="D142">
            <v>0</v>
          </cell>
          <cell r="E142">
            <v>169.24859607736255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B143">
            <v>111</v>
          </cell>
          <cell r="C143">
            <v>45444</v>
          </cell>
          <cell r="D143">
            <v>0</v>
          </cell>
          <cell r="E143">
            <v>169.24859607736255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B144">
            <v>112</v>
          </cell>
          <cell r="C144">
            <v>45474</v>
          </cell>
          <cell r="D144">
            <v>0</v>
          </cell>
          <cell r="E144">
            <v>169.24859607736255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B145">
            <v>113</v>
          </cell>
          <cell r="C145">
            <v>45505</v>
          </cell>
          <cell r="D145">
            <v>0</v>
          </cell>
          <cell r="E145">
            <v>169.24859607736255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B146">
            <v>114</v>
          </cell>
          <cell r="C146">
            <v>45536</v>
          </cell>
          <cell r="D146">
            <v>0</v>
          </cell>
          <cell r="E146">
            <v>169.24859607736255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>
            <v>115</v>
          </cell>
          <cell r="C147">
            <v>45566</v>
          </cell>
          <cell r="D147">
            <v>0</v>
          </cell>
          <cell r="E147">
            <v>169.24859607736255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B148">
            <v>116</v>
          </cell>
          <cell r="C148">
            <v>45597</v>
          </cell>
          <cell r="D148">
            <v>0</v>
          </cell>
          <cell r="E148">
            <v>169.24859607736255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</row>
        <row r="149">
          <cell r="B149">
            <v>117</v>
          </cell>
          <cell r="C149">
            <v>45627</v>
          </cell>
          <cell r="D149">
            <v>0</v>
          </cell>
          <cell r="E149">
            <v>169.24859607736255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</row>
        <row r="150">
          <cell r="B150">
            <v>118</v>
          </cell>
          <cell r="C150">
            <v>45658</v>
          </cell>
          <cell r="D150">
            <v>0</v>
          </cell>
          <cell r="E150">
            <v>169.24859607736255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</row>
        <row r="151">
          <cell r="B151">
            <v>119</v>
          </cell>
          <cell r="C151">
            <v>45689</v>
          </cell>
          <cell r="D151">
            <v>0</v>
          </cell>
          <cell r="E151">
            <v>169.24859607736255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B152">
            <v>120</v>
          </cell>
          <cell r="C152">
            <v>45717</v>
          </cell>
          <cell r="D152">
            <v>0</v>
          </cell>
          <cell r="E152">
            <v>169.24859607736255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B153">
            <v>121</v>
          </cell>
          <cell r="C153">
            <v>45748</v>
          </cell>
          <cell r="D153">
            <v>0</v>
          </cell>
          <cell r="E153">
            <v>169.24859607736255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</row>
        <row r="154">
          <cell r="B154">
            <v>122</v>
          </cell>
          <cell r="C154">
            <v>45778</v>
          </cell>
          <cell r="D154">
            <v>0</v>
          </cell>
          <cell r="E154">
            <v>169.24859607736255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B155">
            <v>123</v>
          </cell>
          <cell r="C155">
            <v>45809</v>
          </cell>
          <cell r="D155">
            <v>0</v>
          </cell>
          <cell r="E155">
            <v>169.24859607736255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</row>
        <row r="156">
          <cell r="B156">
            <v>124</v>
          </cell>
          <cell r="C156">
            <v>45839</v>
          </cell>
          <cell r="D156">
            <v>0</v>
          </cell>
          <cell r="E156">
            <v>169.24859607736255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B157">
            <v>125</v>
          </cell>
          <cell r="C157">
            <v>45870</v>
          </cell>
          <cell r="D157">
            <v>0</v>
          </cell>
          <cell r="E157">
            <v>169.24859607736255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</row>
        <row r="158">
          <cell r="B158">
            <v>126</v>
          </cell>
          <cell r="C158">
            <v>45901</v>
          </cell>
          <cell r="D158">
            <v>0</v>
          </cell>
          <cell r="E158">
            <v>169.24859607736255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</row>
        <row r="159">
          <cell r="B159">
            <v>127</v>
          </cell>
          <cell r="C159">
            <v>45931</v>
          </cell>
          <cell r="D159">
            <v>0</v>
          </cell>
          <cell r="E159">
            <v>169.24859607736255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B160">
            <v>128</v>
          </cell>
          <cell r="C160">
            <v>45962</v>
          </cell>
          <cell r="D160">
            <v>0</v>
          </cell>
          <cell r="E160">
            <v>169.24859607736255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B161">
            <v>129</v>
          </cell>
          <cell r="C161">
            <v>45992</v>
          </cell>
          <cell r="D161">
            <v>0</v>
          </cell>
          <cell r="E161">
            <v>169.24859607736255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B162">
            <v>130</v>
          </cell>
          <cell r="C162">
            <v>46023</v>
          </cell>
          <cell r="D162">
            <v>0</v>
          </cell>
          <cell r="E162">
            <v>169.24859607736255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B163">
            <v>131</v>
          </cell>
          <cell r="C163">
            <v>46054</v>
          </cell>
          <cell r="D163">
            <v>0</v>
          </cell>
          <cell r="E163">
            <v>169.24859607736255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B164">
            <v>132</v>
          </cell>
          <cell r="C164">
            <v>46082</v>
          </cell>
          <cell r="D164">
            <v>0</v>
          </cell>
          <cell r="E164">
            <v>169.24859607736255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B165">
            <v>133</v>
          </cell>
          <cell r="C165">
            <v>46113</v>
          </cell>
          <cell r="D165">
            <v>0</v>
          </cell>
          <cell r="E165">
            <v>169.24859607736255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</row>
        <row r="166">
          <cell r="B166">
            <v>134</v>
          </cell>
          <cell r="C166">
            <v>46143</v>
          </cell>
          <cell r="D166">
            <v>0</v>
          </cell>
          <cell r="E166">
            <v>169.24859607736255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B167">
            <v>135</v>
          </cell>
          <cell r="C167">
            <v>46174</v>
          </cell>
          <cell r="D167">
            <v>0</v>
          </cell>
          <cell r="E167">
            <v>169.24859607736255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>
            <v>136</v>
          </cell>
          <cell r="C168">
            <v>46204</v>
          </cell>
          <cell r="D168">
            <v>0</v>
          </cell>
          <cell r="E168">
            <v>169.24859607736255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</row>
        <row r="169">
          <cell r="B169">
            <v>137</v>
          </cell>
          <cell r="C169">
            <v>46235</v>
          </cell>
          <cell r="D169">
            <v>0</v>
          </cell>
          <cell r="E169">
            <v>169.24859607736255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B170">
            <v>138</v>
          </cell>
          <cell r="C170">
            <v>46266</v>
          </cell>
          <cell r="D170">
            <v>0</v>
          </cell>
          <cell r="E170">
            <v>169.24859607736255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>
            <v>139</v>
          </cell>
          <cell r="C171">
            <v>46296</v>
          </cell>
          <cell r="D171">
            <v>0</v>
          </cell>
          <cell r="E171">
            <v>169.24859607736255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</row>
        <row r="172">
          <cell r="B172">
            <v>140</v>
          </cell>
          <cell r="C172">
            <v>46327</v>
          </cell>
          <cell r="D172">
            <v>0</v>
          </cell>
          <cell r="E172">
            <v>169.24859607736255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B173">
            <v>141</v>
          </cell>
          <cell r="C173">
            <v>46357</v>
          </cell>
          <cell r="D173">
            <v>0</v>
          </cell>
          <cell r="E173">
            <v>169.24859607736255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>
            <v>142</v>
          </cell>
          <cell r="C174">
            <v>46388</v>
          </cell>
          <cell r="D174">
            <v>0</v>
          </cell>
          <cell r="E174">
            <v>169.24859607736255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B175">
            <v>143</v>
          </cell>
          <cell r="C175">
            <v>46419</v>
          </cell>
          <cell r="D175">
            <v>0</v>
          </cell>
          <cell r="E175">
            <v>169.24859607736255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</row>
        <row r="176">
          <cell r="B176">
            <v>144</v>
          </cell>
          <cell r="C176">
            <v>46447</v>
          </cell>
          <cell r="D176">
            <v>0</v>
          </cell>
          <cell r="E176">
            <v>169.24859607736255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</row>
        <row r="177">
          <cell r="B177">
            <v>145</v>
          </cell>
          <cell r="C177">
            <v>46478</v>
          </cell>
          <cell r="D177">
            <v>0</v>
          </cell>
          <cell r="E177">
            <v>169.24859607736255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</row>
        <row r="178">
          <cell r="B178">
            <v>146</v>
          </cell>
          <cell r="C178">
            <v>46508</v>
          </cell>
          <cell r="D178">
            <v>0</v>
          </cell>
          <cell r="E178">
            <v>169.24859607736255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>
            <v>147</v>
          </cell>
          <cell r="C179">
            <v>46539</v>
          </cell>
          <cell r="D179">
            <v>0</v>
          </cell>
          <cell r="E179">
            <v>169.24859607736255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B180">
            <v>148</v>
          </cell>
          <cell r="C180">
            <v>46569</v>
          </cell>
          <cell r="D180">
            <v>0</v>
          </cell>
          <cell r="E180">
            <v>169.24859607736255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>
            <v>149</v>
          </cell>
          <cell r="C181">
            <v>46600</v>
          </cell>
          <cell r="D181">
            <v>0</v>
          </cell>
          <cell r="E181">
            <v>169.24859607736255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B182">
            <v>150</v>
          </cell>
          <cell r="C182">
            <v>46631</v>
          </cell>
          <cell r="D182">
            <v>0</v>
          </cell>
          <cell r="E182">
            <v>169.24859607736255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B183">
            <v>151</v>
          </cell>
          <cell r="C183">
            <v>46661</v>
          </cell>
          <cell r="D183">
            <v>0</v>
          </cell>
          <cell r="E183">
            <v>169.24859607736255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>
            <v>152</v>
          </cell>
          <cell r="C184">
            <v>46692</v>
          </cell>
          <cell r="D184">
            <v>0</v>
          </cell>
          <cell r="E184">
            <v>169.24859607736255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</row>
        <row r="185">
          <cell r="B185">
            <v>153</v>
          </cell>
          <cell r="C185">
            <v>46722</v>
          </cell>
          <cell r="D185">
            <v>0</v>
          </cell>
          <cell r="E185">
            <v>169.24859607736255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</row>
        <row r="186">
          <cell r="B186">
            <v>154</v>
          </cell>
          <cell r="C186">
            <v>46753</v>
          </cell>
          <cell r="D186">
            <v>0</v>
          </cell>
          <cell r="E186">
            <v>169.24859607736255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</row>
        <row r="187">
          <cell r="B187">
            <v>155</v>
          </cell>
          <cell r="C187">
            <v>46784</v>
          </cell>
          <cell r="D187">
            <v>0</v>
          </cell>
          <cell r="E187">
            <v>169.24859607736255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</row>
        <row r="188">
          <cell r="B188">
            <v>156</v>
          </cell>
          <cell r="C188">
            <v>46813</v>
          </cell>
          <cell r="D188">
            <v>0</v>
          </cell>
          <cell r="E188">
            <v>169.24859607736255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>
            <v>157</v>
          </cell>
          <cell r="C189">
            <v>46844</v>
          </cell>
          <cell r="D189">
            <v>0</v>
          </cell>
          <cell r="E189">
            <v>169.24859607736255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>
            <v>158</v>
          </cell>
          <cell r="C190">
            <v>46874</v>
          </cell>
          <cell r="D190">
            <v>0</v>
          </cell>
          <cell r="E190">
            <v>169.24859607736255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</row>
        <row r="191">
          <cell r="B191">
            <v>159</v>
          </cell>
          <cell r="C191">
            <v>46905</v>
          </cell>
          <cell r="D191">
            <v>0</v>
          </cell>
          <cell r="E191">
            <v>169.24859607736255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B192">
            <v>160</v>
          </cell>
          <cell r="C192">
            <v>46935</v>
          </cell>
          <cell r="D192">
            <v>0</v>
          </cell>
          <cell r="E192">
            <v>169.24859607736255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>
            <v>161</v>
          </cell>
          <cell r="C193">
            <v>46966</v>
          </cell>
          <cell r="D193">
            <v>0</v>
          </cell>
          <cell r="E193">
            <v>169.24859607736255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</row>
        <row r="194">
          <cell r="B194">
            <v>162</v>
          </cell>
          <cell r="C194">
            <v>46997</v>
          </cell>
          <cell r="D194">
            <v>0</v>
          </cell>
          <cell r="E194">
            <v>169.24859607736255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B195">
            <v>163</v>
          </cell>
          <cell r="C195">
            <v>47027</v>
          </cell>
          <cell r="D195">
            <v>0</v>
          </cell>
          <cell r="E195">
            <v>169.24859607736255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B196">
            <v>164</v>
          </cell>
          <cell r="C196">
            <v>47058</v>
          </cell>
          <cell r="D196">
            <v>0</v>
          </cell>
          <cell r="E196">
            <v>169.24859607736255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B197">
            <v>165</v>
          </cell>
          <cell r="C197">
            <v>47088</v>
          </cell>
          <cell r="D197">
            <v>0</v>
          </cell>
          <cell r="E197">
            <v>169.24859607736255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B198">
            <v>166</v>
          </cell>
          <cell r="C198">
            <v>47119</v>
          </cell>
          <cell r="D198">
            <v>0</v>
          </cell>
          <cell r="E198">
            <v>169.24859607736255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>
            <v>167</v>
          </cell>
          <cell r="C199">
            <v>47150</v>
          </cell>
          <cell r="D199">
            <v>0</v>
          </cell>
          <cell r="E199">
            <v>169.24859607736255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B200">
            <v>168</v>
          </cell>
          <cell r="C200">
            <v>47178</v>
          </cell>
          <cell r="D200">
            <v>0</v>
          </cell>
          <cell r="E200">
            <v>169.24859607736255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B201">
            <v>169</v>
          </cell>
          <cell r="C201">
            <v>47209</v>
          </cell>
          <cell r="D201">
            <v>0</v>
          </cell>
          <cell r="E201">
            <v>169.24859607736255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B202">
            <v>170</v>
          </cell>
          <cell r="C202">
            <v>47239</v>
          </cell>
          <cell r="D202">
            <v>0</v>
          </cell>
          <cell r="E202">
            <v>169.24859607736255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B203">
            <v>171</v>
          </cell>
          <cell r="C203">
            <v>47270</v>
          </cell>
          <cell r="D203">
            <v>0</v>
          </cell>
          <cell r="E203">
            <v>169.24859607736255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>
            <v>172</v>
          </cell>
          <cell r="C204">
            <v>47300</v>
          </cell>
          <cell r="D204">
            <v>0</v>
          </cell>
          <cell r="E204">
            <v>169.24859607736255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B205">
            <v>173</v>
          </cell>
          <cell r="C205">
            <v>47331</v>
          </cell>
          <cell r="D205">
            <v>0</v>
          </cell>
          <cell r="E205">
            <v>169.24859607736255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>
            <v>174</v>
          </cell>
          <cell r="C206">
            <v>47362</v>
          </cell>
          <cell r="D206">
            <v>0</v>
          </cell>
          <cell r="E206">
            <v>169.24859607736255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B207">
            <v>175</v>
          </cell>
          <cell r="C207">
            <v>47392</v>
          </cell>
          <cell r="D207">
            <v>0</v>
          </cell>
          <cell r="E207">
            <v>169.24859607736255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B208">
            <v>176</v>
          </cell>
          <cell r="C208">
            <v>47423</v>
          </cell>
          <cell r="D208">
            <v>0</v>
          </cell>
          <cell r="E208">
            <v>169.24859607736255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B209">
            <v>177</v>
          </cell>
          <cell r="C209">
            <v>47453</v>
          </cell>
          <cell r="D209">
            <v>0</v>
          </cell>
          <cell r="E209">
            <v>169.24859607736255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>
            <v>178</v>
          </cell>
          <cell r="C210">
            <v>47484</v>
          </cell>
          <cell r="D210">
            <v>0</v>
          </cell>
          <cell r="E210">
            <v>169.24859607736255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B211">
            <v>179</v>
          </cell>
          <cell r="C211">
            <v>47515</v>
          </cell>
          <cell r="D211">
            <v>0</v>
          </cell>
          <cell r="E211">
            <v>169.24859607736255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B212">
            <v>180</v>
          </cell>
          <cell r="C212">
            <v>47543</v>
          </cell>
          <cell r="D212">
            <v>0</v>
          </cell>
          <cell r="E212">
            <v>169.24859607736255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B213">
            <v>181</v>
          </cell>
          <cell r="C213">
            <v>47574</v>
          </cell>
          <cell r="D213">
            <v>0</v>
          </cell>
          <cell r="E213">
            <v>169.24859607736255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</row>
        <row r="214">
          <cell r="B214">
            <v>182</v>
          </cell>
          <cell r="C214">
            <v>47604</v>
          </cell>
          <cell r="D214">
            <v>0</v>
          </cell>
          <cell r="E214">
            <v>169.24859607736255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B215">
            <v>183</v>
          </cell>
          <cell r="C215">
            <v>47635</v>
          </cell>
          <cell r="D215">
            <v>0</v>
          </cell>
          <cell r="E215">
            <v>169.24859607736255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B216">
            <v>184</v>
          </cell>
          <cell r="C216">
            <v>47665</v>
          </cell>
          <cell r="D216">
            <v>0</v>
          </cell>
          <cell r="E216">
            <v>169.24859607736255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</row>
        <row r="217">
          <cell r="B217">
            <v>185</v>
          </cell>
          <cell r="C217">
            <v>47696</v>
          </cell>
          <cell r="D217">
            <v>0</v>
          </cell>
          <cell r="E217">
            <v>169.24859607736255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B218">
            <v>186</v>
          </cell>
          <cell r="C218">
            <v>47727</v>
          </cell>
          <cell r="D218">
            <v>0</v>
          </cell>
          <cell r="E218">
            <v>169.24859607736255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B219">
            <v>187</v>
          </cell>
          <cell r="C219">
            <v>47757</v>
          </cell>
          <cell r="D219">
            <v>0</v>
          </cell>
          <cell r="E219">
            <v>169.24859607736255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>
            <v>188</v>
          </cell>
          <cell r="C220">
            <v>47788</v>
          </cell>
          <cell r="D220">
            <v>0</v>
          </cell>
          <cell r="E220">
            <v>169.24859607736255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B221">
            <v>189</v>
          </cell>
          <cell r="C221">
            <v>47818</v>
          </cell>
          <cell r="D221">
            <v>0</v>
          </cell>
          <cell r="E221">
            <v>169.24859607736255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</row>
        <row r="222">
          <cell r="B222">
            <v>190</v>
          </cell>
          <cell r="C222">
            <v>47849</v>
          </cell>
          <cell r="D222">
            <v>0</v>
          </cell>
          <cell r="E222">
            <v>169.24859607736255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</row>
        <row r="223">
          <cell r="B223">
            <v>191</v>
          </cell>
          <cell r="C223">
            <v>47880</v>
          </cell>
          <cell r="D223">
            <v>0</v>
          </cell>
          <cell r="E223">
            <v>169.24859607736255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B224">
            <v>192</v>
          </cell>
          <cell r="C224">
            <v>47908</v>
          </cell>
          <cell r="D224">
            <v>0</v>
          </cell>
          <cell r="E224">
            <v>169.24859607736255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>
            <v>193</v>
          </cell>
          <cell r="C225">
            <v>47939</v>
          </cell>
          <cell r="D225">
            <v>0</v>
          </cell>
          <cell r="E225">
            <v>169.24859607736255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>
            <v>194</v>
          </cell>
          <cell r="C226">
            <v>47969</v>
          </cell>
          <cell r="D226">
            <v>0</v>
          </cell>
          <cell r="E226">
            <v>169.24859607736255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B227">
            <v>195</v>
          </cell>
          <cell r="C227">
            <v>48000</v>
          </cell>
          <cell r="D227">
            <v>0</v>
          </cell>
          <cell r="E227">
            <v>169.24859607736255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B228">
            <v>196</v>
          </cell>
          <cell r="C228">
            <v>48030</v>
          </cell>
          <cell r="D228">
            <v>0</v>
          </cell>
          <cell r="E228">
            <v>169.24859607736255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B229">
            <v>197</v>
          </cell>
          <cell r="C229">
            <v>48061</v>
          </cell>
          <cell r="D229">
            <v>0</v>
          </cell>
          <cell r="E229">
            <v>169.24859607736255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B230">
            <v>198</v>
          </cell>
          <cell r="C230">
            <v>48092</v>
          </cell>
          <cell r="D230">
            <v>0</v>
          </cell>
          <cell r="E230">
            <v>169.24859607736255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B231">
            <v>199</v>
          </cell>
          <cell r="C231">
            <v>48122</v>
          </cell>
          <cell r="D231">
            <v>0</v>
          </cell>
          <cell r="E231">
            <v>169.24859607736255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B232">
            <v>200</v>
          </cell>
          <cell r="C232">
            <v>48153</v>
          </cell>
          <cell r="D232">
            <v>0</v>
          </cell>
          <cell r="E232">
            <v>169.24859607736255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>
            <v>201</v>
          </cell>
          <cell r="C233">
            <v>48183</v>
          </cell>
          <cell r="D233">
            <v>0</v>
          </cell>
          <cell r="E233">
            <v>169.24859607736255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B234">
            <v>202</v>
          </cell>
          <cell r="C234">
            <v>48214</v>
          </cell>
          <cell r="D234">
            <v>0</v>
          </cell>
          <cell r="E234">
            <v>169.24859607736255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B235">
            <v>203</v>
          </cell>
          <cell r="C235">
            <v>48245</v>
          </cell>
          <cell r="D235">
            <v>0</v>
          </cell>
          <cell r="E235">
            <v>169.24859607736255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B236">
            <v>204</v>
          </cell>
          <cell r="C236">
            <v>48274</v>
          </cell>
          <cell r="D236">
            <v>0</v>
          </cell>
          <cell r="E236">
            <v>169.24859607736255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B237">
            <v>205</v>
          </cell>
          <cell r="C237">
            <v>48305</v>
          </cell>
          <cell r="D237">
            <v>0</v>
          </cell>
          <cell r="E237">
            <v>169.24859607736255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>
            <v>206</v>
          </cell>
          <cell r="C238">
            <v>48335</v>
          </cell>
          <cell r="D238">
            <v>0</v>
          </cell>
          <cell r="E238">
            <v>169.24859607736255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B239">
            <v>207</v>
          </cell>
          <cell r="C239">
            <v>48366</v>
          </cell>
          <cell r="D239">
            <v>0</v>
          </cell>
          <cell r="E239">
            <v>169.24859607736255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B240">
            <v>208</v>
          </cell>
          <cell r="C240">
            <v>48396</v>
          </cell>
          <cell r="D240">
            <v>0</v>
          </cell>
          <cell r="E240">
            <v>169.24859607736255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>
            <v>209</v>
          </cell>
          <cell r="C241">
            <v>48427</v>
          </cell>
          <cell r="D241">
            <v>0</v>
          </cell>
          <cell r="E241">
            <v>169.24859607736255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</row>
        <row r="242">
          <cell r="B242">
            <v>210</v>
          </cell>
          <cell r="C242">
            <v>48458</v>
          </cell>
          <cell r="D242">
            <v>0</v>
          </cell>
          <cell r="E242">
            <v>169.24859607736255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B243">
            <v>211</v>
          </cell>
          <cell r="C243">
            <v>48488</v>
          </cell>
          <cell r="D243">
            <v>0</v>
          </cell>
          <cell r="E243">
            <v>169.24859607736255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>
            <v>212</v>
          </cell>
          <cell r="C244">
            <v>48519</v>
          </cell>
          <cell r="D244">
            <v>0</v>
          </cell>
          <cell r="E244">
            <v>169.24859607736255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</row>
        <row r="245">
          <cell r="B245">
            <v>213</v>
          </cell>
          <cell r="C245">
            <v>48549</v>
          </cell>
          <cell r="D245">
            <v>0</v>
          </cell>
          <cell r="E245">
            <v>169.24859607736255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</row>
        <row r="246">
          <cell r="B246">
            <v>214</v>
          </cell>
          <cell r="C246">
            <v>48580</v>
          </cell>
          <cell r="D246">
            <v>0</v>
          </cell>
          <cell r="E246">
            <v>169.24859607736255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>
            <v>215</v>
          </cell>
          <cell r="C247">
            <v>48611</v>
          </cell>
          <cell r="D247">
            <v>0</v>
          </cell>
          <cell r="E247">
            <v>169.24859607736255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B248">
            <v>216</v>
          </cell>
          <cell r="C248">
            <v>48639</v>
          </cell>
          <cell r="D248">
            <v>0</v>
          </cell>
          <cell r="E248">
            <v>169.24859607736255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</row>
        <row r="249">
          <cell r="B249">
            <v>217</v>
          </cell>
          <cell r="C249">
            <v>48670</v>
          </cell>
          <cell r="D249">
            <v>0</v>
          </cell>
          <cell r="E249">
            <v>169.24859607736255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</row>
        <row r="250">
          <cell r="B250">
            <v>218</v>
          </cell>
          <cell r="C250">
            <v>48700</v>
          </cell>
          <cell r="D250">
            <v>0</v>
          </cell>
          <cell r="E250">
            <v>169.24859607736255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</row>
        <row r="251">
          <cell r="B251">
            <v>219</v>
          </cell>
          <cell r="C251">
            <v>48731</v>
          </cell>
          <cell r="D251">
            <v>0</v>
          </cell>
          <cell r="E251">
            <v>169.24859607736255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>
            <v>220</v>
          </cell>
          <cell r="C252">
            <v>48761</v>
          </cell>
          <cell r="D252">
            <v>0</v>
          </cell>
          <cell r="E252">
            <v>169.24859607736255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B253">
            <v>221</v>
          </cell>
          <cell r="C253">
            <v>48792</v>
          </cell>
          <cell r="D253">
            <v>0</v>
          </cell>
          <cell r="E253">
            <v>169.24859607736255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B254">
            <v>222</v>
          </cell>
          <cell r="C254">
            <v>48823</v>
          </cell>
          <cell r="D254">
            <v>0</v>
          </cell>
          <cell r="E254">
            <v>169.24859607736255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B255">
            <v>223</v>
          </cell>
          <cell r="C255">
            <v>48853</v>
          </cell>
          <cell r="D255">
            <v>0</v>
          </cell>
          <cell r="E255">
            <v>169.24859607736255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>
            <v>224</v>
          </cell>
          <cell r="C256">
            <v>48884</v>
          </cell>
          <cell r="D256">
            <v>0</v>
          </cell>
          <cell r="E256">
            <v>169.24859607736255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B257">
            <v>225</v>
          </cell>
          <cell r="C257">
            <v>48914</v>
          </cell>
          <cell r="D257">
            <v>0</v>
          </cell>
          <cell r="E257">
            <v>169.24859607736255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</row>
        <row r="258">
          <cell r="B258">
            <v>226</v>
          </cell>
          <cell r="C258">
            <v>48945</v>
          </cell>
          <cell r="D258">
            <v>0</v>
          </cell>
          <cell r="E258">
            <v>169.24859607736255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B259">
            <v>227</v>
          </cell>
          <cell r="C259">
            <v>48976</v>
          </cell>
          <cell r="D259">
            <v>0</v>
          </cell>
          <cell r="E259">
            <v>169.24859607736255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B260">
            <v>228</v>
          </cell>
          <cell r="C260">
            <v>49004</v>
          </cell>
          <cell r="D260">
            <v>0</v>
          </cell>
          <cell r="E260">
            <v>169.24859607736255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B261">
            <v>229</v>
          </cell>
          <cell r="C261">
            <v>49035</v>
          </cell>
          <cell r="D261">
            <v>0</v>
          </cell>
          <cell r="E261">
            <v>169.24859607736255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>
            <v>230</v>
          </cell>
          <cell r="C262">
            <v>49065</v>
          </cell>
          <cell r="D262">
            <v>0</v>
          </cell>
          <cell r="E262">
            <v>169.24859607736255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B263">
            <v>231</v>
          </cell>
          <cell r="C263">
            <v>49096</v>
          </cell>
          <cell r="D263">
            <v>0</v>
          </cell>
          <cell r="E263">
            <v>169.24859607736255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B264">
            <v>232</v>
          </cell>
          <cell r="C264">
            <v>49126</v>
          </cell>
          <cell r="D264">
            <v>0</v>
          </cell>
          <cell r="E264">
            <v>169.24859607736255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B265">
            <v>233</v>
          </cell>
          <cell r="C265">
            <v>49157</v>
          </cell>
          <cell r="D265">
            <v>0</v>
          </cell>
          <cell r="E265">
            <v>169.24859607736255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B266">
            <v>234</v>
          </cell>
          <cell r="C266">
            <v>49188</v>
          </cell>
          <cell r="D266">
            <v>0</v>
          </cell>
          <cell r="E266">
            <v>169.24859607736255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>
            <v>235</v>
          </cell>
          <cell r="C267">
            <v>49218</v>
          </cell>
          <cell r="D267">
            <v>0</v>
          </cell>
          <cell r="E267">
            <v>169.24859607736255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B268">
            <v>236</v>
          </cell>
          <cell r="C268">
            <v>49249</v>
          </cell>
          <cell r="D268">
            <v>0</v>
          </cell>
          <cell r="E268">
            <v>169.24859607736255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B269">
            <v>237</v>
          </cell>
          <cell r="C269">
            <v>49279</v>
          </cell>
          <cell r="D269">
            <v>0</v>
          </cell>
          <cell r="E269">
            <v>169.24859607736255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>
            <v>238</v>
          </cell>
          <cell r="C270">
            <v>49310</v>
          </cell>
          <cell r="D270">
            <v>0</v>
          </cell>
          <cell r="E270">
            <v>169.24859607736255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B271">
            <v>239</v>
          </cell>
          <cell r="C271">
            <v>49341</v>
          </cell>
          <cell r="D271">
            <v>0</v>
          </cell>
          <cell r="E271">
            <v>169.24859607736255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B272">
            <v>240</v>
          </cell>
          <cell r="C272">
            <v>49369</v>
          </cell>
          <cell r="D272">
            <v>0</v>
          </cell>
          <cell r="E272">
            <v>169.24859607736255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B273">
            <v>241</v>
          </cell>
          <cell r="C273">
            <v>49400</v>
          </cell>
          <cell r="D273">
            <v>0</v>
          </cell>
          <cell r="E273">
            <v>169.24859607736255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B274">
            <v>242</v>
          </cell>
          <cell r="C274">
            <v>49430</v>
          </cell>
          <cell r="D274">
            <v>0</v>
          </cell>
          <cell r="E274">
            <v>169.24859607736255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B275">
            <v>243</v>
          </cell>
          <cell r="C275">
            <v>49461</v>
          </cell>
          <cell r="D275">
            <v>0</v>
          </cell>
          <cell r="E275">
            <v>169.24859607736255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>
            <v>244</v>
          </cell>
          <cell r="C276">
            <v>49491</v>
          </cell>
          <cell r="D276">
            <v>0</v>
          </cell>
          <cell r="E276">
            <v>169.24859607736255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B277">
            <v>245</v>
          </cell>
          <cell r="C277">
            <v>49522</v>
          </cell>
          <cell r="D277">
            <v>0</v>
          </cell>
          <cell r="E277">
            <v>169.24859607736255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B278">
            <v>246</v>
          </cell>
          <cell r="C278">
            <v>49553</v>
          </cell>
          <cell r="D278">
            <v>0</v>
          </cell>
          <cell r="E278">
            <v>169.24859607736255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>
            <v>247</v>
          </cell>
          <cell r="C279">
            <v>49583</v>
          </cell>
          <cell r="D279">
            <v>0</v>
          </cell>
          <cell r="E279">
            <v>169.24859607736255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B280">
            <v>248</v>
          </cell>
          <cell r="C280">
            <v>49614</v>
          </cell>
          <cell r="D280">
            <v>0</v>
          </cell>
          <cell r="E280">
            <v>169.24859607736255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B281">
            <v>249</v>
          </cell>
          <cell r="C281">
            <v>49644</v>
          </cell>
          <cell r="D281">
            <v>0</v>
          </cell>
          <cell r="E281">
            <v>169.24859607736255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>
            <v>250</v>
          </cell>
          <cell r="C282">
            <v>49675</v>
          </cell>
          <cell r="D282">
            <v>0</v>
          </cell>
          <cell r="E282">
            <v>169.24859607736255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B283">
            <v>251</v>
          </cell>
          <cell r="C283">
            <v>49706</v>
          </cell>
          <cell r="D283">
            <v>0</v>
          </cell>
          <cell r="E283">
            <v>169.24859607736255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B284">
            <v>252</v>
          </cell>
          <cell r="C284">
            <v>49735</v>
          </cell>
          <cell r="D284">
            <v>0</v>
          </cell>
          <cell r="E284">
            <v>169.24859607736255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B285">
            <v>253</v>
          </cell>
          <cell r="C285">
            <v>49766</v>
          </cell>
          <cell r="D285">
            <v>0</v>
          </cell>
          <cell r="E285">
            <v>169.24859607736255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>
            <v>254</v>
          </cell>
          <cell r="C286">
            <v>49796</v>
          </cell>
          <cell r="D286">
            <v>0</v>
          </cell>
          <cell r="E286">
            <v>169.24859607736255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B287">
            <v>255</v>
          </cell>
          <cell r="C287">
            <v>49827</v>
          </cell>
          <cell r="D287">
            <v>0</v>
          </cell>
          <cell r="E287">
            <v>169.24859607736255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B288">
            <v>256</v>
          </cell>
          <cell r="C288">
            <v>49857</v>
          </cell>
          <cell r="D288">
            <v>0</v>
          </cell>
          <cell r="E288">
            <v>169.24859607736255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B289">
            <v>257</v>
          </cell>
          <cell r="C289">
            <v>49888</v>
          </cell>
          <cell r="D289">
            <v>0</v>
          </cell>
          <cell r="E289">
            <v>169.24859607736255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B290">
            <v>258</v>
          </cell>
          <cell r="C290">
            <v>49919</v>
          </cell>
          <cell r="D290">
            <v>0</v>
          </cell>
          <cell r="E290">
            <v>169.24859607736255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B291">
            <v>259</v>
          </cell>
          <cell r="C291">
            <v>49949</v>
          </cell>
          <cell r="D291">
            <v>0</v>
          </cell>
          <cell r="E291">
            <v>169.24859607736255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B292">
            <v>260</v>
          </cell>
          <cell r="C292">
            <v>49980</v>
          </cell>
          <cell r="D292">
            <v>0</v>
          </cell>
          <cell r="E292">
            <v>169.24859607736255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B293">
            <v>261</v>
          </cell>
          <cell r="C293">
            <v>50010</v>
          </cell>
          <cell r="D293">
            <v>0</v>
          </cell>
          <cell r="E293">
            <v>169.24859607736255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B294">
            <v>262</v>
          </cell>
          <cell r="C294">
            <v>50041</v>
          </cell>
          <cell r="D294">
            <v>0</v>
          </cell>
          <cell r="E294">
            <v>169.24859607736255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>
            <v>263</v>
          </cell>
          <cell r="C295">
            <v>50072</v>
          </cell>
          <cell r="D295">
            <v>0</v>
          </cell>
          <cell r="E295">
            <v>169.24859607736255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B296">
            <v>264</v>
          </cell>
          <cell r="C296">
            <v>50100</v>
          </cell>
          <cell r="D296">
            <v>0</v>
          </cell>
          <cell r="E296">
            <v>169.24859607736255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B297">
            <v>265</v>
          </cell>
          <cell r="C297">
            <v>50131</v>
          </cell>
          <cell r="D297">
            <v>0</v>
          </cell>
          <cell r="E297">
            <v>169.24859607736255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B298">
            <v>266</v>
          </cell>
          <cell r="C298">
            <v>50161</v>
          </cell>
          <cell r="D298">
            <v>0</v>
          </cell>
          <cell r="E298">
            <v>169.24859607736255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>
            <v>267</v>
          </cell>
          <cell r="C299">
            <v>50192</v>
          </cell>
          <cell r="D299">
            <v>0</v>
          </cell>
          <cell r="E299">
            <v>169.24859607736255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B300">
            <v>268</v>
          </cell>
          <cell r="C300">
            <v>50222</v>
          </cell>
          <cell r="D300">
            <v>0</v>
          </cell>
          <cell r="E300">
            <v>169.24859607736255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B301">
            <v>269</v>
          </cell>
          <cell r="C301">
            <v>50253</v>
          </cell>
          <cell r="D301">
            <v>0</v>
          </cell>
          <cell r="E301">
            <v>169.24859607736255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B302">
            <v>270</v>
          </cell>
          <cell r="C302">
            <v>50284</v>
          </cell>
          <cell r="D302">
            <v>0</v>
          </cell>
          <cell r="E302">
            <v>169.24859607736255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B303">
            <v>271</v>
          </cell>
          <cell r="C303">
            <v>50314</v>
          </cell>
          <cell r="D303">
            <v>0</v>
          </cell>
          <cell r="E303">
            <v>169.24859607736255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B304">
            <v>272</v>
          </cell>
          <cell r="C304">
            <v>50345</v>
          </cell>
          <cell r="D304">
            <v>0</v>
          </cell>
          <cell r="E304">
            <v>169.24859607736255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>
            <v>273</v>
          </cell>
          <cell r="C305">
            <v>50375</v>
          </cell>
          <cell r="D305">
            <v>0</v>
          </cell>
          <cell r="E305">
            <v>169.24859607736255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>
            <v>274</v>
          </cell>
          <cell r="C306">
            <v>50406</v>
          </cell>
          <cell r="D306">
            <v>0</v>
          </cell>
          <cell r="E306">
            <v>169.24859607736255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B307">
            <v>275</v>
          </cell>
          <cell r="C307">
            <v>50437</v>
          </cell>
          <cell r="D307">
            <v>0</v>
          </cell>
          <cell r="E307">
            <v>169.24859607736255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B308">
            <v>276</v>
          </cell>
          <cell r="C308">
            <v>50465</v>
          </cell>
          <cell r="D308">
            <v>0</v>
          </cell>
          <cell r="E308">
            <v>169.24859607736255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B309">
            <v>277</v>
          </cell>
          <cell r="C309">
            <v>50496</v>
          </cell>
          <cell r="D309">
            <v>0</v>
          </cell>
          <cell r="E309">
            <v>169.24859607736255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B310">
            <v>278</v>
          </cell>
          <cell r="C310">
            <v>50526</v>
          </cell>
          <cell r="D310">
            <v>0</v>
          </cell>
          <cell r="E310">
            <v>169.24859607736255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B311">
            <v>279</v>
          </cell>
          <cell r="C311">
            <v>50557</v>
          </cell>
          <cell r="D311">
            <v>0</v>
          </cell>
          <cell r="E311">
            <v>169.24859607736255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>
            <v>280</v>
          </cell>
          <cell r="C312">
            <v>50587</v>
          </cell>
          <cell r="D312">
            <v>0</v>
          </cell>
          <cell r="E312">
            <v>169.24859607736255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>
            <v>281</v>
          </cell>
          <cell r="C313">
            <v>50618</v>
          </cell>
          <cell r="D313">
            <v>0</v>
          </cell>
          <cell r="E313">
            <v>169.24859607736255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B314">
            <v>282</v>
          </cell>
          <cell r="C314">
            <v>50649</v>
          </cell>
          <cell r="D314">
            <v>0</v>
          </cell>
          <cell r="E314">
            <v>169.24859607736255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B315">
            <v>283</v>
          </cell>
          <cell r="C315">
            <v>50679</v>
          </cell>
          <cell r="D315">
            <v>0</v>
          </cell>
          <cell r="E315">
            <v>169.24859607736255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</row>
        <row r="316">
          <cell r="B316">
            <v>284</v>
          </cell>
          <cell r="C316">
            <v>50710</v>
          </cell>
          <cell r="D316">
            <v>0</v>
          </cell>
          <cell r="E316">
            <v>169.24859607736255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B317">
            <v>285</v>
          </cell>
          <cell r="C317">
            <v>50740</v>
          </cell>
          <cell r="D317">
            <v>0</v>
          </cell>
          <cell r="E317">
            <v>169.24859607736255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</row>
        <row r="318">
          <cell r="B318">
            <v>286</v>
          </cell>
          <cell r="C318">
            <v>50771</v>
          </cell>
          <cell r="D318">
            <v>0</v>
          </cell>
          <cell r="E318">
            <v>169.24859607736255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>
            <v>287</v>
          </cell>
          <cell r="C319">
            <v>50802</v>
          </cell>
          <cell r="D319">
            <v>0</v>
          </cell>
          <cell r="E319">
            <v>169.24859607736255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</row>
        <row r="320">
          <cell r="B320">
            <v>288</v>
          </cell>
          <cell r="C320">
            <v>50830</v>
          </cell>
          <cell r="D320">
            <v>0</v>
          </cell>
          <cell r="E320">
            <v>169.24859607736255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B321">
            <v>289</v>
          </cell>
          <cell r="C321">
            <v>50861</v>
          </cell>
          <cell r="D321">
            <v>0</v>
          </cell>
          <cell r="E321">
            <v>169.24859607736255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>
            <v>290</v>
          </cell>
          <cell r="C322">
            <v>50891</v>
          </cell>
          <cell r="D322">
            <v>0</v>
          </cell>
          <cell r="E322">
            <v>169.24859607736255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</row>
        <row r="323">
          <cell r="B323">
            <v>291</v>
          </cell>
          <cell r="C323">
            <v>50922</v>
          </cell>
          <cell r="D323">
            <v>0</v>
          </cell>
          <cell r="E323">
            <v>169.24859607736255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B324">
            <v>292</v>
          </cell>
          <cell r="C324">
            <v>50952</v>
          </cell>
          <cell r="D324">
            <v>0</v>
          </cell>
          <cell r="E324">
            <v>169.24859607736255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>
            <v>293</v>
          </cell>
          <cell r="C325">
            <v>50983</v>
          </cell>
          <cell r="D325">
            <v>0</v>
          </cell>
          <cell r="E325">
            <v>169.24859607736255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</row>
        <row r="326">
          <cell r="B326">
            <v>294</v>
          </cell>
          <cell r="C326">
            <v>51014</v>
          </cell>
          <cell r="D326">
            <v>0</v>
          </cell>
          <cell r="E326">
            <v>169.24859607736255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B327">
            <v>295</v>
          </cell>
          <cell r="C327">
            <v>51044</v>
          </cell>
          <cell r="D327">
            <v>0</v>
          </cell>
          <cell r="E327">
            <v>169.24859607736255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>
            <v>296</v>
          </cell>
          <cell r="C328">
            <v>51075</v>
          </cell>
          <cell r="D328">
            <v>0</v>
          </cell>
          <cell r="E328">
            <v>169.24859607736255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</row>
        <row r="329">
          <cell r="B329">
            <v>297</v>
          </cell>
          <cell r="C329">
            <v>51105</v>
          </cell>
          <cell r="D329">
            <v>0</v>
          </cell>
          <cell r="E329">
            <v>169.24859607736255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B330">
            <v>298</v>
          </cell>
          <cell r="C330">
            <v>51136</v>
          </cell>
          <cell r="D330">
            <v>0</v>
          </cell>
          <cell r="E330">
            <v>169.24859607736255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B331">
            <v>299</v>
          </cell>
          <cell r="C331">
            <v>51167</v>
          </cell>
          <cell r="D331">
            <v>0</v>
          </cell>
          <cell r="E331">
            <v>169.24859607736255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B332">
            <v>300</v>
          </cell>
          <cell r="C332">
            <v>51196</v>
          </cell>
          <cell r="D332">
            <v>0</v>
          </cell>
          <cell r="E332">
            <v>169.24859607736255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>
            <v>301</v>
          </cell>
          <cell r="C333">
            <v>51227</v>
          </cell>
          <cell r="D333">
            <v>0</v>
          </cell>
          <cell r="E333">
            <v>169.24859607736255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B334">
            <v>302</v>
          </cell>
          <cell r="C334">
            <v>51257</v>
          </cell>
          <cell r="D334">
            <v>0</v>
          </cell>
          <cell r="E334">
            <v>169.24859607736255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B335">
            <v>303</v>
          </cell>
          <cell r="C335">
            <v>51288</v>
          </cell>
          <cell r="D335">
            <v>0</v>
          </cell>
          <cell r="E335">
            <v>169.24859607736255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B336">
            <v>304</v>
          </cell>
          <cell r="C336">
            <v>51318</v>
          </cell>
          <cell r="D336">
            <v>0</v>
          </cell>
          <cell r="E336">
            <v>169.24859607736255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>
            <v>305</v>
          </cell>
          <cell r="C337">
            <v>51349</v>
          </cell>
          <cell r="D337">
            <v>0</v>
          </cell>
          <cell r="E337">
            <v>169.24859607736255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B338">
            <v>306</v>
          </cell>
          <cell r="C338">
            <v>51380</v>
          </cell>
          <cell r="D338">
            <v>0</v>
          </cell>
          <cell r="E338">
            <v>169.24859607736255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</row>
        <row r="339">
          <cell r="B339">
            <v>307</v>
          </cell>
          <cell r="C339">
            <v>51410</v>
          </cell>
          <cell r="D339">
            <v>0</v>
          </cell>
          <cell r="E339">
            <v>169.24859607736255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B340">
            <v>308</v>
          </cell>
          <cell r="C340">
            <v>51441</v>
          </cell>
          <cell r="D340">
            <v>0</v>
          </cell>
          <cell r="E340">
            <v>169.24859607736255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>
            <v>309</v>
          </cell>
          <cell r="C341">
            <v>51471</v>
          </cell>
          <cell r="D341">
            <v>0</v>
          </cell>
          <cell r="E341">
            <v>169.24859607736255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</row>
        <row r="342">
          <cell r="B342">
            <v>310</v>
          </cell>
          <cell r="C342">
            <v>51502</v>
          </cell>
          <cell r="D342">
            <v>0</v>
          </cell>
          <cell r="E342">
            <v>169.24859607736255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</row>
        <row r="343">
          <cell r="B343">
            <v>311</v>
          </cell>
          <cell r="C343">
            <v>51533</v>
          </cell>
          <cell r="D343">
            <v>0</v>
          </cell>
          <cell r="E343">
            <v>169.24859607736255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B344">
            <v>312</v>
          </cell>
          <cell r="C344">
            <v>51561</v>
          </cell>
          <cell r="D344">
            <v>0</v>
          </cell>
          <cell r="E344">
            <v>169.24859607736255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B345">
            <v>313</v>
          </cell>
          <cell r="C345">
            <v>51592</v>
          </cell>
          <cell r="D345">
            <v>0</v>
          </cell>
          <cell r="E345">
            <v>169.24859607736255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B346">
            <v>314</v>
          </cell>
          <cell r="C346">
            <v>51622</v>
          </cell>
          <cell r="D346">
            <v>0</v>
          </cell>
          <cell r="E346">
            <v>169.24859607736255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>
            <v>315</v>
          </cell>
          <cell r="C347">
            <v>51653</v>
          </cell>
          <cell r="D347">
            <v>0</v>
          </cell>
          <cell r="E347">
            <v>169.24859607736255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B348">
            <v>316</v>
          </cell>
          <cell r="C348">
            <v>51683</v>
          </cell>
          <cell r="D348">
            <v>0</v>
          </cell>
          <cell r="E348">
            <v>169.24859607736255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B349">
            <v>317</v>
          </cell>
          <cell r="C349">
            <v>51714</v>
          </cell>
          <cell r="D349">
            <v>0</v>
          </cell>
          <cell r="E349">
            <v>169.24859607736255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</row>
        <row r="350">
          <cell r="B350">
            <v>318</v>
          </cell>
          <cell r="C350">
            <v>51745</v>
          </cell>
          <cell r="D350">
            <v>0</v>
          </cell>
          <cell r="E350">
            <v>169.24859607736255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</row>
        <row r="351">
          <cell r="B351">
            <v>319</v>
          </cell>
          <cell r="C351">
            <v>51775</v>
          </cell>
          <cell r="D351">
            <v>0</v>
          </cell>
          <cell r="E351">
            <v>169.24859607736255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>
            <v>320</v>
          </cell>
          <cell r="C352">
            <v>51806</v>
          </cell>
          <cell r="D352">
            <v>0</v>
          </cell>
          <cell r="E352">
            <v>169.24859607736255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B353">
            <v>321</v>
          </cell>
          <cell r="C353">
            <v>51836</v>
          </cell>
          <cell r="D353">
            <v>0</v>
          </cell>
          <cell r="E353">
            <v>169.24859607736255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B354">
            <v>322</v>
          </cell>
          <cell r="C354">
            <v>51867</v>
          </cell>
          <cell r="D354">
            <v>0</v>
          </cell>
          <cell r="E354">
            <v>169.24859607736255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</row>
        <row r="355">
          <cell r="B355">
            <v>323</v>
          </cell>
          <cell r="C355">
            <v>51898</v>
          </cell>
          <cell r="D355">
            <v>0</v>
          </cell>
          <cell r="E355">
            <v>169.24859607736255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B356">
            <v>324</v>
          </cell>
          <cell r="C356">
            <v>51926</v>
          </cell>
          <cell r="D356">
            <v>0</v>
          </cell>
          <cell r="E356">
            <v>169.24859607736255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</row>
        <row r="357">
          <cell r="B357">
            <v>325</v>
          </cell>
          <cell r="C357">
            <v>51957</v>
          </cell>
          <cell r="D357">
            <v>0</v>
          </cell>
          <cell r="E357">
            <v>169.24859607736255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>
            <v>326</v>
          </cell>
          <cell r="C358">
            <v>51987</v>
          </cell>
          <cell r="D358">
            <v>0</v>
          </cell>
          <cell r="E358">
            <v>169.24859607736255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B359">
            <v>327</v>
          </cell>
          <cell r="C359">
            <v>52018</v>
          </cell>
          <cell r="D359">
            <v>0</v>
          </cell>
          <cell r="E359">
            <v>169.24859607736255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B360">
            <v>328</v>
          </cell>
          <cell r="C360">
            <v>52048</v>
          </cell>
          <cell r="D360">
            <v>0</v>
          </cell>
          <cell r="E360">
            <v>169.24859607736255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>
            <v>329</v>
          </cell>
          <cell r="C361">
            <v>52079</v>
          </cell>
          <cell r="D361">
            <v>0</v>
          </cell>
          <cell r="E361">
            <v>169.24859607736255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B362">
            <v>330</v>
          </cell>
          <cell r="C362">
            <v>52110</v>
          </cell>
          <cell r="D362">
            <v>0</v>
          </cell>
          <cell r="E362">
            <v>169.24859607736255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B363">
            <v>331</v>
          </cell>
          <cell r="C363">
            <v>52140</v>
          </cell>
          <cell r="D363">
            <v>0</v>
          </cell>
          <cell r="E363">
            <v>169.24859607736255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B364">
            <v>332</v>
          </cell>
          <cell r="C364">
            <v>52171</v>
          </cell>
          <cell r="D364">
            <v>0</v>
          </cell>
          <cell r="E364">
            <v>169.24859607736255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B365">
            <v>333</v>
          </cell>
          <cell r="C365">
            <v>52201</v>
          </cell>
          <cell r="D365">
            <v>0</v>
          </cell>
          <cell r="E365">
            <v>169.24859607736255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B366">
            <v>334</v>
          </cell>
          <cell r="C366">
            <v>52232</v>
          </cell>
          <cell r="D366">
            <v>0</v>
          </cell>
          <cell r="E366">
            <v>169.24859607736255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>
            <v>335</v>
          </cell>
          <cell r="C367">
            <v>52263</v>
          </cell>
          <cell r="D367">
            <v>0</v>
          </cell>
          <cell r="E367">
            <v>169.24859607736255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</row>
        <row r="368">
          <cell r="B368">
            <v>336</v>
          </cell>
          <cell r="C368">
            <v>52291</v>
          </cell>
          <cell r="D368">
            <v>0</v>
          </cell>
          <cell r="E368">
            <v>169.24859607736255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B369">
            <v>337</v>
          </cell>
          <cell r="C369">
            <v>52322</v>
          </cell>
          <cell r="D369">
            <v>0</v>
          </cell>
          <cell r="E369">
            <v>169.24859607736255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>
            <v>338</v>
          </cell>
          <cell r="C370">
            <v>52352</v>
          </cell>
          <cell r="D370">
            <v>0</v>
          </cell>
          <cell r="E370">
            <v>169.24859607736255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B371">
            <v>339</v>
          </cell>
          <cell r="C371">
            <v>52383</v>
          </cell>
          <cell r="D371">
            <v>0</v>
          </cell>
          <cell r="E371">
            <v>169.24859607736255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</row>
        <row r="372">
          <cell r="B372">
            <v>340</v>
          </cell>
          <cell r="C372">
            <v>52413</v>
          </cell>
          <cell r="D372">
            <v>0</v>
          </cell>
          <cell r="E372">
            <v>169.24859607736255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</row>
        <row r="373">
          <cell r="B373">
            <v>341</v>
          </cell>
          <cell r="C373">
            <v>52444</v>
          </cell>
          <cell r="D373">
            <v>0</v>
          </cell>
          <cell r="E373">
            <v>169.24859607736255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>
            <v>342</v>
          </cell>
          <cell r="C374">
            <v>52475</v>
          </cell>
          <cell r="D374">
            <v>0</v>
          </cell>
          <cell r="E374">
            <v>169.24859607736255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B375">
            <v>343</v>
          </cell>
          <cell r="C375">
            <v>52505</v>
          </cell>
          <cell r="D375">
            <v>0</v>
          </cell>
          <cell r="E375">
            <v>169.24859607736255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>
            <v>344</v>
          </cell>
          <cell r="C376">
            <v>52536</v>
          </cell>
          <cell r="D376">
            <v>0</v>
          </cell>
          <cell r="E376">
            <v>169.24859607736255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B377">
            <v>345</v>
          </cell>
          <cell r="C377">
            <v>52566</v>
          </cell>
          <cell r="D377">
            <v>0</v>
          </cell>
          <cell r="E377">
            <v>169.24859607736255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</row>
        <row r="378">
          <cell r="B378">
            <v>346</v>
          </cell>
          <cell r="C378">
            <v>52597</v>
          </cell>
          <cell r="D378">
            <v>0</v>
          </cell>
          <cell r="E378">
            <v>169.24859607736255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</row>
        <row r="379">
          <cell r="B379">
            <v>347</v>
          </cell>
          <cell r="C379">
            <v>52628</v>
          </cell>
          <cell r="D379">
            <v>0</v>
          </cell>
          <cell r="E379">
            <v>169.24859607736255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</row>
        <row r="380">
          <cell r="B380">
            <v>348</v>
          </cell>
          <cell r="C380">
            <v>52657</v>
          </cell>
          <cell r="D380">
            <v>0</v>
          </cell>
          <cell r="E380">
            <v>169.24859607736255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B381">
            <v>349</v>
          </cell>
          <cell r="C381">
            <v>52688</v>
          </cell>
          <cell r="D381">
            <v>0</v>
          </cell>
          <cell r="E381">
            <v>169.24859607736255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>
            <v>350</v>
          </cell>
          <cell r="C382">
            <v>52718</v>
          </cell>
          <cell r="D382">
            <v>0</v>
          </cell>
          <cell r="E382">
            <v>169.24859607736255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B383">
            <v>351</v>
          </cell>
          <cell r="C383">
            <v>52749</v>
          </cell>
          <cell r="D383">
            <v>0</v>
          </cell>
          <cell r="E383">
            <v>169.24859607736255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B384">
            <v>352</v>
          </cell>
          <cell r="C384">
            <v>52779</v>
          </cell>
          <cell r="D384">
            <v>0</v>
          </cell>
          <cell r="E384">
            <v>169.24859607736255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</row>
        <row r="385">
          <cell r="B385">
            <v>353</v>
          </cell>
          <cell r="C385">
            <v>52810</v>
          </cell>
          <cell r="D385">
            <v>0</v>
          </cell>
          <cell r="E385">
            <v>169.24859607736255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>
            <v>354</v>
          </cell>
          <cell r="C386">
            <v>52841</v>
          </cell>
          <cell r="D386">
            <v>0</v>
          </cell>
          <cell r="E386">
            <v>169.24859607736255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>
            <v>355</v>
          </cell>
          <cell r="C387">
            <v>52871</v>
          </cell>
          <cell r="D387">
            <v>0</v>
          </cell>
          <cell r="E387">
            <v>169.24859607736255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B388">
            <v>356</v>
          </cell>
          <cell r="C388">
            <v>52902</v>
          </cell>
          <cell r="D388">
            <v>0</v>
          </cell>
          <cell r="E388">
            <v>169.24859607736255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</row>
        <row r="389">
          <cell r="B389">
            <v>357</v>
          </cell>
          <cell r="C389">
            <v>52932</v>
          </cell>
          <cell r="D389">
            <v>0</v>
          </cell>
          <cell r="E389">
            <v>169.24859607736255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</row>
        <row r="390">
          <cell r="B390">
            <v>358</v>
          </cell>
          <cell r="C390">
            <v>52963</v>
          </cell>
          <cell r="D390">
            <v>0</v>
          </cell>
          <cell r="E390">
            <v>169.24859607736255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</row>
        <row r="391">
          <cell r="B391">
            <v>359</v>
          </cell>
          <cell r="C391">
            <v>52994</v>
          </cell>
          <cell r="D391">
            <v>0</v>
          </cell>
          <cell r="E391">
            <v>169.24859607736255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B392">
            <v>360</v>
          </cell>
          <cell r="C392">
            <v>53022</v>
          </cell>
          <cell r="D392">
            <v>0</v>
          </cell>
          <cell r="E392">
            <v>169.24859607736255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resumen"/>
    </sheetNames>
    <sheetDataSet>
      <sheetData sheetId="0" refreshError="1">
        <row r="6">
          <cell r="D6">
            <v>0.10308286735706694</v>
          </cell>
        </row>
        <row r="7">
          <cell r="D7">
            <v>0.20307952869234686</v>
          </cell>
          <cell r="E7">
            <v>1.3402331038888089</v>
          </cell>
          <cell r="F7">
            <v>0.20307952869234686</v>
          </cell>
          <cell r="G7">
            <v>1.3626172401787477</v>
          </cell>
          <cell r="I7">
            <v>0.58572680177741943</v>
          </cell>
          <cell r="J7">
            <v>0.19042845617340845</v>
          </cell>
          <cell r="K7">
            <v>0.180368647937832</v>
          </cell>
        </row>
        <row r="8">
          <cell r="D8">
            <v>1.9036857497293723E-3</v>
          </cell>
          <cell r="E8">
            <v>1.0322288060877847</v>
          </cell>
          <cell r="F8">
            <v>1.9036857497293723E-3</v>
          </cell>
          <cell r="G8">
            <v>2.0829316111226719</v>
          </cell>
          <cell r="H8">
            <v>2.7469721665286237</v>
          </cell>
          <cell r="J8">
            <v>0.49999592377487617</v>
          </cell>
          <cell r="K8">
            <v>0.6944106590004423</v>
          </cell>
        </row>
        <row r="9">
          <cell r="D9">
            <v>4.8505124401651008E-2</v>
          </cell>
          <cell r="E9">
            <v>1.7195315959041655</v>
          </cell>
          <cell r="F9">
            <v>4.8505124401651008E-2</v>
          </cell>
          <cell r="G9">
            <v>1.5250037993314469</v>
          </cell>
          <cell r="H9">
            <v>2.3125159609130082</v>
          </cell>
          <cell r="I9">
            <v>0.479340725797336</v>
          </cell>
          <cell r="J9">
            <v>0.27283529898557984</v>
          </cell>
          <cell r="K9">
            <v>12.627632838678792</v>
          </cell>
        </row>
        <row r="10">
          <cell r="D10">
            <v>0.11266548170793624</v>
          </cell>
          <cell r="E10">
            <v>1.2389199234188553</v>
          </cell>
          <cell r="F10">
            <v>0.11266548170793624</v>
          </cell>
          <cell r="G10">
            <v>1.3719351975957488</v>
          </cell>
          <cell r="H10">
            <v>1.0894144399064845</v>
          </cell>
          <cell r="I10">
            <v>0.74090689352394079</v>
          </cell>
          <cell r="J10">
            <v>0</v>
          </cell>
          <cell r="K10">
            <v>0.43973677823026508</v>
          </cell>
        </row>
        <row r="11">
          <cell r="D11">
            <v>0</v>
          </cell>
          <cell r="E11">
            <v>1.4302581775242498</v>
          </cell>
          <cell r="F11">
            <v>0</v>
          </cell>
          <cell r="G11">
            <v>2.1714185634220473</v>
          </cell>
          <cell r="H11">
            <v>1.1139511106056794</v>
          </cell>
          <cell r="I11">
            <v>0.62765274084509404</v>
          </cell>
          <cell r="J11">
            <v>0.1950215694784557</v>
          </cell>
          <cell r="K11">
            <v>0</v>
          </cell>
        </row>
        <row r="12">
          <cell r="D12">
            <v>4.3429889764463693E-2</v>
          </cell>
          <cell r="E12">
            <v>1.3396612403191552</v>
          </cell>
          <cell r="F12">
            <v>4.3429889764463693E-2</v>
          </cell>
          <cell r="G12">
            <v>1.6961054273374032</v>
          </cell>
          <cell r="H12">
            <v>1.6114483831761206</v>
          </cell>
          <cell r="I12">
            <v>0.67242087828450769</v>
          </cell>
          <cell r="J12">
            <v>4.2921082401666477E-2</v>
          </cell>
          <cell r="K12">
            <v>0.52205635051067467</v>
          </cell>
        </row>
        <row r="13">
          <cell r="D13">
            <v>0.21297948097631489</v>
          </cell>
          <cell r="E13">
            <v>1.0465738099448294</v>
          </cell>
          <cell r="F13">
            <v>0.21297948097631489</v>
          </cell>
          <cell r="G13">
            <v>2.82370771430663</v>
          </cell>
          <cell r="H13">
            <v>5.0642894002729166</v>
          </cell>
          <cell r="I13">
            <v>0.28033344062262711</v>
          </cell>
          <cell r="J13">
            <v>0.21968447717740142</v>
          </cell>
          <cell r="K13">
            <v>0</v>
          </cell>
        </row>
        <row r="14">
          <cell r="D14">
            <v>8.5491686385708615E-2</v>
          </cell>
          <cell r="E14">
            <v>1.0052628862307551</v>
          </cell>
          <cell r="F14">
            <v>8.5491686385708615E-2</v>
          </cell>
          <cell r="G14">
            <v>0.53978807215840108</v>
          </cell>
          <cell r="H14">
            <v>1.453688725941082</v>
          </cell>
          <cell r="I14">
            <v>0.68430376392210468</v>
          </cell>
          <cell r="J14">
            <v>0.65071208439518757</v>
          </cell>
          <cell r="K14">
            <v>0</v>
          </cell>
        </row>
        <row r="15">
          <cell r="D15">
            <v>0.2276775924181311</v>
          </cell>
          <cell r="E15">
            <v>1.0005424281966691</v>
          </cell>
          <cell r="F15">
            <v>0.2276775924181311</v>
          </cell>
          <cell r="G15">
            <v>14.524989182296318</v>
          </cell>
          <cell r="H15">
            <v>3.3087392487835801</v>
          </cell>
          <cell r="I15">
            <v>0.30206607131087992</v>
          </cell>
          <cell r="J15">
            <v>4.0858344620390445E-2</v>
          </cell>
          <cell r="K15">
            <v>0</v>
          </cell>
        </row>
        <row r="16">
          <cell r="D16">
            <v>0.26718603609688096</v>
          </cell>
          <cell r="E16">
            <v>4.3494906778680562</v>
          </cell>
          <cell r="F16">
            <v>0.26718603609688096</v>
          </cell>
          <cell r="G16">
            <v>1.5673199505415771</v>
          </cell>
          <cell r="H16">
            <v>0.86835956876080567</v>
          </cell>
          <cell r="I16">
            <v>0.73915337080028953</v>
          </cell>
          <cell r="J16">
            <v>0.11263804681932904</v>
          </cell>
          <cell r="K16">
            <v>-7.2576282805905789E-3</v>
          </cell>
        </row>
        <row r="17">
          <cell r="D17">
            <v>0.1494806412337121</v>
          </cell>
          <cell r="E17">
            <v>1</v>
          </cell>
          <cell r="F17">
            <v>0.1494806412337121</v>
          </cell>
          <cell r="G17">
            <v>2.4845598592728213</v>
          </cell>
          <cell r="H17">
            <v>1.9000807575655003</v>
          </cell>
          <cell r="I17">
            <v>0.52629341990772072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1</v>
          </cell>
          <cell r="F18">
            <v>0</v>
          </cell>
          <cell r="G18">
            <v>2.174831601811074</v>
          </cell>
          <cell r="H18">
            <v>1.1339818068029091</v>
          </cell>
          <cell r="I18">
            <v>0.88184836299918201</v>
          </cell>
          <cell r="J18">
            <v>4.6606444328247926E-2</v>
          </cell>
          <cell r="K18">
            <v>0</v>
          </cell>
        </row>
        <row r="19">
          <cell r="D19">
            <v>0.21235259539406079</v>
          </cell>
          <cell r="E19">
            <v>2.2061954812725171</v>
          </cell>
          <cell r="F19">
            <v>0.21235259539406079</v>
          </cell>
          <cell r="G19">
            <v>0.83939759510970902</v>
          </cell>
          <cell r="H19">
            <v>1.4746915630422091</v>
          </cell>
          <cell r="I19">
            <v>0.79847985267291688</v>
          </cell>
          <cell r="J19">
            <v>3.2300312245644197E-2</v>
          </cell>
          <cell r="K19">
            <v>0.2618283327178379</v>
          </cell>
        </row>
        <row r="20">
          <cell r="D20">
            <v>0</v>
          </cell>
          <cell r="E20">
            <v>1.3925809370333608</v>
          </cell>
          <cell r="F20">
            <v>0</v>
          </cell>
          <cell r="G20">
            <v>0.17988476975872442</v>
          </cell>
          <cell r="H20">
            <v>10.006594875099809</v>
          </cell>
          <cell r="I20">
            <v>0.7846701659851657</v>
          </cell>
          <cell r="J20">
            <v>1.182870429965998</v>
          </cell>
          <cell r="K20">
            <v>-0.16612525808262071</v>
          </cell>
        </row>
        <row r="21">
          <cell r="D21">
            <v>7.6688061558253209E-2</v>
          </cell>
          <cell r="E21">
            <v>3.9371466448846433</v>
          </cell>
          <cell r="F21">
            <v>7.6688061558253209E-2</v>
          </cell>
          <cell r="G21">
            <v>0.69758689239480098</v>
          </cell>
          <cell r="H21">
            <v>1.3895567271413842</v>
          </cell>
          <cell r="I21">
            <v>0.34673041788659581</v>
          </cell>
          <cell r="J21">
            <v>0.85182945881394112</v>
          </cell>
          <cell r="K21">
            <v>0</v>
          </cell>
        </row>
        <row r="22">
          <cell r="D22">
            <v>0</v>
          </cell>
          <cell r="E22">
            <v>1.2816926593260036</v>
          </cell>
          <cell r="F22">
            <v>0</v>
          </cell>
          <cell r="G22">
            <v>0.50219690524956262</v>
          </cell>
          <cell r="H22">
            <v>8.0555143305624846</v>
          </cell>
          <cell r="I22">
            <v>0.50429662177640133</v>
          </cell>
          <cell r="J22">
            <v>1.069870141130155</v>
          </cell>
          <cell r="K22">
            <v>0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rmas Valarezo Danea Anabel" id="{3EE32A95-D130-4943-A107-7EFD399493DC}" userId="Armas Valarezo Danea Anabel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" dT="2021-03-17T16:29:32.49" personId="{3EE32A95-D130-4943-A107-7EFD399493DC}" id="{68DC36D1-1456-45B1-A18F-6BA1ED2F10F6}">
    <text>será un valor positivo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V261"/>
  <sheetViews>
    <sheetView showGridLines="0" topLeftCell="A7" zoomScale="70" zoomScaleNormal="70" workbookViewId="0">
      <selection activeCell="R20" sqref="R20"/>
    </sheetView>
  </sheetViews>
  <sheetFormatPr baseColWidth="10" defaultRowHeight="14.5"/>
  <cols>
    <col min="1" max="1" width="3.81640625" customWidth="1"/>
    <col min="2" max="2" width="4.1796875" customWidth="1"/>
    <col min="14" max="14" width="3.1796875" customWidth="1"/>
  </cols>
  <sheetData>
    <row r="1" spans="1:48" ht="15" thickBot="1">
      <c r="A1" s="296"/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</row>
    <row r="2" spans="1:48" ht="15.65" customHeight="1" thickTop="1">
      <c r="A2" s="296"/>
      <c r="B2" s="303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1"/>
      <c r="N2" s="296"/>
      <c r="O2" s="33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</row>
    <row r="3" spans="1:48" ht="15.65" customHeight="1">
      <c r="A3" s="296"/>
      <c r="B3" s="300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8"/>
      <c r="N3" s="296"/>
      <c r="O3" s="337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/>
      <c r="AF3" s="296"/>
      <c r="AG3" s="296"/>
      <c r="AH3" s="296"/>
      <c r="AI3" s="296"/>
      <c r="AJ3" s="296"/>
      <c r="AK3" s="296"/>
      <c r="AL3" s="296"/>
      <c r="AM3" s="296"/>
      <c r="AN3" s="296"/>
      <c r="AO3" s="296"/>
      <c r="AP3" s="296"/>
      <c r="AQ3" s="296"/>
      <c r="AR3" s="296"/>
      <c r="AS3" s="296"/>
      <c r="AT3" s="296"/>
      <c r="AU3" s="296"/>
    </row>
    <row r="4" spans="1:48" ht="15.65" customHeight="1">
      <c r="A4" s="296"/>
      <c r="B4" s="300"/>
      <c r="C4" s="299"/>
      <c r="D4" s="299"/>
      <c r="E4" s="299"/>
      <c r="F4" s="299"/>
      <c r="G4" s="299"/>
      <c r="H4" s="299"/>
      <c r="I4" s="299"/>
      <c r="J4" s="299"/>
      <c r="K4" s="299"/>
      <c r="L4" s="299"/>
      <c r="M4" s="298"/>
      <c r="N4" s="296"/>
      <c r="O4" s="337"/>
      <c r="P4" s="296"/>
      <c r="Q4" s="296"/>
      <c r="R4" s="296"/>
      <c r="S4" s="296"/>
      <c r="T4" s="296"/>
      <c r="U4" s="296"/>
      <c r="V4" s="296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</row>
    <row r="5" spans="1:48" ht="15.65" customHeight="1">
      <c r="A5" s="296"/>
      <c r="B5" s="300"/>
      <c r="C5" s="299"/>
      <c r="D5" s="299"/>
      <c r="E5" s="299"/>
      <c r="F5" s="299"/>
      <c r="G5" s="299"/>
      <c r="H5" s="299"/>
      <c r="I5" s="299"/>
      <c r="J5" s="299"/>
      <c r="K5" s="299"/>
      <c r="L5" s="299"/>
      <c r="M5" s="298"/>
      <c r="N5" s="296"/>
      <c r="O5" s="337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</row>
    <row r="6" spans="1:48" ht="15.65" customHeight="1">
      <c r="A6" s="296"/>
      <c r="B6" s="300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8"/>
      <c r="N6" s="296"/>
      <c r="O6" s="337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296"/>
      <c r="AG6" s="296"/>
      <c r="AH6" s="296"/>
      <c r="AI6" s="296"/>
      <c r="AJ6" s="296"/>
      <c r="AK6" s="296"/>
      <c r="AL6" s="296"/>
      <c r="AM6" s="296"/>
      <c r="AN6" s="296"/>
      <c r="AO6" s="296"/>
      <c r="AP6" s="296"/>
      <c r="AQ6" s="296"/>
      <c r="AR6" s="296"/>
      <c r="AS6" s="296"/>
      <c r="AT6" s="296"/>
      <c r="AU6" s="296"/>
    </row>
    <row r="7" spans="1:48" ht="15.65" customHeight="1">
      <c r="A7" s="296"/>
      <c r="B7" s="300"/>
      <c r="C7" s="299"/>
      <c r="D7" s="299"/>
      <c r="E7" s="299"/>
      <c r="F7" s="299"/>
      <c r="G7" s="299"/>
      <c r="H7" s="299"/>
      <c r="I7" s="299"/>
      <c r="J7" s="299"/>
      <c r="K7" s="299"/>
      <c r="L7" s="299"/>
      <c r="M7" s="298"/>
      <c r="N7" s="296"/>
      <c r="O7" s="337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296"/>
      <c r="AG7" s="296"/>
      <c r="AH7" s="296"/>
      <c r="AI7" s="296"/>
      <c r="AJ7" s="296"/>
      <c r="AK7" s="296"/>
      <c r="AL7" s="296"/>
      <c r="AM7" s="296"/>
      <c r="AN7" s="296"/>
      <c r="AO7" s="296"/>
      <c r="AP7" s="296"/>
      <c r="AQ7" s="296"/>
      <c r="AR7" s="296"/>
      <c r="AS7" s="296"/>
      <c r="AT7" s="296"/>
      <c r="AU7" s="296"/>
    </row>
    <row r="8" spans="1:48" ht="15.65" customHeight="1">
      <c r="A8" s="296"/>
      <c r="B8" s="300"/>
      <c r="C8" s="299"/>
      <c r="D8" s="299"/>
      <c r="E8" s="299"/>
      <c r="F8" s="299"/>
      <c r="G8" s="299"/>
      <c r="H8" s="299"/>
      <c r="I8" s="299"/>
      <c r="J8" s="299"/>
      <c r="K8" s="299"/>
      <c r="L8" s="299"/>
      <c r="M8" s="298"/>
      <c r="N8" s="296"/>
      <c r="O8" s="337"/>
      <c r="P8" s="296"/>
      <c r="Q8" s="296"/>
      <c r="R8" s="296"/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296"/>
      <c r="AG8" s="296"/>
      <c r="AH8" s="296"/>
      <c r="AI8" s="296"/>
      <c r="AJ8" s="296"/>
      <c r="AK8" s="296"/>
      <c r="AL8" s="296"/>
      <c r="AM8" s="296"/>
      <c r="AN8" s="296"/>
      <c r="AO8" s="296"/>
      <c r="AP8" s="296"/>
      <c r="AQ8" s="296"/>
      <c r="AR8" s="296"/>
      <c r="AS8" s="296"/>
      <c r="AT8" s="296"/>
      <c r="AU8" s="296"/>
    </row>
    <row r="9" spans="1:48" ht="15.65" customHeight="1">
      <c r="A9" s="296"/>
      <c r="B9" s="300"/>
      <c r="C9" s="299"/>
      <c r="D9" s="299"/>
      <c r="E9" s="299"/>
      <c r="F9" s="299"/>
      <c r="G9" s="299"/>
      <c r="H9" s="299"/>
      <c r="I9" s="299"/>
      <c r="J9" s="299"/>
      <c r="K9" s="299"/>
      <c r="L9" s="299"/>
      <c r="M9" s="298"/>
      <c r="N9" s="296"/>
      <c r="O9" s="337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6"/>
      <c r="AG9" s="296"/>
      <c r="AH9" s="296"/>
      <c r="AI9" s="296"/>
      <c r="AJ9" s="296"/>
      <c r="AK9" s="296"/>
      <c r="AL9" s="296"/>
      <c r="AM9" s="296"/>
      <c r="AN9" s="296"/>
      <c r="AO9" s="296"/>
      <c r="AP9" s="296"/>
      <c r="AQ9" s="296"/>
      <c r="AR9" s="296"/>
      <c r="AS9" s="296"/>
      <c r="AT9" s="296"/>
      <c r="AU9" s="296"/>
    </row>
    <row r="10" spans="1:48" ht="15.65" customHeight="1" thickBot="1">
      <c r="A10" s="296"/>
      <c r="B10" s="300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8"/>
      <c r="N10" s="296"/>
      <c r="O10" s="338"/>
      <c r="P10" s="296"/>
      <c r="Q10" s="296"/>
      <c r="R10" s="296"/>
      <c r="S10" s="296"/>
      <c r="T10" s="296"/>
      <c r="U10" s="296"/>
      <c r="V10" s="296"/>
      <c r="W10" s="296"/>
      <c r="X10" s="296"/>
      <c r="Y10" s="296"/>
      <c r="Z10" s="296"/>
      <c r="AA10" s="296"/>
      <c r="AB10" s="296"/>
      <c r="AC10" s="296"/>
      <c r="AD10" s="296"/>
      <c r="AE10" s="296"/>
      <c r="AF10" s="296"/>
      <c r="AG10" s="296"/>
      <c r="AH10" s="296"/>
      <c r="AI10" s="296"/>
      <c r="AJ10" s="296"/>
      <c r="AK10" s="296"/>
      <c r="AL10" s="296"/>
      <c r="AM10" s="296"/>
      <c r="AN10" s="296"/>
      <c r="AO10" s="296"/>
      <c r="AP10" s="296"/>
      <c r="AQ10" s="296"/>
      <c r="AR10" s="296"/>
      <c r="AS10" s="296"/>
      <c r="AT10" s="296"/>
      <c r="AU10" s="296"/>
    </row>
    <row r="11" spans="1:48">
      <c r="A11" s="296"/>
      <c r="B11" s="297"/>
      <c r="C11" s="653" t="s">
        <v>524</v>
      </c>
      <c r="D11" s="653"/>
      <c r="E11" s="653"/>
      <c r="F11" s="653"/>
      <c r="G11" s="653"/>
      <c r="H11" s="653"/>
      <c r="I11" s="653"/>
      <c r="J11" s="653"/>
      <c r="K11" s="653"/>
      <c r="L11" s="653"/>
      <c r="M11" s="654"/>
      <c r="N11" s="296"/>
      <c r="O11" s="296"/>
      <c r="P11" s="296"/>
      <c r="Q11" s="296"/>
      <c r="R11" s="296"/>
      <c r="S11" s="296"/>
      <c r="T11" s="296"/>
      <c r="U11" s="296"/>
      <c r="V11" s="296"/>
      <c r="W11" s="296"/>
      <c r="X11" s="296"/>
      <c r="Y11" s="296"/>
      <c r="Z11" s="296"/>
      <c r="AA11" s="296"/>
      <c r="AB11" s="296"/>
      <c r="AC11" s="296"/>
      <c r="AD11" s="296"/>
      <c r="AE11" s="296"/>
      <c r="AF11" s="296"/>
      <c r="AG11" s="296"/>
      <c r="AH11" s="296"/>
      <c r="AI11" s="296"/>
      <c r="AJ11" s="296"/>
      <c r="AK11" s="296"/>
      <c r="AL11" s="296"/>
      <c r="AM11" s="296"/>
      <c r="AN11" s="296"/>
      <c r="AO11" s="296"/>
      <c r="AP11" s="296"/>
      <c r="AQ11" s="296"/>
      <c r="AR11" s="296"/>
      <c r="AS11" s="296"/>
      <c r="AT11" s="296"/>
      <c r="AU11" s="296"/>
    </row>
    <row r="12" spans="1:48" ht="45.75" customHeight="1">
      <c r="A12" s="296"/>
      <c r="B12" s="297"/>
      <c r="C12" s="653"/>
      <c r="D12" s="653"/>
      <c r="E12" s="653"/>
      <c r="F12" s="653"/>
      <c r="G12" s="653"/>
      <c r="H12" s="653"/>
      <c r="I12" s="653"/>
      <c r="J12" s="653"/>
      <c r="K12" s="653"/>
      <c r="L12" s="653"/>
      <c r="M12" s="654"/>
      <c r="N12" s="296"/>
      <c r="O12" s="296"/>
      <c r="P12" s="296"/>
      <c r="Q12" s="296"/>
      <c r="R12" s="296"/>
      <c r="S12" s="296"/>
      <c r="T12" s="296"/>
      <c r="U12" s="296"/>
      <c r="V12" s="296"/>
      <c r="W12" s="296"/>
      <c r="X12" s="296"/>
      <c r="Y12" s="296"/>
      <c r="Z12" s="296"/>
      <c r="AA12" s="296"/>
      <c r="AB12" s="296"/>
      <c r="AC12" s="296"/>
      <c r="AD12" s="296"/>
      <c r="AE12" s="296"/>
      <c r="AF12" s="296"/>
      <c r="AG12" s="296"/>
      <c r="AH12" s="296"/>
      <c r="AI12" s="296"/>
      <c r="AJ12" s="296"/>
      <c r="AK12" s="296"/>
      <c r="AL12" s="296"/>
      <c r="AM12" s="296"/>
      <c r="AN12" s="296"/>
      <c r="AO12" s="296"/>
      <c r="AP12" s="296"/>
      <c r="AQ12" s="296"/>
      <c r="AR12" s="296"/>
      <c r="AS12" s="296"/>
      <c r="AT12" s="296"/>
      <c r="AU12" s="296"/>
    </row>
    <row r="13" spans="1:48">
      <c r="A13" s="296"/>
      <c r="B13" s="655" t="s">
        <v>523</v>
      </c>
      <c r="C13" s="656"/>
      <c r="D13" s="656"/>
      <c r="E13" s="656"/>
      <c r="F13" s="656"/>
      <c r="G13" s="656"/>
      <c r="H13" s="656"/>
      <c r="I13" s="656"/>
      <c r="J13" s="656"/>
      <c r="K13" s="656"/>
      <c r="L13" s="656"/>
      <c r="M13" s="657"/>
      <c r="N13" s="296"/>
      <c r="O13" s="296"/>
      <c r="P13" s="296"/>
      <c r="Q13" s="296"/>
      <c r="R13" s="296"/>
      <c r="S13" s="296"/>
      <c r="T13" s="296"/>
      <c r="U13" s="296"/>
      <c r="V13" s="296"/>
      <c r="W13" s="296"/>
      <c r="X13" s="296"/>
      <c r="Y13" s="296"/>
      <c r="Z13" s="296"/>
      <c r="AA13" s="296"/>
      <c r="AB13" s="296"/>
      <c r="AC13" s="296"/>
      <c r="AD13" s="296"/>
      <c r="AE13" s="296"/>
      <c r="AF13" s="296"/>
      <c r="AG13" s="296"/>
      <c r="AH13" s="296"/>
      <c r="AI13" s="296"/>
      <c r="AJ13" s="296"/>
      <c r="AK13" s="296"/>
      <c r="AL13" s="296"/>
      <c r="AM13" s="296"/>
      <c r="AN13" s="296"/>
      <c r="AO13" s="296"/>
      <c r="AP13" s="296"/>
      <c r="AQ13" s="296"/>
      <c r="AR13" s="296"/>
      <c r="AS13" s="296"/>
      <c r="AT13" s="296"/>
      <c r="AU13" s="296"/>
    </row>
    <row r="14" spans="1:48" ht="39" customHeight="1">
      <c r="A14" s="296"/>
      <c r="B14" s="655"/>
      <c r="C14" s="656"/>
      <c r="D14" s="656"/>
      <c r="E14" s="656"/>
      <c r="F14" s="656"/>
      <c r="G14" s="656"/>
      <c r="H14" s="656"/>
      <c r="I14" s="656"/>
      <c r="J14" s="656"/>
      <c r="K14" s="656"/>
      <c r="L14" s="656"/>
      <c r="M14" s="657"/>
      <c r="N14" s="296"/>
      <c r="O14" s="296"/>
      <c r="P14" s="296"/>
      <c r="Q14" s="296"/>
      <c r="R14" s="296"/>
      <c r="S14" s="296"/>
      <c r="T14" s="296"/>
      <c r="U14" s="296"/>
      <c r="V14" s="296"/>
      <c r="W14" s="296"/>
      <c r="X14" s="296"/>
      <c r="Y14" s="296"/>
      <c r="Z14" s="296"/>
      <c r="AA14" s="296"/>
      <c r="AB14" s="296"/>
      <c r="AC14" s="296"/>
      <c r="AD14" s="296"/>
      <c r="AE14" s="296"/>
      <c r="AF14" s="296"/>
      <c r="AG14" s="296"/>
      <c r="AH14" s="296"/>
      <c r="AI14" s="296"/>
      <c r="AJ14" s="296"/>
      <c r="AK14" s="296"/>
      <c r="AL14" s="296"/>
      <c r="AM14" s="296"/>
      <c r="AN14" s="296"/>
      <c r="AO14" s="296"/>
      <c r="AP14" s="296"/>
      <c r="AQ14" s="296"/>
      <c r="AR14" s="296"/>
      <c r="AS14" s="296"/>
      <c r="AT14" s="296"/>
      <c r="AU14" s="296"/>
    </row>
    <row r="15" spans="1:48">
      <c r="A15" s="296"/>
      <c r="B15" s="658" t="s">
        <v>522</v>
      </c>
      <c r="C15" s="659"/>
      <c r="D15" s="659"/>
      <c r="E15" s="659"/>
      <c r="F15" s="659"/>
      <c r="G15" s="659"/>
      <c r="H15" s="659"/>
      <c r="I15" s="659"/>
      <c r="J15" s="659"/>
      <c r="K15" s="659"/>
      <c r="L15" s="659"/>
      <c r="M15" s="660"/>
      <c r="N15" s="296"/>
      <c r="O15" s="296"/>
      <c r="P15" s="296"/>
      <c r="Q15" s="296"/>
      <c r="R15" s="296"/>
      <c r="S15" s="296"/>
      <c r="T15" s="296"/>
      <c r="U15" s="296"/>
      <c r="V15" s="296"/>
      <c r="W15" s="296"/>
      <c r="X15" s="296"/>
      <c r="Y15" s="296"/>
      <c r="Z15" s="296"/>
      <c r="AA15" s="296"/>
      <c r="AB15" s="296"/>
      <c r="AC15" s="296"/>
      <c r="AD15" s="296"/>
      <c r="AE15" s="296"/>
      <c r="AF15" s="296"/>
      <c r="AG15" s="296"/>
      <c r="AH15" s="296"/>
      <c r="AI15" s="296"/>
      <c r="AJ15" s="296"/>
      <c r="AK15" s="296"/>
      <c r="AL15" s="296"/>
      <c r="AM15" s="296"/>
      <c r="AN15" s="296"/>
      <c r="AO15" s="296"/>
      <c r="AP15" s="296"/>
      <c r="AQ15" s="296"/>
      <c r="AR15" s="296"/>
      <c r="AS15" s="296"/>
      <c r="AT15" s="296"/>
      <c r="AU15" s="296"/>
    </row>
    <row r="16" spans="1:48">
      <c r="A16" s="296"/>
      <c r="B16" s="658"/>
      <c r="C16" s="659"/>
      <c r="D16" s="659"/>
      <c r="E16" s="659"/>
      <c r="F16" s="659"/>
      <c r="G16" s="659"/>
      <c r="H16" s="659"/>
      <c r="I16" s="659"/>
      <c r="J16" s="659"/>
      <c r="K16" s="659"/>
      <c r="L16" s="659"/>
      <c r="M16" s="660"/>
      <c r="N16" s="296"/>
      <c r="O16" s="296"/>
      <c r="P16" s="296"/>
      <c r="Q16" s="296"/>
      <c r="R16" s="296"/>
      <c r="S16" s="296"/>
      <c r="T16" s="296"/>
      <c r="U16" s="296"/>
      <c r="V16" s="296"/>
      <c r="W16" s="296"/>
      <c r="X16" s="296"/>
      <c r="Y16" s="296"/>
      <c r="Z16" s="296"/>
      <c r="AA16" s="296"/>
      <c r="AB16" s="296"/>
      <c r="AC16" s="296"/>
      <c r="AD16" s="296"/>
      <c r="AE16" s="296"/>
      <c r="AF16" s="296"/>
      <c r="AG16" s="296"/>
      <c r="AH16" s="296"/>
      <c r="AI16" s="296"/>
      <c r="AJ16" s="296"/>
      <c r="AK16" s="296"/>
      <c r="AL16" s="296"/>
      <c r="AM16" s="296"/>
      <c r="AN16" s="296"/>
      <c r="AO16" s="296"/>
      <c r="AP16" s="296"/>
      <c r="AQ16" s="296"/>
      <c r="AR16" s="296"/>
      <c r="AS16" s="296"/>
      <c r="AT16" s="296"/>
      <c r="AU16" s="296"/>
    </row>
    <row r="17" spans="1:47">
      <c r="A17" s="296"/>
      <c r="B17" s="661" t="s">
        <v>668</v>
      </c>
      <c r="C17" s="662"/>
      <c r="D17" s="662"/>
      <c r="E17" s="662"/>
      <c r="F17" s="662"/>
      <c r="G17" s="662"/>
      <c r="H17" s="662"/>
      <c r="I17" s="662"/>
      <c r="J17" s="662"/>
      <c r="K17" s="662"/>
      <c r="L17" s="662"/>
      <c r="M17" s="663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6"/>
      <c r="AG17" s="296"/>
      <c r="AH17" s="296"/>
      <c r="AI17" s="296"/>
      <c r="AJ17" s="296"/>
      <c r="AK17" s="296"/>
      <c r="AL17" s="296"/>
      <c r="AM17" s="296"/>
      <c r="AN17" s="296"/>
      <c r="AO17" s="296"/>
      <c r="AP17" s="296"/>
      <c r="AQ17" s="296"/>
      <c r="AR17" s="296"/>
      <c r="AS17" s="296"/>
      <c r="AT17" s="296"/>
      <c r="AU17" s="296"/>
    </row>
    <row r="18" spans="1:47" ht="62.25" customHeight="1">
      <c r="A18" s="296"/>
      <c r="B18" s="661"/>
      <c r="C18" s="662"/>
      <c r="D18" s="662"/>
      <c r="E18" s="662"/>
      <c r="F18" s="662"/>
      <c r="G18" s="662"/>
      <c r="H18" s="662"/>
      <c r="I18" s="662"/>
      <c r="J18" s="662"/>
      <c r="K18" s="662"/>
      <c r="L18" s="662"/>
      <c r="M18" s="663"/>
      <c r="N18" s="296"/>
      <c r="O18" s="296"/>
      <c r="P18" s="296"/>
      <c r="Q18" s="296"/>
      <c r="R18" s="296"/>
      <c r="S18" s="296"/>
      <c r="T18" s="296"/>
      <c r="U18" s="296"/>
      <c r="V18" s="296"/>
      <c r="W18" s="296"/>
      <c r="X18" s="296"/>
      <c r="Y18" s="296"/>
      <c r="Z18" s="296"/>
      <c r="AA18" s="296"/>
      <c r="AB18" s="296"/>
      <c r="AC18" s="296"/>
      <c r="AD18" s="296"/>
      <c r="AE18" s="296"/>
      <c r="AF18" s="296"/>
      <c r="AG18" s="296"/>
      <c r="AH18" s="296"/>
      <c r="AI18" s="296"/>
      <c r="AJ18" s="296"/>
      <c r="AK18" s="296"/>
      <c r="AL18" s="296"/>
      <c r="AM18" s="296"/>
      <c r="AN18" s="296"/>
      <c r="AO18" s="296"/>
      <c r="AP18" s="296"/>
      <c r="AQ18" s="296"/>
      <c r="AR18" s="296"/>
      <c r="AS18" s="296"/>
      <c r="AT18" s="296"/>
      <c r="AU18" s="296"/>
    </row>
    <row r="19" spans="1:47" ht="17.5">
      <c r="A19" s="296"/>
      <c r="B19" s="649" t="s">
        <v>537</v>
      </c>
      <c r="C19" s="647"/>
      <c r="D19" s="647"/>
      <c r="E19" s="647"/>
      <c r="F19" s="647"/>
      <c r="G19" s="647"/>
      <c r="H19" s="647"/>
      <c r="I19" s="647"/>
      <c r="J19" s="647"/>
      <c r="K19" s="647"/>
      <c r="L19" s="647"/>
      <c r="M19" s="648"/>
      <c r="N19" s="296"/>
      <c r="O19" s="296"/>
      <c r="P19" s="296"/>
      <c r="Q19" s="296"/>
      <c r="R19" s="296"/>
      <c r="S19" s="296"/>
      <c r="T19" s="296"/>
      <c r="U19" s="296"/>
      <c r="V19" s="296"/>
      <c r="W19" s="296"/>
      <c r="X19" s="296"/>
      <c r="Y19" s="296"/>
      <c r="Z19" s="296"/>
      <c r="AA19" s="296"/>
      <c r="AB19" s="296"/>
      <c r="AC19" s="296"/>
      <c r="AD19" s="296"/>
      <c r="AE19" s="296"/>
      <c r="AF19" s="296"/>
      <c r="AG19" s="296"/>
      <c r="AH19" s="296"/>
      <c r="AI19" s="296"/>
      <c r="AJ19" s="296"/>
      <c r="AK19" s="296"/>
      <c r="AL19" s="296"/>
      <c r="AM19" s="296"/>
      <c r="AN19" s="296"/>
      <c r="AO19" s="296"/>
      <c r="AP19" s="296"/>
      <c r="AQ19" s="296"/>
      <c r="AR19" s="296"/>
      <c r="AS19" s="296"/>
      <c r="AT19" s="296"/>
      <c r="AU19" s="296"/>
    </row>
    <row r="20" spans="1:47" ht="18">
      <c r="A20" s="296"/>
      <c r="B20" s="646" t="s">
        <v>637</v>
      </c>
      <c r="C20" s="647"/>
      <c r="D20" s="647"/>
      <c r="E20" s="647"/>
      <c r="F20" s="647"/>
      <c r="G20" s="647"/>
      <c r="H20" s="647"/>
      <c r="I20" s="647"/>
      <c r="J20" s="647"/>
      <c r="K20" s="647"/>
      <c r="L20" s="647"/>
      <c r="M20" s="648"/>
      <c r="N20" s="296"/>
      <c r="O20" s="296"/>
      <c r="P20" s="296"/>
      <c r="Q20" s="296"/>
      <c r="R20" s="296"/>
      <c r="S20" s="296"/>
      <c r="T20" s="296"/>
      <c r="U20" s="296"/>
      <c r="V20" s="296"/>
      <c r="W20" s="296"/>
      <c r="X20" s="296"/>
      <c r="Y20" s="296"/>
      <c r="Z20" s="296"/>
      <c r="AA20" s="296"/>
      <c r="AB20" s="296"/>
      <c r="AC20" s="296"/>
      <c r="AD20" s="296"/>
      <c r="AE20" s="296"/>
      <c r="AF20" s="296"/>
      <c r="AG20" s="296"/>
      <c r="AH20" s="296"/>
      <c r="AI20" s="296"/>
      <c r="AJ20" s="296"/>
      <c r="AK20" s="296"/>
      <c r="AL20" s="296"/>
      <c r="AM20" s="296"/>
      <c r="AN20" s="296"/>
      <c r="AO20" s="296"/>
      <c r="AP20" s="296"/>
      <c r="AQ20" s="296"/>
      <c r="AR20" s="296"/>
      <c r="AS20" s="296"/>
      <c r="AT20" s="296"/>
      <c r="AU20" s="296"/>
    </row>
    <row r="21" spans="1:47" ht="18">
      <c r="A21" s="296"/>
      <c r="B21" s="646" t="s">
        <v>638</v>
      </c>
      <c r="C21" s="664"/>
      <c r="D21" s="664"/>
      <c r="E21" s="664"/>
      <c r="F21" s="664"/>
      <c r="G21" s="664"/>
      <c r="H21" s="664"/>
      <c r="I21" s="664"/>
      <c r="J21" s="664"/>
      <c r="K21" s="664"/>
      <c r="L21" s="664"/>
      <c r="M21" s="665"/>
      <c r="N21" s="296"/>
      <c r="O21" s="296"/>
      <c r="P21" s="296"/>
      <c r="Q21" s="296"/>
      <c r="R21" s="296"/>
      <c r="S21" s="296"/>
      <c r="T21" s="296"/>
      <c r="U21" s="296"/>
      <c r="V21" s="296"/>
      <c r="W21" s="296"/>
      <c r="X21" s="296"/>
      <c r="Y21" s="296"/>
      <c r="Z21" s="296"/>
      <c r="AA21" s="296"/>
      <c r="AB21" s="296"/>
      <c r="AC21" s="296"/>
      <c r="AD21" s="296"/>
      <c r="AE21" s="296"/>
      <c r="AF21" s="296"/>
      <c r="AG21" s="296"/>
      <c r="AH21" s="296"/>
      <c r="AI21" s="296"/>
      <c r="AJ21" s="296"/>
      <c r="AK21" s="296"/>
      <c r="AL21" s="296"/>
      <c r="AM21" s="296"/>
      <c r="AN21" s="296"/>
      <c r="AO21" s="296"/>
      <c r="AP21" s="296"/>
      <c r="AQ21" s="296"/>
      <c r="AR21" s="296"/>
      <c r="AS21" s="296"/>
      <c r="AT21" s="296"/>
      <c r="AU21" s="296"/>
    </row>
    <row r="22" spans="1:47">
      <c r="A22" s="296"/>
      <c r="B22" s="649" t="s">
        <v>521</v>
      </c>
      <c r="C22" s="647"/>
      <c r="D22" s="647"/>
      <c r="E22" s="647"/>
      <c r="F22" s="647"/>
      <c r="G22" s="647"/>
      <c r="H22" s="647"/>
      <c r="I22" s="647"/>
      <c r="J22" s="647"/>
      <c r="K22" s="647"/>
      <c r="L22" s="647"/>
      <c r="M22" s="648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  <c r="Y22" s="296"/>
      <c r="Z22" s="296"/>
      <c r="AA22" s="296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296"/>
      <c r="AN22" s="296"/>
      <c r="AO22" s="296"/>
      <c r="AP22" s="296"/>
      <c r="AQ22" s="296"/>
      <c r="AR22" s="296"/>
      <c r="AS22" s="296"/>
      <c r="AT22" s="296"/>
      <c r="AU22" s="296"/>
    </row>
    <row r="23" spans="1:47" ht="15" thickBot="1">
      <c r="A23" s="296"/>
      <c r="B23" s="650"/>
      <c r="C23" s="651"/>
      <c r="D23" s="651"/>
      <c r="E23" s="651"/>
      <c r="F23" s="651"/>
      <c r="G23" s="651"/>
      <c r="H23" s="651"/>
      <c r="I23" s="651"/>
      <c r="J23" s="651"/>
      <c r="K23" s="651"/>
      <c r="L23" s="651"/>
      <c r="M23" s="652"/>
      <c r="N23" s="296"/>
      <c r="O23" s="296"/>
      <c r="P23" s="296"/>
      <c r="Q23" s="296"/>
      <c r="R23" s="296"/>
      <c r="S23" s="296"/>
      <c r="T23" s="296"/>
      <c r="U23" s="296"/>
      <c r="V23" s="296"/>
      <c r="W23" s="296"/>
      <c r="X23" s="296"/>
      <c r="Y23" s="296"/>
      <c r="Z23" s="296"/>
      <c r="AA23" s="296"/>
      <c r="AB23" s="296"/>
      <c r="AC23" s="296"/>
      <c r="AD23" s="296"/>
      <c r="AE23" s="296"/>
      <c r="AF23" s="296"/>
      <c r="AG23" s="296"/>
      <c r="AH23" s="296"/>
      <c r="AI23" s="296"/>
      <c r="AJ23" s="296"/>
      <c r="AK23" s="296"/>
      <c r="AL23" s="296"/>
      <c r="AM23" s="296"/>
      <c r="AN23" s="296"/>
      <c r="AO23" s="296"/>
      <c r="AP23" s="296"/>
      <c r="AQ23" s="296"/>
      <c r="AR23" s="296"/>
      <c r="AS23" s="296"/>
      <c r="AT23" s="296"/>
      <c r="AU23" s="296"/>
    </row>
    <row r="24" spans="1:47" ht="15" thickTop="1">
      <c r="A24" s="296"/>
      <c r="B24" s="296"/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296"/>
      <c r="P24" s="296"/>
      <c r="Q24" s="296"/>
      <c r="R24" s="296"/>
      <c r="S24" s="296"/>
      <c r="T24" s="296"/>
      <c r="U24" s="296"/>
      <c r="V24" s="296"/>
      <c r="W24" s="296"/>
      <c r="X24" s="296"/>
      <c r="Y24" s="296"/>
      <c r="Z24" s="296"/>
      <c r="AA24" s="296"/>
      <c r="AB24" s="296"/>
      <c r="AC24" s="296"/>
      <c r="AD24" s="296"/>
      <c r="AE24" s="296"/>
      <c r="AF24" s="296"/>
      <c r="AG24" s="296"/>
      <c r="AH24" s="296"/>
      <c r="AI24" s="296"/>
      <c r="AJ24" s="296"/>
      <c r="AK24" s="296"/>
      <c r="AL24" s="296"/>
      <c r="AM24" s="296"/>
      <c r="AN24" s="296"/>
      <c r="AO24" s="296"/>
      <c r="AP24" s="296"/>
      <c r="AQ24" s="296"/>
      <c r="AR24" s="296"/>
      <c r="AS24" s="296"/>
      <c r="AT24" s="296"/>
      <c r="AU24" s="296"/>
    </row>
    <row r="25" spans="1:47">
      <c r="A25" s="296"/>
      <c r="B25" s="296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96"/>
      <c r="O25" s="296"/>
      <c r="P25" s="296"/>
      <c r="Q25" s="296"/>
      <c r="R25" s="296"/>
      <c r="S25" s="296"/>
      <c r="T25" s="296"/>
      <c r="U25" s="296"/>
      <c r="V25" s="296"/>
      <c r="W25" s="296"/>
      <c r="X25" s="296"/>
      <c r="Y25" s="296"/>
      <c r="Z25" s="296"/>
      <c r="AA25" s="296"/>
      <c r="AB25" s="296"/>
      <c r="AC25" s="296"/>
      <c r="AD25" s="296"/>
      <c r="AE25" s="296"/>
      <c r="AF25" s="296"/>
      <c r="AG25" s="296"/>
      <c r="AH25" s="296"/>
      <c r="AI25" s="296"/>
      <c r="AJ25" s="296"/>
      <c r="AK25" s="296"/>
      <c r="AL25" s="296"/>
      <c r="AM25" s="296"/>
      <c r="AN25" s="296"/>
      <c r="AO25" s="296"/>
      <c r="AP25" s="296"/>
      <c r="AQ25" s="296"/>
      <c r="AR25" s="296"/>
      <c r="AS25" s="296"/>
      <c r="AT25" s="296"/>
      <c r="AU25" s="296"/>
    </row>
    <row r="26" spans="1:47">
      <c r="A26" s="296"/>
      <c r="B26" s="296"/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96"/>
      <c r="X26" s="296"/>
      <c r="Y26" s="296"/>
      <c r="Z26" s="296"/>
      <c r="AA26" s="296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96"/>
      <c r="AN26" s="296"/>
      <c r="AO26" s="296"/>
      <c r="AP26" s="296"/>
      <c r="AQ26" s="296"/>
      <c r="AR26" s="296"/>
      <c r="AS26" s="296"/>
      <c r="AT26" s="296"/>
      <c r="AU26" s="296"/>
    </row>
    <row r="27" spans="1:47">
      <c r="A27" s="296"/>
      <c r="B27" s="296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96"/>
      <c r="Y27" s="296"/>
      <c r="Z27" s="296"/>
      <c r="AA27" s="296"/>
      <c r="AB27" s="296"/>
      <c r="AC27" s="296"/>
      <c r="AD27" s="296"/>
      <c r="AE27" s="296"/>
      <c r="AF27" s="296"/>
      <c r="AG27" s="296"/>
      <c r="AH27" s="296"/>
      <c r="AI27" s="296"/>
      <c r="AJ27" s="296"/>
      <c r="AK27" s="296"/>
      <c r="AL27" s="296"/>
      <c r="AM27" s="296"/>
      <c r="AN27" s="296"/>
      <c r="AO27" s="296"/>
      <c r="AP27" s="296"/>
      <c r="AQ27" s="296"/>
      <c r="AR27" s="296"/>
      <c r="AS27" s="296"/>
      <c r="AT27" s="296"/>
      <c r="AU27" s="296"/>
    </row>
    <row r="28" spans="1:47">
      <c r="A28" s="296"/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6"/>
      <c r="U28" s="296"/>
      <c r="V28" s="296"/>
      <c r="W28" s="296"/>
      <c r="X28" s="296"/>
      <c r="Y28" s="296"/>
      <c r="Z28" s="296"/>
      <c r="AA28" s="296"/>
      <c r="AB28" s="296"/>
      <c r="AC28" s="296"/>
      <c r="AD28" s="296"/>
      <c r="AE28" s="296"/>
      <c r="AF28" s="296"/>
      <c r="AG28" s="296"/>
      <c r="AH28" s="296"/>
      <c r="AI28" s="296"/>
      <c r="AJ28" s="296"/>
      <c r="AK28" s="296"/>
      <c r="AL28" s="296"/>
      <c r="AM28" s="296"/>
      <c r="AN28" s="296"/>
      <c r="AO28" s="296"/>
      <c r="AP28" s="296"/>
      <c r="AQ28" s="296"/>
      <c r="AR28" s="296"/>
      <c r="AS28" s="296"/>
      <c r="AT28" s="296"/>
      <c r="AU28" s="296"/>
    </row>
    <row r="29" spans="1:47">
      <c r="A29" s="296"/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  <c r="U29" s="296"/>
      <c r="V29" s="296"/>
      <c r="W29" s="296"/>
      <c r="X29" s="296"/>
      <c r="Y29" s="296"/>
      <c r="Z29" s="296"/>
      <c r="AA29" s="296"/>
      <c r="AB29" s="296"/>
      <c r="AC29" s="296"/>
      <c r="AD29" s="296"/>
      <c r="AE29" s="296"/>
      <c r="AF29" s="296"/>
      <c r="AG29" s="296"/>
      <c r="AH29" s="296"/>
      <c r="AI29" s="296"/>
      <c r="AJ29" s="296"/>
      <c r="AK29" s="296"/>
      <c r="AL29" s="296"/>
      <c r="AM29" s="296"/>
      <c r="AN29" s="296"/>
      <c r="AO29" s="296"/>
      <c r="AP29" s="296"/>
      <c r="AQ29" s="296"/>
      <c r="AR29" s="296"/>
      <c r="AS29" s="296"/>
      <c r="AT29" s="296"/>
      <c r="AU29" s="296"/>
    </row>
    <row r="30" spans="1:47">
      <c r="A30" s="296"/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96"/>
      <c r="X30" s="296"/>
      <c r="Y30" s="296"/>
      <c r="Z30" s="296"/>
      <c r="AA30" s="296"/>
      <c r="AB30" s="296"/>
      <c r="AC30" s="296"/>
      <c r="AD30" s="296"/>
      <c r="AE30" s="296"/>
      <c r="AF30" s="296"/>
      <c r="AG30" s="296"/>
      <c r="AH30" s="296"/>
      <c r="AI30" s="296"/>
      <c r="AJ30" s="296"/>
      <c r="AK30" s="296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</row>
    <row r="31" spans="1:47">
      <c r="A31" s="296"/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V31" s="296"/>
      <c r="W31" s="296"/>
      <c r="X31" s="296"/>
      <c r="Y31" s="296"/>
      <c r="Z31" s="296"/>
      <c r="AA31" s="296"/>
      <c r="AB31" s="296"/>
      <c r="AC31" s="296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  <c r="AO31" s="296"/>
      <c r="AP31" s="296"/>
      <c r="AQ31" s="296"/>
      <c r="AR31" s="296"/>
      <c r="AS31" s="296"/>
      <c r="AT31" s="296"/>
      <c r="AU31" s="296"/>
    </row>
    <row r="32" spans="1:47">
      <c r="A32" s="296"/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296"/>
      <c r="AI32" s="296"/>
      <c r="AJ32" s="296"/>
      <c r="AK32" s="296"/>
      <c r="AL32" s="296"/>
      <c r="AM32" s="296"/>
      <c r="AN32" s="296"/>
      <c r="AO32" s="296"/>
      <c r="AP32" s="296"/>
      <c r="AQ32" s="296"/>
      <c r="AR32" s="296"/>
      <c r="AS32" s="296"/>
      <c r="AT32" s="296"/>
      <c r="AU32" s="296"/>
    </row>
    <row r="33" spans="1:47">
      <c r="A33" s="296"/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6"/>
      <c r="V33" s="296"/>
      <c r="W33" s="296"/>
      <c r="X33" s="296"/>
      <c r="Y33" s="296"/>
      <c r="Z33" s="296"/>
      <c r="AA33" s="296"/>
      <c r="AB33" s="296"/>
      <c r="AC33" s="296"/>
      <c r="AD33" s="296"/>
      <c r="AE33" s="296"/>
      <c r="AF33" s="296"/>
      <c r="AG33" s="296"/>
      <c r="AH33" s="296"/>
      <c r="AI33" s="296"/>
      <c r="AJ33" s="296"/>
      <c r="AK33" s="296"/>
      <c r="AL33" s="296"/>
      <c r="AM33" s="296"/>
      <c r="AN33" s="296"/>
      <c r="AO33" s="296"/>
      <c r="AP33" s="296"/>
      <c r="AQ33" s="296"/>
      <c r="AR33" s="296"/>
      <c r="AS33" s="296"/>
      <c r="AT33" s="296"/>
      <c r="AU33" s="296"/>
    </row>
    <row r="34" spans="1:47">
      <c r="A34" s="296"/>
      <c r="B34" s="296"/>
      <c r="C34" s="296"/>
      <c r="D34" s="296"/>
      <c r="E34" s="296"/>
      <c r="F34" s="296"/>
      <c r="G34" s="296"/>
      <c r="H34" s="296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296"/>
      <c r="T34" s="296"/>
      <c r="U34" s="296"/>
      <c r="V34" s="296"/>
      <c r="W34" s="296"/>
      <c r="X34" s="296"/>
      <c r="Y34" s="296"/>
      <c r="Z34" s="296"/>
      <c r="AA34" s="296"/>
      <c r="AB34" s="296"/>
      <c r="AC34" s="296"/>
      <c r="AD34" s="296"/>
      <c r="AE34" s="296"/>
      <c r="AF34" s="296"/>
      <c r="AG34" s="296"/>
      <c r="AH34" s="296"/>
      <c r="AI34" s="296"/>
      <c r="AJ34" s="296"/>
      <c r="AK34" s="296"/>
      <c r="AL34" s="296"/>
      <c r="AM34" s="296"/>
      <c r="AN34" s="296"/>
      <c r="AO34" s="296"/>
      <c r="AP34" s="296"/>
      <c r="AQ34" s="296"/>
      <c r="AR34" s="296"/>
      <c r="AS34" s="296"/>
      <c r="AT34" s="296"/>
      <c r="AU34" s="296"/>
    </row>
    <row r="35" spans="1:47">
      <c r="A35" s="296"/>
      <c r="B35" s="296"/>
      <c r="C35" s="296"/>
      <c r="D35" s="296"/>
      <c r="E35" s="296"/>
      <c r="F35" s="296"/>
      <c r="G35" s="296"/>
      <c r="H35" s="296"/>
      <c r="I35" s="296"/>
      <c r="J35" s="296"/>
      <c r="K35" s="296"/>
      <c r="L35" s="296"/>
      <c r="M35" s="296"/>
      <c r="N35" s="296"/>
      <c r="O35" s="296"/>
      <c r="P35" s="296"/>
      <c r="Q35" s="296"/>
      <c r="R35" s="296"/>
      <c r="S35" s="296"/>
      <c r="T35" s="296"/>
      <c r="U35" s="296"/>
      <c r="V35" s="296"/>
      <c r="W35" s="296"/>
      <c r="X35" s="296"/>
      <c r="Y35" s="296"/>
      <c r="Z35" s="296"/>
      <c r="AA35" s="296"/>
      <c r="AB35" s="296"/>
      <c r="AC35" s="296"/>
      <c r="AD35" s="296"/>
      <c r="AE35" s="296"/>
      <c r="AF35" s="296"/>
      <c r="AG35" s="296"/>
      <c r="AH35" s="296"/>
      <c r="AI35" s="296"/>
      <c r="AJ35" s="296"/>
      <c r="AK35" s="296"/>
      <c r="AL35" s="296"/>
      <c r="AM35" s="296"/>
      <c r="AN35" s="296"/>
      <c r="AO35" s="296"/>
      <c r="AP35" s="296"/>
      <c r="AQ35" s="296"/>
      <c r="AR35" s="296"/>
      <c r="AS35" s="296"/>
      <c r="AT35" s="296"/>
      <c r="AU35" s="296"/>
    </row>
    <row r="36" spans="1:47">
      <c r="A36" s="296"/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6"/>
      <c r="AE36" s="296"/>
      <c r="AF36" s="296"/>
      <c r="AG36" s="296"/>
      <c r="AH36" s="296"/>
      <c r="AI36" s="296"/>
      <c r="AJ36" s="296"/>
      <c r="AK36" s="296"/>
      <c r="AL36" s="296"/>
      <c r="AM36" s="296"/>
      <c r="AN36" s="296"/>
      <c r="AO36" s="296"/>
      <c r="AP36" s="296"/>
      <c r="AQ36" s="296"/>
      <c r="AR36" s="296"/>
      <c r="AS36" s="296"/>
      <c r="AT36" s="296"/>
      <c r="AU36" s="296"/>
    </row>
    <row r="37" spans="1:47">
      <c r="A37" s="296"/>
      <c r="B37" s="296"/>
      <c r="C37" s="296"/>
      <c r="D37" s="296"/>
      <c r="E37" s="296"/>
      <c r="F37" s="296"/>
      <c r="G37" s="296"/>
      <c r="H37" s="296"/>
      <c r="I37" s="296"/>
      <c r="J37" s="296"/>
      <c r="K37" s="296"/>
      <c r="L37" s="296"/>
      <c r="M37" s="296"/>
      <c r="N37" s="296"/>
      <c r="O37" s="296"/>
      <c r="P37" s="296"/>
      <c r="Q37" s="296"/>
      <c r="R37" s="296"/>
      <c r="S37" s="296"/>
      <c r="T37" s="296"/>
      <c r="U37" s="296"/>
      <c r="V37" s="296"/>
      <c r="W37" s="296"/>
      <c r="X37" s="296"/>
      <c r="Y37" s="296"/>
      <c r="Z37" s="296"/>
      <c r="AA37" s="296"/>
      <c r="AB37" s="296"/>
      <c r="AC37" s="296"/>
      <c r="AD37" s="296"/>
      <c r="AE37" s="296"/>
      <c r="AF37" s="296"/>
      <c r="AG37" s="296"/>
      <c r="AH37" s="296"/>
      <c r="AI37" s="296"/>
      <c r="AJ37" s="296"/>
      <c r="AK37" s="296"/>
      <c r="AL37" s="296"/>
      <c r="AM37" s="296"/>
      <c r="AN37" s="296"/>
      <c r="AO37" s="296"/>
      <c r="AP37" s="296"/>
      <c r="AQ37" s="296"/>
      <c r="AR37" s="296"/>
      <c r="AS37" s="296"/>
      <c r="AT37" s="296"/>
      <c r="AU37" s="296"/>
    </row>
    <row r="38" spans="1:47">
      <c r="A38" s="296"/>
      <c r="B38" s="296"/>
      <c r="C38" s="296"/>
      <c r="D38" s="296"/>
      <c r="E38" s="296"/>
      <c r="F38" s="296"/>
      <c r="G38" s="296"/>
      <c r="H38" s="296"/>
      <c r="I38" s="296"/>
      <c r="J38" s="296"/>
      <c r="K38" s="296"/>
      <c r="L38" s="296"/>
      <c r="M38" s="296"/>
      <c r="N38" s="296"/>
      <c r="O38" s="296"/>
      <c r="P38" s="296"/>
      <c r="Q38" s="296"/>
      <c r="R38" s="296"/>
      <c r="S38" s="296"/>
      <c r="T38" s="296"/>
      <c r="U38" s="296"/>
      <c r="V38" s="296"/>
      <c r="W38" s="296"/>
      <c r="X38" s="296"/>
      <c r="Y38" s="296"/>
      <c r="Z38" s="296"/>
      <c r="AA38" s="296"/>
      <c r="AB38" s="296"/>
      <c r="AC38" s="296"/>
      <c r="AD38" s="296"/>
      <c r="AE38" s="296"/>
      <c r="AF38" s="296"/>
      <c r="AG38" s="296"/>
      <c r="AH38" s="296"/>
      <c r="AI38" s="296"/>
      <c r="AJ38" s="296"/>
      <c r="AK38" s="296"/>
      <c r="AL38" s="296"/>
      <c r="AM38" s="296"/>
      <c r="AN38" s="296"/>
      <c r="AO38" s="296"/>
      <c r="AP38" s="296"/>
      <c r="AQ38" s="296"/>
      <c r="AR38" s="296"/>
      <c r="AS38" s="296"/>
      <c r="AT38" s="296"/>
      <c r="AU38" s="296"/>
    </row>
    <row r="39" spans="1:47">
      <c r="A39" s="296"/>
      <c r="B39" s="296"/>
      <c r="C39" s="296"/>
      <c r="D39" s="296"/>
      <c r="E39" s="296"/>
      <c r="F39" s="296"/>
      <c r="G39" s="296"/>
      <c r="H39" s="296"/>
      <c r="I39" s="296"/>
      <c r="J39" s="296"/>
      <c r="K39" s="296"/>
      <c r="L39" s="296"/>
      <c r="M39" s="296"/>
      <c r="N39" s="296"/>
      <c r="O39" s="296"/>
      <c r="P39" s="296"/>
      <c r="Q39" s="296"/>
      <c r="R39" s="296"/>
      <c r="S39" s="296"/>
      <c r="T39" s="296"/>
      <c r="U39" s="296"/>
      <c r="V39" s="296"/>
      <c r="W39" s="296"/>
      <c r="X39" s="296"/>
      <c r="Y39" s="296"/>
      <c r="Z39" s="296"/>
      <c r="AA39" s="296"/>
      <c r="AB39" s="296"/>
      <c r="AC39" s="296"/>
      <c r="AD39" s="296"/>
      <c r="AE39" s="296"/>
      <c r="AF39" s="296"/>
      <c r="AG39" s="296"/>
      <c r="AH39" s="296"/>
      <c r="AI39" s="296"/>
      <c r="AJ39" s="296"/>
      <c r="AK39" s="296"/>
      <c r="AL39" s="296"/>
      <c r="AM39" s="296"/>
      <c r="AN39" s="296"/>
      <c r="AO39" s="296"/>
      <c r="AP39" s="296"/>
      <c r="AQ39" s="296"/>
      <c r="AR39" s="296"/>
      <c r="AS39" s="296"/>
      <c r="AT39" s="296"/>
      <c r="AU39" s="296"/>
    </row>
    <row r="40" spans="1:47">
      <c r="A40" s="296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6"/>
      <c r="U40" s="296"/>
      <c r="V40" s="296"/>
      <c r="W40" s="296"/>
      <c r="X40" s="296"/>
      <c r="Y40" s="296"/>
      <c r="Z40" s="296"/>
      <c r="AA40" s="296"/>
      <c r="AB40" s="296"/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</row>
    <row r="41" spans="1:47">
      <c r="A41" s="296"/>
      <c r="B41" s="296"/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296"/>
      <c r="U41" s="296"/>
      <c r="V41" s="296"/>
      <c r="W41" s="296"/>
      <c r="X41" s="296"/>
      <c r="Y41" s="296"/>
      <c r="Z41" s="296"/>
      <c r="AA41" s="296"/>
      <c r="AB41" s="296"/>
      <c r="AC41" s="296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</row>
    <row r="42" spans="1:47">
      <c r="A42" s="296"/>
      <c r="B42" s="296"/>
      <c r="C42" s="296"/>
      <c r="D42" s="296"/>
      <c r="E42" s="296"/>
      <c r="F42" s="296"/>
      <c r="G42" s="296"/>
      <c r="H42" s="296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296"/>
      <c r="U42" s="296"/>
      <c r="V42" s="296"/>
      <c r="W42" s="296"/>
      <c r="X42" s="296"/>
      <c r="Y42" s="296"/>
      <c r="Z42" s="296"/>
      <c r="AA42" s="296"/>
      <c r="AB42" s="296"/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</row>
    <row r="43" spans="1:47">
      <c r="A43" s="296"/>
      <c r="B43" s="296"/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296"/>
      <c r="P43" s="296"/>
      <c r="Q43" s="296"/>
      <c r="R43" s="296"/>
      <c r="S43" s="296"/>
      <c r="T43" s="296"/>
      <c r="U43" s="296"/>
      <c r="V43" s="296"/>
      <c r="W43" s="296"/>
      <c r="X43" s="296"/>
      <c r="Y43" s="296"/>
      <c r="Z43" s="296"/>
      <c r="AA43" s="296"/>
      <c r="AB43" s="296"/>
      <c r="AC43" s="296"/>
      <c r="AD43" s="296"/>
      <c r="AE43" s="296"/>
      <c r="AF43" s="296"/>
      <c r="AG43" s="296"/>
      <c r="AH43" s="296"/>
      <c r="AI43" s="296"/>
      <c r="AJ43" s="296"/>
      <c r="AK43" s="296"/>
      <c r="AL43" s="296"/>
      <c r="AM43" s="296"/>
      <c r="AN43" s="296"/>
      <c r="AO43" s="296"/>
      <c r="AP43" s="296"/>
      <c r="AQ43" s="296"/>
      <c r="AR43" s="296"/>
      <c r="AS43" s="296"/>
      <c r="AT43" s="296"/>
      <c r="AU43" s="296"/>
    </row>
    <row r="44" spans="1:47">
      <c r="A44" s="296"/>
      <c r="B44" s="296"/>
      <c r="C44" s="296"/>
      <c r="D44" s="296"/>
      <c r="E44" s="296"/>
      <c r="F44" s="296"/>
      <c r="G44" s="296"/>
      <c r="H44" s="296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296"/>
      <c r="U44" s="296"/>
      <c r="V44" s="296"/>
      <c r="W44" s="296"/>
      <c r="X44" s="296"/>
      <c r="Y44" s="296"/>
      <c r="Z44" s="296"/>
      <c r="AA44" s="296"/>
      <c r="AB44" s="296"/>
      <c r="AC44" s="296"/>
      <c r="AD44" s="296"/>
      <c r="AE44" s="296"/>
      <c r="AF44" s="296"/>
      <c r="AG44" s="296"/>
      <c r="AH44" s="296"/>
      <c r="AI44" s="296"/>
      <c r="AJ44" s="296"/>
      <c r="AK44" s="296"/>
      <c r="AL44" s="296"/>
      <c r="AM44" s="296"/>
      <c r="AN44" s="296"/>
      <c r="AO44" s="296"/>
      <c r="AP44" s="296"/>
      <c r="AQ44" s="296"/>
      <c r="AR44" s="296"/>
      <c r="AS44" s="296"/>
      <c r="AT44" s="296"/>
      <c r="AU44" s="296"/>
    </row>
    <row r="45" spans="1:47">
      <c r="A45" s="296"/>
      <c r="B45" s="296"/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6"/>
      <c r="P45" s="296"/>
      <c r="Q45" s="296"/>
      <c r="R45" s="296"/>
      <c r="S45" s="296"/>
      <c r="T45" s="296"/>
      <c r="U45" s="296"/>
      <c r="V45" s="296"/>
      <c r="W45" s="296"/>
      <c r="X45" s="296"/>
      <c r="Y45" s="296"/>
      <c r="Z45" s="296"/>
      <c r="AA45" s="296"/>
      <c r="AB45" s="296"/>
      <c r="AC45" s="296"/>
      <c r="AD45" s="296"/>
      <c r="AE45" s="296"/>
      <c r="AF45" s="296"/>
      <c r="AG45" s="296"/>
      <c r="AH45" s="296"/>
      <c r="AI45" s="296"/>
      <c r="AJ45" s="296"/>
      <c r="AK45" s="296"/>
      <c r="AL45" s="296"/>
      <c r="AM45" s="296"/>
      <c r="AN45" s="296"/>
      <c r="AO45" s="296"/>
      <c r="AP45" s="296"/>
      <c r="AQ45" s="296"/>
      <c r="AR45" s="296"/>
      <c r="AS45" s="296"/>
      <c r="AT45" s="296"/>
      <c r="AU45" s="296"/>
    </row>
    <row r="46" spans="1:47">
      <c r="A46" s="296"/>
      <c r="B46" s="296"/>
      <c r="C46" s="296"/>
      <c r="D46" s="296"/>
      <c r="E46" s="296"/>
      <c r="F46" s="296"/>
      <c r="G46" s="296"/>
      <c r="H46" s="296"/>
      <c r="I46" s="296"/>
      <c r="J46" s="296"/>
      <c r="K46" s="296"/>
      <c r="L46" s="296"/>
      <c r="M46" s="296"/>
      <c r="N46" s="296"/>
      <c r="O46" s="296"/>
      <c r="P46" s="296"/>
      <c r="Q46" s="296"/>
      <c r="R46" s="296"/>
      <c r="S46" s="296"/>
      <c r="T46" s="296"/>
      <c r="U46" s="296"/>
      <c r="V46" s="296"/>
      <c r="W46" s="296"/>
      <c r="X46" s="296"/>
      <c r="Y46" s="296"/>
      <c r="Z46" s="296"/>
      <c r="AA46" s="296"/>
      <c r="AB46" s="296"/>
      <c r="AC46" s="296"/>
      <c r="AD46" s="296"/>
      <c r="AE46" s="296"/>
      <c r="AF46" s="296"/>
      <c r="AG46" s="296"/>
      <c r="AH46" s="296"/>
      <c r="AI46" s="296"/>
      <c r="AJ46" s="296"/>
      <c r="AK46" s="296"/>
      <c r="AL46" s="296"/>
      <c r="AM46" s="296"/>
      <c r="AN46" s="296"/>
      <c r="AO46" s="296"/>
      <c r="AP46" s="296"/>
      <c r="AQ46" s="296"/>
      <c r="AR46" s="296"/>
      <c r="AS46" s="296"/>
      <c r="AT46" s="296"/>
      <c r="AU46" s="296"/>
    </row>
    <row r="47" spans="1:47">
      <c r="A47" s="296"/>
      <c r="B47" s="296"/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296"/>
      <c r="P47" s="296"/>
      <c r="Q47" s="296"/>
      <c r="R47" s="296"/>
      <c r="S47" s="296"/>
      <c r="T47" s="296"/>
      <c r="U47" s="296"/>
      <c r="V47" s="296"/>
      <c r="W47" s="296"/>
      <c r="X47" s="296"/>
      <c r="Y47" s="296"/>
      <c r="Z47" s="296"/>
      <c r="AA47" s="296"/>
      <c r="AB47" s="296"/>
      <c r="AC47" s="296"/>
      <c r="AD47" s="296"/>
      <c r="AE47" s="296"/>
      <c r="AF47" s="296"/>
      <c r="AG47" s="296"/>
      <c r="AH47" s="296"/>
      <c r="AI47" s="296"/>
      <c r="AJ47" s="296"/>
      <c r="AK47" s="296"/>
      <c r="AL47" s="296"/>
      <c r="AM47" s="296"/>
      <c r="AN47" s="296"/>
      <c r="AO47" s="296"/>
      <c r="AP47" s="296"/>
      <c r="AQ47" s="296"/>
      <c r="AR47" s="296"/>
      <c r="AS47" s="296"/>
      <c r="AT47" s="296"/>
      <c r="AU47" s="296"/>
    </row>
    <row r="48" spans="1:47">
      <c r="A48" s="296"/>
      <c r="B48" s="296"/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296"/>
      <c r="Z48" s="296"/>
      <c r="AA48" s="296"/>
      <c r="AB48" s="296"/>
      <c r="AC48" s="296"/>
      <c r="AD48" s="296"/>
      <c r="AE48" s="296"/>
      <c r="AF48" s="296"/>
      <c r="AG48" s="296"/>
      <c r="AH48" s="296"/>
      <c r="AI48" s="296"/>
      <c r="AJ48" s="296"/>
      <c r="AK48" s="296"/>
      <c r="AL48" s="296"/>
      <c r="AM48" s="296"/>
      <c r="AN48" s="296"/>
      <c r="AO48" s="296"/>
      <c r="AP48" s="296"/>
      <c r="AQ48" s="296"/>
      <c r="AR48" s="296"/>
      <c r="AS48" s="296"/>
      <c r="AT48" s="296"/>
      <c r="AU48" s="296"/>
    </row>
    <row r="49" spans="1:47">
      <c r="A49" s="296"/>
      <c r="B49" s="296"/>
      <c r="C49" s="296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  <c r="P49" s="296"/>
      <c r="Q49" s="296"/>
      <c r="R49" s="296"/>
      <c r="S49" s="296"/>
      <c r="T49" s="296"/>
      <c r="U49" s="296"/>
      <c r="V49" s="296"/>
      <c r="W49" s="296"/>
      <c r="X49" s="296"/>
      <c r="Y49" s="296"/>
      <c r="Z49" s="296"/>
      <c r="AA49" s="296"/>
      <c r="AB49" s="296"/>
      <c r="AC49" s="296"/>
      <c r="AD49" s="296"/>
      <c r="AE49" s="296"/>
      <c r="AF49" s="296"/>
      <c r="AG49" s="296"/>
      <c r="AH49" s="296"/>
      <c r="AI49" s="296"/>
      <c r="AJ49" s="296"/>
      <c r="AK49" s="296"/>
      <c r="AL49" s="296"/>
      <c r="AM49" s="296"/>
      <c r="AN49" s="296"/>
      <c r="AO49" s="296"/>
      <c r="AP49" s="296"/>
      <c r="AQ49" s="296"/>
      <c r="AR49" s="296"/>
      <c r="AS49" s="296"/>
      <c r="AT49" s="296"/>
      <c r="AU49" s="296"/>
    </row>
    <row r="50" spans="1:47">
      <c r="A50" s="296"/>
      <c r="B50" s="296"/>
      <c r="C50" s="296"/>
      <c r="D50" s="296"/>
      <c r="E50" s="296"/>
      <c r="F50" s="296"/>
      <c r="G50" s="296"/>
      <c r="H50" s="296"/>
      <c r="I50" s="296"/>
      <c r="J50" s="296"/>
      <c r="K50" s="296"/>
      <c r="L50" s="296"/>
      <c r="M50" s="296"/>
      <c r="N50" s="296"/>
      <c r="O50" s="296"/>
      <c r="P50" s="296"/>
      <c r="Q50" s="296"/>
      <c r="R50" s="296"/>
      <c r="S50" s="296"/>
      <c r="T50" s="296"/>
      <c r="U50" s="296"/>
      <c r="V50" s="296"/>
      <c r="W50" s="296"/>
      <c r="X50" s="296"/>
      <c r="Y50" s="296"/>
      <c r="Z50" s="296"/>
      <c r="AA50" s="296"/>
      <c r="AB50" s="296"/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</row>
    <row r="51" spans="1:47">
      <c r="A51" s="296"/>
      <c r="B51" s="296"/>
      <c r="C51" s="296"/>
      <c r="D51" s="296"/>
      <c r="E51" s="296"/>
      <c r="F51" s="296"/>
      <c r="G51" s="296"/>
      <c r="H51" s="296"/>
      <c r="I51" s="296"/>
      <c r="J51" s="296"/>
      <c r="K51" s="296"/>
      <c r="L51" s="296"/>
      <c r="M51" s="296"/>
      <c r="N51" s="296"/>
      <c r="O51" s="296"/>
      <c r="P51" s="296"/>
      <c r="Q51" s="296"/>
      <c r="R51" s="296"/>
      <c r="S51" s="296"/>
      <c r="T51" s="296"/>
      <c r="U51" s="296"/>
      <c r="V51" s="296"/>
      <c r="W51" s="296"/>
      <c r="X51" s="296"/>
      <c r="Y51" s="296"/>
      <c r="Z51" s="296"/>
      <c r="AA51" s="296"/>
      <c r="AB51" s="296"/>
      <c r="AC51" s="296"/>
      <c r="AD51" s="296"/>
      <c r="AE51" s="296"/>
      <c r="AF51" s="296"/>
      <c r="AG51" s="296"/>
      <c r="AH51" s="296"/>
      <c r="AI51" s="296"/>
      <c r="AJ51" s="296"/>
      <c r="AK51" s="296"/>
      <c r="AL51" s="296"/>
      <c r="AM51" s="296"/>
      <c r="AN51" s="296"/>
      <c r="AO51" s="296"/>
      <c r="AP51" s="296"/>
      <c r="AQ51" s="296"/>
      <c r="AR51" s="296"/>
      <c r="AS51" s="296"/>
      <c r="AT51" s="296"/>
      <c r="AU51" s="296"/>
    </row>
    <row r="52" spans="1:47">
      <c r="A52" s="296"/>
      <c r="B52" s="296"/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296"/>
      <c r="P52" s="296"/>
      <c r="Q52" s="296"/>
      <c r="R52" s="296"/>
      <c r="S52" s="296"/>
      <c r="T52" s="296"/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  <c r="AE52" s="296"/>
      <c r="AF52" s="296"/>
      <c r="AG52" s="296"/>
      <c r="AH52" s="296"/>
      <c r="AI52" s="296"/>
      <c r="AJ52" s="296"/>
      <c r="AK52" s="296"/>
      <c r="AL52" s="296"/>
      <c r="AM52" s="296"/>
      <c r="AN52" s="296"/>
      <c r="AO52" s="296"/>
      <c r="AP52" s="296"/>
      <c r="AQ52" s="296"/>
      <c r="AR52" s="296"/>
      <c r="AS52" s="296"/>
      <c r="AT52" s="296"/>
      <c r="AU52" s="296"/>
    </row>
    <row r="53" spans="1:47">
      <c r="A53" s="296"/>
      <c r="B53" s="296"/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96"/>
      <c r="Q53" s="296"/>
      <c r="R53" s="296"/>
      <c r="S53" s="296"/>
      <c r="T53" s="296"/>
      <c r="U53" s="296"/>
      <c r="V53" s="296"/>
      <c r="W53" s="296"/>
      <c r="X53" s="296"/>
      <c r="Y53" s="296"/>
      <c r="Z53" s="296"/>
      <c r="AA53" s="296"/>
      <c r="AB53" s="296"/>
      <c r="AC53" s="296"/>
      <c r="AD53" s="296"/>
      <c r="AE53" s="296"/>
      <c r="AF53" s="296"/>
      <c r="AG53" s="296"/>
      <c r="AH53" s="296"/>
      <c r="AI53" s="296"/>
      <c r="AJ53" s="296"/>
      <c r="AK53" s="296"/>
      <c r="AL53" s="296"/>
      <c r="AM53" s="296"/>
      <c r="AN53" s="296"/>
      <c r="AO53" s="296"/>
      <c r="AP53" s="296"/>
      <c r="AQ53" s="296"/>
      <c r="AR53" s="296"/>
      <c r="AS53" s="296"/>
      <c r="AT53" s="296"/>
      <c r="AU53" s="296"/>
    </row>
    <row r="54" spans="1:47">
      <c r="A54" s="296"/>
      <c r="B54" s="296"/>
      <c r="C54" s="296"/>
      <c r="D54" s="296"/>
      <c r="E54" s="296"/>
      <c r="F54" s="296"/>
      <c r="G54" s="296"/>
      <c r="H54" s="296"/>
      <c r="I54" s="296"/>
      <c r="J54" s="296"/>
      <c r="K54" s="296"/>
      <c r="L54" s="296"/>
      <c r="M54" s="296"/>
      <c r="N54" s="296"/>
      <c r="O54" s="296"/>
      <c r="P54" s="296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6"/>
      <c r="AD54" s="296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296"/>
      <c r="AP54" s="296"/>
      <c r="AQ54" s="296"/>
      <c r="AR54" s="296"/>
      <c r="AS54" s="296"/>
      <c r="AT54" s="296"/>
      <c r="AU54" s="296"/>
    </row>
    <row r="55" spans="1:47">
      <c r="A55" s="296"/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296"/>
      <c r="Z55" s="296"/>
      <c r="AA55" s="296"/>
      <c r="AB55" s="296"/>
      <c r="AC55" s="296"/>
      <c r="AD55" s="296"/>
      <c r="AE55" s="296"/>
      <c r="AF55" s="296"/>
      <c r="AG55" s="296"/>
      <c r="AH55" s="296"/>
      <c r="AI55" s="296"/>
      <c r="AJ55" s="296"/>
      <c r="AK55" s="296"/>
      <c r="AL55" s="296"/>
      <c r="AM55" s="296"/>
      <c r="AN55" s="296"/>
      <c r="AO55" s="296"/>
      <c r="AP55" s="296"/>
      <c r="AQ55" s="296"/>
      <c r="AR55" s="296"/>
      <c r="AS55" s="296"/>
      <c r="AT55" s="296"/>
      <c r="AU55" s="296"/>
    </row>
    <row r="56" spans="1:47">
      <c r="A56" s="296"/>
      <c r="B56" s="296"/>
      <c r="C56" s="296"/>
      <c r="D56" s="296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296"/>
      <c r="W56" s="296"/>
      <c r="X56" s="296"/>
      <c r="Y56" s="296"/>
      <c r="Z56" s="296"/>
      <c r="AA56" s="296"/>
      <c r="AB56" s="296"/>
      <c r="AC56" s="296"/>
      <c r="AD56" s="296"/>
      <c r="AE56" s="296"/>
      <c r="AF56" s="296"/>
      <c r="AG56" s="296"/>
      <c r="AH56" s="296"/>
      <c r="AI56" s="296"/>
      <c r="AJ56" s="296"/>
      <c r="AK56" s="296"/>
      <c r="AL56" s="296"/>
      <c r="AM56" s="296"/>
      <c r="AN56" s="296"/>
      <c r="AO56" s="296"/>
      <c r="AP56" s="296"/>
      <c r="AQ56" s="296"/>
      <c r="AR56" s="296"/>
      <c r="AS56" s="296"/>
      <c r="AT56" s="296"/>
      <c r="AU56" s="296"/>
    </row>
    <row r="57" spans="1:47">
      <c r="A57" s="296"/>
      <c r="B57" s="296"/>
      <c r="C57" s="296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296"/>
      <c r="P57" s="296"/>
      <c r="Q57" s="296"/>
      <c r="R57" s="296"/>
      <c r="S57" s="296"/>
      <c r="T57" s="296"/>
      <c r="U57" s="296"/>
      <c r="V57" s="296"/>
      <c r="W57" s="296"/>
      <c r="X57" s="296"/>
      <c r="Y57" s="296"/>
      <c r="Z57" s="296"/>
      <c r="AA57" s="296"/>
      <c r="AB57" s="296"/>
      <c r="AC57" s="296"/>
      <c r="AD57" s="296"/>
      <c r="AE57" s="296"/>
      <c r="AF57" s="296"/>
      <c r="AG57" s="296"/>
      <c r="AH57" s="296"/>
      <c r="AI57" s="296"/>
      <c r="AJ57" s="296"/>
      <c r="AK57" s="296"/>
      <c r="AL57" s="296"/>
      <c r="AM57" s="296"/>
      <c r="AN57" s="296"/>
      <c r="AO57" s="296"/>
      <c r="AP57" s="296"/>
      <c r="AQ57" s="296"/>
      <c r="AR57" s="296"/>
      <c r="AS57" s="296"/>
      <c r="AT57" s="296"/>
      <c r="AU57" s="296"/>
    </row>
    <row r="58" spans="1:47">
      <c r="A58" s="296"/>
      <c r="B58" s="296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296"/>
      <c r="AB58" s="296"/>
      <c r="AC58" s="296"/>
      <c r="AD58" s="296"/>
      <c r="AE58" s="296"/>
      <c r="AF58" s="296"/>
      <c r="AG58" s="296"/>
      <c r="AH58" s="296"/>
      <c r="AI58" s="296"/>
      <c r="AJ58" s="296"/>
      <c r="AK58" s="296"/>
      <c r="AL58" s="296"/>
      <c r="AM58" s="296"/>
      <c r="AN58" s="296"/>
      <c r="AO58" s="296"/>
      <c r="AP58" s="296"/>
      <c r="AQ58" s="296"/>
      <c r="AR58" s="296"/>
      <c r="AS58" s="296"/>
      <c r="AT58" s="296"/>
      <c r="AU58" s="296"/>
    </row>
    <row r="59" spans="1:47">
      <c r="A59" s="296"/>
      <c r="B59" s="296"/>
      <c r="C59" s="296"/>
      <c r="D59" s="296"/>
      <c r="E59" s="296"/>
      <c r="F59" s="296"/>
      <c r="G59" s="296"/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296"/>
      <c r="U59" s="296"/>
      <c r="V59" s="296"/>
      <c r="W59" s="296"/>
      <c r="X59" s="296"/>
      <c r="Y59" s="296"/>
      <c r="Z59" s="296"/>
      <c r="AA59" s="296"/>
      <c r="AB59" s="296"/>
      <c r="AC59" s="296"/>
      <c r="AD59" s="296"/>
      <c r="AE59" s="296"/>
      <c r="AF59" s="296"/>
      <c r="AG59" s="296"/>
      <c r="AH59" s="296"/>
      <c r="AI59" s="296"/>
      <c r="AJ59" s="296"/>
      <c r="AK59" s="296"/>
      <c r="AL59" s="296"/>
      <c r="AM59" s="296"/>
      <c r="AN59" s="296"/>
      <c r="AO59" s="296"/>
      <c r="AP59" s="296"/>
      <c r="AQ59" s="296"/>
      <c r="AR59" s="296"/>
      <c r="AS59" s="296"/>
      <c r="AT59" s="296"/>
      <c r="AU59" s="296"/>
    </row>
    <row r="60" spans="1:47">
      <c r="A60" s="296"/>
      <c r="B60" s="296"/>
      <c r="C60" s="296"/>
      <c r="D60" s="296"/>
      <c r="E60" s="296"/>
      <c r="F60" s="296"/>
      <c r="G60" s="296"/>
      <c r="H60" s="296"/>
      <c r="I60" s="296"/>
      <c r="J60" s="296"/>
      <c r="K60" s="296"/>
      <c r="L60" s="296"/>
      <c r="M60" s="296"/>
      <c r="N60" s="296"/>
      <c r="O60" s="296"/>
      <c r="P60" s="296"/>
      <c r="Q60" s="296"/>
      <c r="R60" s="296"/>
      <c r="S60" s="296"/>
      <c r="T60" s="296"/>
      <c r="U60" s="296"/>
      <c r="V60" s="296"/>
      <c r="W60" s="296"/>
      <c r="X60" s="296"/>
      <c r="Y60" s="296"/>
      <c r="Z60" s="296"/>
      <c r="AA60" s="296"/>
      <c r="AB60" s="296"/>
      <c r="AC60" s="296"/>
      <c r="AD60" s="296"/>
      <c r="AE60" s="296"/>
      <c r="AF60" s="296"/>
      <c r="AG60" s="296"/>
      <c r="AH60" s="296"/>
      <c r="AI60" s="296"/>
      <c r="AJ60" s="296"/>
      <c r="AK60" s="296"/>
      <c r="AL60" s="296"/>
      <c r="AM60" s="296"/>
      <c r="AN60" s="296"/>
      <c r="AO60" s="296"/>
      <c r="AP60" s="296"/>
      <c r="AQ60" s="296"/>
      <c r="AR60" s="296"/>
      <c r="AS60" s="296"/>
      <c r="AT60" s="296"/>
      <c r="AU60" s="296"/>
    </row>
    <row r="61" spans="1:47">
      <c r="A61" s="296"/>
      <c r="B61" s="296"/>
      <c r="C61" s="296"/>
      <c r="D61" s="296"/>
      <c r="E61" s="296"/>
      <c r="F61" s="296"/>
      <c r="G61" s="296"/>
      <c r="H61" s="296"/>
      <c r="I61" s="296"/>
      <c r="J61" s="296"/>
      <c r="K61" s="296"/>
      <c r="L61" s="296"/>
      <c r="M61" s="296"/>
      <c r="N61" s="296"/>
      <c r="O61" s="296"/>
      <c r="P61" s="296"/>
      <c r="Q61" s="296"/>
      <c r="R61" s="296"/>
      <c r="S61" s="296"/>
      <c r="T61" s="296"/>
      <c r="U61" s="296"/>
      <c r="V61" s="296"/>
      <c r="W61" s="296"/>
      <c r="X61" s="296"/>
      <c r="Y61" s="296"/>
      <c r="Z61" s="296"/>
      <c r="AA61" s="296"/>
      <c r="AB61" s="296"/>
      <c r="AC61" s="296"/>
      <c r="AD61" s="296"/>
      <c r="AE61" s="296"/>
      <c r="AF61" s="296"/>
      <c r="AG61" s="296"/>
      <c r="AH61" s="296"/>
      <c r="AI61" s="296"/>
      <c r="AJ61" s="296"/>
      <c r="AK61" s="296"/>
      <c r="AL61" s="296"/>
      <c r="AM61" s="296"/>
      <c r="AN61" s="296"/>
      <c r="AO61" s="296"/>
      <c r="AP61" s="296"/>
      <c r="AQ61" s="296"/>
      <c r="AR61" s="296"/>
      <c r="AS61" s="296"/>
      <c r="AT61" s="296"/>
      <c r="AU61" s="296"/>
    </row>
    <row r="62" spans="1:47">
      <c r="A62" s="296"/>
      <c r="B62" s="296"/>
      <c r="C62" s="296"/>
      <c r="D62" s="296"/>
      <c r="E62" s="296"/>
      <c r="F62" s="296"/>
      <c r="G62" s="296"/>
      <c r="H62" s="296"/>
      <c r="I62" s="296"/>
      <c r="J62" s="296"/>
      <c r="K62" s="296"/>
      <c r="L62" s="296"/>
      <c r="M62" s="296"/>
      <c r="N62" s="296"/>
      <c r="O62" s="296"/>
      <c r="P62" s="296"/>
      <c r="Q62" s="296"/>
      <c r="R62" s="296"/>
      <c r="S62" s="296"/>
      <c r="T62" s="296"/>
      <c r="U62" s="296"/>
      <c r="V62" s="296"/>
      <c r="W62" s="296"/>
      <c r="X62" s="296"/>
      <c r="Y62" s="296"/>
      <c r="Z62" s="296"/>
      <c r="AA62" s="296"/>
      <c r="AB62" s="296"/>
      <c r="AC62" s="296"/>
      <c r="AD62" s="296"/>
      <c r="AE62" s="296"/>
      <c r="AF62" s="296"/>
      <c r="AG62" s="296"/>
      <c r="AH62" s="296"/>
      <c r="AI62" s="296"/>
      <c r="AJ62" s="296"/>
      <c r="AK62" s="296"/>
      <c r="AL62" s="296"/>
      <c r="AM62" s="296"/>
      <c r="AN62" s="296"/>
      <c r="AO62" s="296"/>
      <c r="AP62" s="296"/>
      <c r="AQ62" s="296"/>
      <c r="AR62" s="296"/>
      <c r="AS62" s="296"/>
      <c r="AT62" s="296"/>
      <c r="AU62" s="296"/>
    </row>
    <row r="63" spans="1:47">
      <c r="A63" s="296"/>
      <c r="B63" s="296"/>
      <c r="C63" s="296"/>
      <c r="D63" s="296"/>
      <c r="E63" s="296"/>
      <c r="F63" s="296"/>
      <c r="G63" s="296"/>
      <c r="H63" s="296"/>
      <c r="I63" s="296"/>
      <c r="J63" s="296"/>
      <c r="K63" s="296"/>
      <c r="L63" s="296"/>
      <c r="M63" s="296"/>
      <c r="N63" s="296"/>
      <c r="O63" s="296"/>
      <c r="P63" s="296"/>
      <c r="Q63" s="296"/>
      <c r="R63" s="296"/>
      <c r="S63" s="296"/>
      <c r="T63" s="296"/>
      <c r="U63" s="296"/>
      <c r="V63" s="296"/>
      <c r="W63" s="296"/>
      <c r="X63" s="296"/>
      <c r="Y63" s="296"/>
      <c r="Z63" s="296"/>
      <c r="AA63" s="296"/>
      <c r="AB63" s="296"/>
      <c r="AC63" s="296"/>
      <c r="AD63" s="296"/>
      <c r="AE63" s="296"/>
      <c r="AF63" s="296"/>
      <c r="AG63" s="296"/>
      <c r="AH63" s="296"/>
      <c r="AI63" s="296"/>
      <c r="AJ63" s="296"/>
      <c r="AK63" s="296"/>
      <c r="AL63" s="296"/>
      <c r="AM63" s="296"/>
      <c r="AN63" s="296"/>
      <c r="AO63" s="296"/>
      <c r="AP63" s="296"/>
      <c r="AQ63" s="296"/>
      <c r="AR63" s="296"/>
      <c r="AS63" s="296"/>
      <c r="AT63" s="296"/>
      <c r="AU63" s="296"/>
    </row>
    <row r="64" spans="1:47">
      <c r="A64" s="296"/>
      <c r="B64" s="296"/>
      <c r="C64" s="296"/>
      <c r="D64" s="296"/>
      <c r="E64" s="296"/>
      <c r="F64" s="296"/>
      <c r="G64" s="296"/>
      <c r="H64" s="296"/>
      <c r="I64" s="296"/>
      <c r="J64" s="296"/>
      <c r="K64" s="296"/>
      <c r="L64" s="296"/>
      <c r="M64" s="296"/>
      <c r="N64" s="296"/>
      <c r="O64" s="296"/>
      <c r="P64" s="296"/>
      <c r="Q64" s="296"/>
      <c r="R64" s="296"/>
      <c r="S64" s="296"/>
      <c r="T64" s="296"/>
      <c r="U64" s="296"/>
      <c r="V64" s="296"/>
      <c r="W64" s="296"/>
      <c r="X64" s="296"/>
      <c r="Y64" s="296"/>
      <c r="Z64" s="296"/>
      <c r="AA64" s="296"/>
      <c r="AB64" s="296"/>
      <c r="AC64" s="296"/>
      <c r="AD64" s="296"/>
      <c r="AE64" s="296"/>
      <c r="AF64" s="296"/>
      <c r="AG64" s="296"/>
      <c r="AH64" s="296"/>
      <c r="AI64" s="296"/>
      <c r="AJ64" s="296"/>
      <c r="AK64" s="296"/>
      <c r="AL64" s="296"/>
      <c r="AM64" s="296"/>
      <c r="AN64" s="296"/>
      <c r="AO64" s="296"/>
      <c r="AP64" s="296"/>
      <c r="AQ64" s="296"/>
      <c r="AR64" s="296"/>
      <c r="AS64" s="296"/>
      <c r="AT64" s="296"/>
      <c r="AU64" s="296"/>
    </row>
    <row r="65" spans="1:47">
      <c r="A65" s="296"/>
      <c r="B65" s="296"/>
      <c r="C65" s="296"/>
      <c r="D65" s="296"/>
      <c r="E65" s="296"/>
      <c r="F65" s="296"/>
      <c r="G65" s="296"/>
      <c r="H65" s="296"/>
      <c r="I65" s="296"/>
      <c r="J65" s="296"/>
      <c r="K65" s="296"/>
      <c r="L65" s="296"/>
      <c r="M65" s="296"/>
      <c r="N65" s="296"/>
      <c r="O65" s="296"/>
      <c r="P65" s="296"/>
      <c r="Q65" s="296"/>
      <c r="R65" s="296"/>
      <c r="S65" s="296"/>
      <c r="T65" s="296"/>
      <c r="U65" s="296"/>
      <c r="V65" s="296"/>
      <c r="W65" s="296"/>
      <c r="X65" s="296"/>
      <c r="Y65" s="296"/>
      <c r="Z65" s="296"/>
      <c r="AA65" s="296"/>
      <c r="AB65" s="296"/>
      <c r="AC65" s="296"/>
      <c r="AD65" s="296"/>
      <c r="AE65" s="296"/>
      <c r="AF65" s="296"/>
      <c r="AG65" s="296"/>
      <c r="AH65" s="296"/>
      <c r="AI65" s="296"/>
      <c r="AJ65" s="296"/>
      <c r="AK65" s="296"/>
      <c r="AL65" s="296"/>
      <c r="AM65" s="296"/>
      <c r="AN65" s="296"/>
      <c r="AO65" s="296"/>
      <c r="AP65" s="296"/>
      <c r="AQ65" s="296"/>
      <c r="AR65" s="296"/>
      <c r="AS65" s="296"/>
      <c r="AT65" s="296"/>
      <c r="AU65" s="296"/>
    </row>
    <row r="66" spans="1:47">
      <c r="A66" s="296"/>
      <c r="B66" s="296"/>
      <c r="C66" s="296"/>
      <c r="D66" s="296"/>
      <c r="E66" s="296"/>
      <c r="F66" s="296"/>
      <c r="G66" s="296"/>
      <c r="H66" s="296"/>
      <c r="I66" s="296"/>
      <c r="J66" s="296"/>
      <c r="K66" s="296"/>
      <c r="L66" s="296"/>
      <c r="M66" s="296"/>
      <c r="N66" s="296"/>
      <c r="O66" s="296"/>
      <c r="P66" s="296"/>
      <c r="Q66" s="296"/>
      <c r="R66" s="296"/>
      <c r="S66" s="296"/>
      <c r="T66" s="296"/>
      <c r="U66" s="296"/>
      <c r="V66" s="296"/>
      <c r="W66" s="296"/>
      <c r="X66" s="296"/>
      <c r="Y66" s="296"/>
      <c r="Z66" s="296"/>
      <c r="AA66" s="296"/>
      <c r="AB66" s="296"/>
      <c r="AC66" s="296"/>
      <c r="AD66" s="296"/>
      <c r="AE66" s="296"/>
      <c r="AF66" s="296"/>
      <c r="AG66" s="296"/>
      <c r="AH66" s="296"/>
      <c r="AI66" s="296"/>
      <c r="AJ66" s="296"/>
      <c r="AK66" s="296"/>
      <c r="AL66" s="296"/>
      <c r="AM66" s="296"/>
      <c r="AN66" s="296"/>
      <c r="AO66" s="296"/>
      <c r="AP66" s="296"/>
      <c r="AQ66" s="296"/>
      <c r="AR66" s="296"/>
      <c r="AS66" s="296"/>
      <c r="AT66" s="296"/>
      <c r="AU66" s="296"/>
    </row>
    <row r="67" spans="1:47">
      <c r="A67" s="296"/>
      <c r="B67" s="296"/>
      <c r="C67" s="296"/>
      <c r="D67" s="296"/>
      <c r="E67" s="296"/>
      <c r="F67" s="296"/>
      <c r="G67" s="296"/>
      <c r="H67" s="296"/>
      <c r="I67" s="296"/>
      <c r="J67" s="296"/>
      <c r="K67" s="296"/>
      <c r="L67" s="296"/>
      <c r="M67" s="296"/>
      <c r="N67" s="296"/>
      <c r="O67" s="296"/>
      <c r="P67" s="296"/>
      <c r="Q67" s="296"/>
      <c r="R67" s="296"/>
      <c r="S67" s="296"/>
      <c r="T67" s="296"/>
      <c r="U67" s="296"/>
      <c r="V67" s="296"/>
      <c r="W67" s="296"/>
      <c r="X67" s="296"/>
      <c r="Y67" s="296"/>
      <c r="Z67" s="296"/>
      <c r="AA67" s="296"/>
      <c r="AB67" s="296"/>
      <c r="AC67" s="296"/>
      <c r="AD67" s="296"/>
      <c r="AE67" s="296"/>
      <c r="AF67" s="296"/>
      <c r="AG67" s="296"/>
      <c r="AH67" s="296"/>
      <c r="AI67" s="296"/>
      <c r="AJ67" s="296"/>
      <c r="AK67" s="296"/>
      <c r="AL67" s="296"/>
      <c r="AM67" s="296"/>
      <c r="AN67" s="296"/>
      <c r="AO67" s="296"/>
      <c r="AP67" s="296"/>
      <c r="AQ67" s="296"/>
      <c r="AR67" s="296"/>
      <c r="AS67" s="296"/>
      <c r="AT67" s="296"/>
      <c r="AU67" s="296"/>
    </row>
    <row r="68" spans="1:47">
      <c r="A68" s="296"/>
      <c r="B68" s="296"/>
      <c r="C68" s="296"/>
      <c r="D68" s="296"/>
      <c r="E68" s="296"/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6"/>
      <c r="Y68" s="296"/>
      <c r="Z68" s="296"/>
      <c r="AA68" s="296"/>
      <c r="AB68" s="296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296"/>
      <c r="AQ68" s="296"/>
      <c r="AR68" s="296"/>
      <c r="AS68" s="296"/>
      <c r="AT68" s="296"/>
      <c r="AU68" s="296"/>
    </row>
    <row r="69" spans="1:47">
      <c r="A69" s="296"/>
      <c r="B69" s="296"/>
      <c r="C69" s="296"/>
      <c r="D69" s="296"/>
      <c r="E69" s="296"/>
      <c r="F69" s="296"/>
      <c r="G69" s="296"/>
      <c r="H69" s="296"/>
      <c r="I69" s="296"/>
      <c r="J69" s="296"/>
      <c r="K69" s="296"/>
      <c r="L69" s="296"/>
      <c r="M69" s="296"/>
      <c r="N69" s="296"/>
      <c r="O69" s="296"/>
      <c r="P69" s="296"/>
      <c r="Q69" s="296"/>
      <c r="R69" s="296"/>
      <c r="S69" s="296"/>
      <c r="T69" s="296"/>
      <c r="U69" s="296"/>
      <c r="V69" s="296"/>
      <c r="W69" s="296"/>
      <c r="X69" s="296"/>
      <c r="Y69" s="296"/>
      <c r="Z69" s="296"/>
      <c r="AA69" s="296"/>
      <c r="AB69" s="296"/>
      <c r="AC69" s="296"/>
      <c r="AD69" s="296"/>
      <c r="AE69" s="296"/>
      <c r="AF69" s="296"/>
      <c r="AG69" s="296"/>
      <c r="AH69" s="296"/>
      <c r="AI69" s="296"/>
      <c r="AJ69" s="296"/>
      <c r="AK69" s="296"/>
      <c r="AL69" s="296"/>
      <c r="AM69" s="296"/>
      <c r="AN69" s="296"/>
      <c r="AO69" s="296"/>
      <c r="AP69" s="296"/>
      <c r="AQ69" s="296"/>
      <c r="AR69" s="296"/>
      <c r="AS69" s="296"/>
      <c r="AT69" s="296"/>
      <c r="AU69" s="296"/>
    </row>
    <row r="70" spans="1:47">
      <c r="A70" s="296"/>
      <c r="B70" s="296"/>
      <c r="C70" s="296"/>
      <c r="D70" s="296"/>
      <c r="E70" s="296"/>
      <c r="F70" s="296"/>
      <c r="G70" s="296"/>
      <c r="H70" s="296"/>
      <c r="I70" s="296"/>
      <c r="J70" s="296"/>
      <c r="K70" s="296"/>
      <c r="L70" s="296"/>
      <c r="M70" s="296"/>
      <c r="N70" s="296"/>
      <c r="O70" s="296"/>
      <c r="P70" s="296"/>
      <c r="Q70" s="296"/>
      <c r="R70" s="296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6"/>
      <c r="AG70" s="296"/>
      <c r="AH70" s="296"/>
      <c r="AI70" s="296"/>
      <c r="AJ70" s="296"/>
      <c r="AK70" s="296"/>
      <c r="AL70" s="296"/>
      <c r="AM70" s="296"/>
      <c r="AN70" s="296"/>
      <c r="AO70" s="296"/>
      <c r="AP70" s="296"/>
      <c r="AQ70" s="296"/>
      <c r="AR70" s="296"/>
      <c r="AS70" s="296"/>
      <c r="AT70" s="296"/>
      <c r="AU70" s="296"/>
    </row>
    <row r="71" spans="1:47">
      <c r="A71" s="296"/>
      <c r="B71" s="296"/>
      <c r="C71" s="296"/>
      <c r="D71" s="296"/>
      <c r="E71" s="296"/>
      <c r="F71" s="296"/>
      <c r="G71" s="296"/>
      <c r="H71" s="296"/>
      <c r="I71" s="296"/>
      <c r="J71" s="296"/>
      <c r="K71" s="296"/>
      <c r="L71" s="296"/>
      <c r="M71" s="296"/>
      <c r="N71" s="296"/>
      <c r="O71" s="296"/>
      <c r="P71" s="296"/>
      <c r="Q71" s="296"/>
      <c r="R71" s="296"/>
      <c r="S71" s="296"/>
      <c r="T71" s="296"/>
      <c r="U71" s="296"/>
      <c r="V71" s="296"/>
      <c r="W71" s="296"/>
      <c r="X71" s="296"/>
      <c r="Y71" s="296"/>
      <c r="Z71" s="296"/>
      <c r="AA71" s="296"/>
      <c r="AB71" s="296"/>
      <c r="AC71" s="296"/>
      <c r="AD71" s="296"/>
      <c r="AE71" s="296"/>
      <c r="AF71" s="296"/>
      <c r="AG71" s="296"/>
      <c r="AH71" s="296"/>
      <c r="AI71" s="296"/>
      <c r="AJ71" s="296"/>
      <c r="AK71" s="296"/>
      <c r="AL71" s="296"/>
      <c r="AM71" s="296"/>
      <c r="AN71" s="296"/>
      <c r="AO71" s="296"/>
      <c r="AP71" s="296"/>
      <c r="AQ71" s="296"/>
      <c r="AR71" s="296"/>
      <c r="AS71" s="296"/>
      <c r="AT71" s="296"/>
      <c r="AU71" s="296"/>
    </row>
    <row r="72" spans="1:47">
      <c r="A72" s="296"/>
      <c r="B72" s="296"/>
      <c r="C72" s="296"/>
      <c r="D72" s="296"/>
      <c r="E72" s="296"/>
      <c r="F72" s="296"/>
      <c r="G72" s="296"/>
      <c r="H72" s="296"/>
      <c r="I72" s="296"/>
      <c r="J72" s="296"/>
      <c r="K72" s="296"/>
      <c r="L72" s="296"/>
      <c r="M72" s="296"/>
      <c r="N72" s="296"/>
      <c r="O72" s="296"/>
      <c r="P72" s="296"/>
      <c r="Q72" s="296"/>
      <c r="R72" s="296"/>
      <c r="S72" s="296"/>
      <c r="T72" s="296"/>
      <c r="U72" s="296"/>
      <c r="V72" s="296"/>
      <c r="W72" s="296"/>
      <c r="X72" s="296"/>
      <c r="Y72" s="296"/>
      <c r="Z72" s="296"/>
      <c r="AA72" s="296"/>
      <c r="AB72" s="296"/>
      <c r="AC72" s="296"/>
      <c r="AD72" s="296"/>
      <c r="AE72" s="296"/>
      <c r="AF72" s="296"/>
      <c r="AG72" s="296"/>
      <c r="AH72" s="296"/>
      <c r="AI72" s="296"/>
      <c r="AJ72" s="296"/>
      <c r="AK72" s="296"/>
      <c r="AL72" s="296"/>
      <c r="AM72" s="296"/>
      <c r="AN72" s="296"/>
      <c r="AO72" s="296"/>
      <c r="AP72" s="296"/>
      <c r="AQ72" s="296"/>
      <c r="AR72" s="296"/>
      <c r="AS72" s="296"/>
      <c r="AT72" s="296"/>
      <c r="AU72" s="296"/>
    </row>
    <row r="73" spans="1:47">
      <c r="A73" s="296"/>
      <c r="B73" s="296"/>
      <c r="C73" s="296"/>
      <c r="D73" s="296"/>
      <c r="E73" s="296"/>
      <c r="F73" s="296"/>
      <c r="G73" s="296"/>
      <c r="H73" s="296"/>
      <c r="I73" s="296"/>
      <c r="J73" s="296"/>
      <c r="K73" s="296"/>
      <c r="L73" s="296"/>
      <c r="M73" s="296"/>
      <c r="N73" s="296"/>
      <c r="O73" s="296"/>
      <c r="P73" s="296"/>
      <c r="Q73" s="296"/>
      <c r="R73" s="296"/>
      <c r="S73" s="296"/>
      <c r="T73" s="296"/>
      <c r="U73" s="296"/>
      <c r="V73" s="296"/>
      <c r="W73" s="296"/>
      <c r="X73" s="296"/>
      <c r="Y73" s="296"/>
      <c r="Z73" s="296"/>
      <c r="AA73" s="296"/>
      <c r="AB73" s="296"/>
      <c r="AC73" s="296"/>
      <c r="AD73" s="296"/>
      <c r="AE73" s="296"/>
      <c r="AF73" s="296"/>
      <c r="AG73" s="296"/>
      <c r="AH73" s="296"/>
      <c r="AI73" s="296"/>
      <c r="AJ73" s="296"/>
      <c r="AK73" s="296"/>
      <c r="AL73" s="296"/>
      <c r="AM73" s="296"/>
      <c r="AN73" s="296"/>
      <c r="AO73" s="296"/>
      <c r="AP73" s="296"/>
      <c r="AQ73" s="296"/>
      <c r="AR73" s="296"/>
      <c r="AS73" s="296"/>
      <c r="AT73" s="296"/>
      <c r="AU73" s="296"/>
    </row>
    <row r="74" spans="1:47">
      <c r="A74" s="296"/>
      <c r="B74" s="296"/>
      <c r="C74" s="296"/>
      <c r="D74" s="296"/>
      <c r="E74" s="296"/>
      <c r="F74" s="296"/>
      <c r="G74" s="296"/>
      <c r="H74" s="296"/>
      <c r="I74" s="296"/>
      <c r="J74" s="296"/>
      <c r="K74" s="296"/>
      <c r="L74" s="296"/>
      <c r="M74" s="296"/>
      <c r="N74" s="296"/>
      <c r="O74" s="296"/>
      <c r="P74" s="296"/>
      <c r="Q74" s="296"/>
      <c r="R74" s="296"/>
      <c r="S74" s="296"/>
      <c r="T74" s="296"/>
      <c r="U74" s="296"/>
      <c r="V74" s="296"/>
      <c r="W74" s="296"/>
      <c r="X74" s="296"/>
      <c r="Y74" s="296"/>
      <c r="Z74" s="296"/>
      <c r="AA74" s="296"/>
      <c r="AB74" s="296"/>
      <c r="AC74" s="296"/>
      <c r="AD74" s="296"/>
      <c r="AE74" s="296"/>
      <c r="AF74" s="296"/>
      <c r="AG74" s="296"/>
      <c r="AH74" s="296"/>
      <c r="AI74" s="296"/>
      <c r="AJ74" s="296"/>
      <c r="AK74" s="296"/>
      <c r="AL74" s="296"/>
      <c r="AM74" s="296"/>
      <c r="AN74" s="296"/>
      <c r="AO74" s="296"/>
      <c r="AP74" s="296"/>
      <c r="AQ74" s="296"/>
      <c r="AR74" s="296"/>
      <c r="AS74" s="296"/>
      <c r="AT74" s="296"/>
      <c r="AU74" s="296"/>
    </row>
    <row r="75" spans="1:47">
      <c r="A75" s="296"/>
      <c r="B75" s="296"/>
      <c r="C75" s="296"/>
      <c r="D75" s="296"/>
      <c r="E75" s="296"/>
      <c r="F75" s="296"/>
      <c r="G75" s="296"/>
      <c r="H75" s="296"/>
      <c r="I75" s="296"/>
      <c r="J75" s="296"/>
      <c r="K75" s="296"/>
      <c r="L75" s="296"/>
      <c r="M75" s="296"/>
      <c r="N75" s="296"/>
      <c r="O75" s="296"/>
      <c r="P75" s="296"/>
      <c r="Q75" s="296"/>
      <c r="R75" s="296"/>
      <c r="S75" s="296"/>
      <c r="T75" s="296"/>
      <c r="U75" s="296"/>
      <c r="V75" s="296"/>
      <c r="W75" s="296"/>
      <c r="X75" s="296"/>
      <c r="Y75" s="296"/>
      <c r="Z75" s="296"/>
      <c r="AA75" s="296"/>
      <c r="AB75" s="296"/>
      <c r="AC75" s="296"/>
      <c r="AD75" s="296"/>
      <c r="AE75" s="296"/>
      <c r="AF75" s="296"/>
      <c r="AG75" s="296"/>
      <c r="AH75" s="296"/>
      <c r="AI75" s="296"/>
      <c r="AJ75" s="296"/>
      <c r="AK75" s="296"/>
      <c r="AL75" s="296"/>
      <c r="AM75" s="296"/>
      <c r="AN75" s="296"/>
      <c r="AO75" s="296"/>
      <c r="AP75" s="296"/>
      <c r="AQ75" s="296"/>
      <c r="AR75" s="296"/>
      <c r="AS75" s="296"/>
      <c r="AT75" s="296"/>
      <c r="AU75" s="296"/>
    </row>
    <row r="76" spans="1:47">
      <c r="A76" s="296"/>
      <c r="B76" s="296"/>
      <c r="C76" s="296"/>
      <c r="D76" s="296"/>
      <c r="E76" s="296"/>
      <c r="F76" s="296"/>
      <c r="G76" s="296"/>
      <c r="H76" s="296"/>
      <c r="I76" s="296"/>
      <c r="J76" s="296"/>
      <c r="K76" s="296"/>
      <c r="L76" s="296"/>
      <c r="M76" s="296"/>
      <c r="N76" s="296"/>
      <c r="O76" s="296"/>
      <c r="P76" s="296"/>
      <c r="Q76" s="296"/>
      <c r="R76" s="296"/>
      <c r="S76" s="296"/>
      <c r="T76" s="296"/>
      <c r="U76" s="296"/>
      <c r="V76" s="296"/>
      <c r="W76" s="296"/>
      <c r="X76" s="296"/>
      <c r="Y76" s="296"/>
      <c r="Z76" s="296"/>
      <c r="AA76" s="296"/>
      <c r="AB76" s="296"/>
      <c r="AC76" s="296"/>
      <c r="AD76" s="296"/>
      <c r="AE76" s="296"/>
      <c r="AF76" s="296"/>
      <c r="AG76" s="296"/>
      <c r="AH76" s="296"/>
      <c r="AI76" s="296"/>
      <c r="AJ76" s="296"/>
      <c r="AK76" s="296"/>
      <c r="AL76" s="296"/>
      <c r="AM76" s="296"/>
      <c r="AN76" s="296"/>
      <c r="AO76" s="296"/>
      <c r="AP76" s="296"/>
      <c r="AQ76" s="296"/>
      <c r="AR76" s="296"/>
      <c r="AS76" s="296"/>
      <c r="AT76" s="296"/>
      <c r="AU76" s="296"/>
    </row>
    <row r="77" spans="1:47">
      <c r="A77" s="296"/>
      <c r="B77" s="296"/>
      <c r="C77" s="296"/>
      <c r="D77" s="296"/>
      <c r="E77" s="296"/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296"/>
      <c r="Z77" s="296"/>
      <c r="AA77" s="296"/>
      <c r="AB77" s="296"/>
      <c r="AC77" s="296"/>
      <c r="AD77" s="296"/>
      <c r="AE77" s="296"/>
      <c r="AF77" s="296"/>
      <c r="AG77" s="296"/>
      <c r="AH77" s="296"/>
      <c r="AI77" s="296"/>
      <c r="AJ77" s="296"/>
      <c r="AK77" s="296"/>
      <c r="AL77" s="296"/>
      <c r="AM77" s="296"/>
      <c r="AN77" s="296"/>
      <c r="AO77" s="296"/>
      <c r="AP77" s="296"/>
      <c r="AQ77" s="296"/>
      <c r="AR77" s="296"/>
      <c r="AS77" s="296"/>
      <c r="AT77" s="296"/>
      <c r="AU77" s="296"/>
    </row>
    <row r="78" spans="1:47">
      <c r="A78" s="296"/>
      <c r="B78" s="296"/>
      <c r="C78" s="296"/>
      <c r="D78" s="296"/>
      <c r="E78" s="296"/>
      <c r="F78" s="296"/>
      <c r="G78" s="296"/>
      <c r="H78" s="296"/>
      <c r="I78" s="296"/>
      <c r="J78" s="296"/>
      <c r="K78" s="296"/>
      <c r="L78" s="296"/>
      <c r="M78" s="296"/>
      <c r="N78" s="296"/>
      <c r="O78" s="296"/>
      <c r="P78" s="296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6"/>
      <c r="AD78" s="296"/>
      <c r="AE78" s="296"/>
      <c r="AF78" s="296"/>
      <c r="AG78" s="296"/>
      <c r="AH78" s="296"/>
      <c r="AI78" s="296"/>
      <c r="AJ78" s="296"/>
      <c r="AK78" s="296"/>
      <c r="AL78" s="296"/>
      <c r="AM78" s="296"/>
      <c r="AN78" s="296"/>
      <c r="AO78" s="296"/>
      <c r="AP78" s="296"/>
      <c r="AQ78" s="296"/>
      <c r="AR78" s="296"/>
      <c r="AS78" s="296"/>
      <c r="AT78" s="296"/>
      <c r="AU78" s="296"/>
    </row>
    <row r="79" spans="1:47">
      <c r="A79" s="296"/>
      <c r="B79" s="296"/>
      <c r="C79" s="296"/>
      <c r="D79" s="296"/>
      <c r="E79" s="296"/>
      <c r="F79" s="296"/>
      <c r="G79" s="296"/>
      <c r="H79" s="296"/>
      <c r="I79" s="296"/>
      <c r="J79" s="296"/>
      <c r="K79" s="296"/>
      <c r="L79" s="296"/>
      <c r="M79" s="296"/>
      <c r="N79" s="296"/>
      <c r="O79" s="296"/>
      <c r="P79" s="296"/>
      <c r="Q79" s="296"/>
      <c r="R79" s="296"/>
      <c r="S79" s="296"/>
      <c r="T79" s="296"/>
      <c r="U79" s="296"/>
      <c r="V79" s="296"/>
      <c r="W79" s="296"/>
      <c r="X79" s="296"/>
      <c r="Y79" s="296"/>
      <c r="Z79" s="296"/>
      <c r="AA79" s="296"/>
      <c r="AB79" s="296"/>
      <c r="AC79" s="296"/>
      <c r="AD79" s="296"/>
      <c r="AE79" s="296"/>
      <c r="AF79" s="296"/>
      <c r="AG79" s="296"/>
      <c r="AH79" s="296"/>
      <c r="AI79" s="296"/>
      <c r="AJ79" s="296"/>
      <c r="AK79" s="296"/>
      <c r="AL79" s="296"/>
      <c r="AM79" s="296"/>
      <c r="AN79" s="296"/>
      <c r="AO79" s="296"/>
      <c r="AP79" s="296"/>
      <c r="AQ79" s="296"/>
      <c r="AR79" s="296"/>
      <c r="AS79" s="296"/>
      <c r="AT79" s="296"/>
      <c r="AU79" s="296"/>
    </row>
    <row r="80" spans="1:47">
      <c r="A80" s="296"/>
      <c r="B80" s="296"/>
      <c r="C80" s="296"/>
      <c r="D80" s="296"/>
      <c r="E80" s="296"/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296"/>
      <c r="Z80" s="296"/>
      <c r="AA80" s="296"/>
      <c r="AB80" s="296"/>
      <c r="AC80" s="296"/>
      <c r="AD80" s="296"/>
      <c r="AE80" s="296"/>
      <c r="AF80" s="296"/>
      <c r="AG80" s="296"/>
      <c r="AH80" s="296"/>
      <c r="AI80" s="296"/>
      <c r="AJ80" s="296"/>
      <c r="AK80" s="296"/>
      <c r="AL80" s="296"/>
      <c r="AM80" s="296"/>
      <c r="AN80" s="296"/>
      <c r="AO80" s="296"/>
      <c r="AP80" s="296"/>
      <c r="AQ80" s="296"/>
      <c r="AR80" s="296"/>
      <c r="AS80" s="296"/>
      <c r="AT80" s="296"/>
      <c r="AU80" s="296"/>
    </row>
    <row r="81" spans="1:47">
      <c r="A81" s="296"/>
      <c r="B81" s="296"/>
      <c r="C81" s="296"/>
      <c r="D81" s="296"/>
      <c r="E81" s="296"/>
      <c r="F81" s="296"/>
      <c r="G81" s="296"/>
      <c r="H81" s="296"/>
      <c r="I81" s="296"/>
      <c r="J81" s="296"/>
      <c r="K81" s="296"/>
      <c r="L81" s="296"/>
      <c r="M81" s="296"/>
      <c r="N81" s="296"/>
      <c r="O81" s="296"/>
      <c r="P81" s="296"/>
      <c r="Q81" s="296"/>
      <c r="R81" s="296"/>
      <c r="S81" s="296"/>
      <c r="T81" s="296"/>
      <c r="U81" s="296"/>
      <c r="V81" s="296"/>
      <c r="W81" s="296"/>
      <c r="X81" s="296"/>
      <c r="Y81" s="296"/>
      <c r="Z81" s="296"/>
      <c r="AA81" s="296"/>
      <c r="AB81" s="296"/>
      <c r="AC81" s="296"/>
      <c r="AD81" s="296"/>
      <c r="AE81" s="296"/>
      <c r="AF81" s="296"/>
      <c r="AG81" s="296"/>
      <c r="AH81" s="296"/>
      <c r="AI81" s="296"/>
      <c r="AJ81" s="296"/>
      <c r="AK81" s="296"/>
      <c r="AL81" s="296"/>
      <c r="AM81" s="296"/>
      <c r="AN81" s="296"/>
      <c r="AO81" s="296"/>
      <c r="AP81" s="296"/>
      <c r="AQ81" s="296"/>
      <c r="AR81" s="296"/>
      <c r="AS81" s="296"/>
      <c r="AT81" s="296"/>
      <c r="AU81" s="296"/>
    </row>
    <row r="82" spans="1:47">
      <c r="A82" s="296"/>
      <c r="B82" s="296"/>
      <c r="C82" s="296"/>
      <c r="D82" s="296"/>
      <c r="E82" s="296"/>
      <c r="F82" s="296"/>
      <c r="G82" s="296"/>
      <c r="H82" s="296"/>
      <c r="I82" s="296"/>
      <c r="J82" s="296"/>
      <c r="K82" s="296"/>
      <c r="L82" s="296"/>
      <c r="M82" s="296"/>
      <c r="N82" s="296"/>
      <c r="O82" s="296"/>
      <c r="P82" s="296"/>
      <c r="Q82" s="296"/>
      <c r="R82" s="296"/>
      <c r="S82" s="296"/>
      <c r="T82" s="296"/>
      <c r="U82" s="296"/>
      <c r="V82" s="296"/>
      <c r="W82" s="296"/>
      <c r="X82" s="296"/>
      <c r="Y82" s="296"/>
      <c r="Z82" s="296"/>
      <c r="AA82" s="296"/>
      <c r="AB82" s="296"/>
      <c r="AC82" s="296"/>
      <c r="AD82" s="296"/>
      <c r="AE82" s="296"/>
      <c r="AF82" s="296"/>
      <c r="AG82" s="296"/>
      <c r="AH82" s="296"/>
      <c r="AI82" s="296"/>
      <c r="AJ82" s="296"/>
      <c r="AK82" s="296"/>
      <c r="AL82" s="296"/>
      <c r="AM82" s="296"/>
      <c r="AN82" s="296"/>
      <c r="AO82" s="296"/>
      <c r="AP82" s="296"/>
      <c r="AQ82" s="296"/>
      <c r="AR82" s="296"/>
      <c r="AS82" s="296"/>
      <c r="AT82" s="296"/>
      <c r="AU82" s="296"/>
    </row>
    <row r="83" spans="1:47">
      <c r="A83" s="296"/>
      <c r="B83" s="296"/>
      <c r="C83" s="296"/>
      <c r="D83" s="296"/>
      <c r="E83" s="296"/>
      <c r="F83" s="296"/>
      <c r="G83" s="296"/>
      <c r="H83" s="296"/>
      <c r="I83" s="296"/>
      <c r="J83" s="296"/>
      <c r="K83" s="296"/>
      <c r="L83" s="296"/>
      <c r="M83" s="296"/>
      <c r="N83" s="296"/>
      <c r="O83" s="296"/>
      <c r="P83" s="296"/>
      <c r="Q83" s="296"/>
      <c r="R83" s="296"/>
      <c r="S83" s="296"/>
      <c r="T83" s="296"/>
      <c r="U83" s="296"/>
      <c r="V83" s="296"/>
      <c r="W83" s="296"/>
      <c r="X83" s="296"/>
      <c r="Y83" s="296"/>
      <c r="Z83" s="296"/>
      <c r="AA83" s="296"/>
      <c r="AB83" s="296"/>
      <c r="AC83" s="296"/>
      <c r="AD83" s="296"/>
      <c r="AE83" s="296"/>
      <c r="AF83" s="296"/>
      <c r="AG83" s="296"/>
      <c r="AH83" s="296"/>
      <c r="AI83" s="296"/>
      <c r="AJ83" s="296"/>
      <c r="AK83" s="296"/>
      <c r="AL83" s="296"/>
      <c r="AM83" s="296"/>
      <c r="AN83" s="296"/>
      <c r="AO83" s="296"/>
      <c r="AP83" s="296"/>
      <c r="AQ83" s="296"/>
      <c r="AR83" s="296"/>
      <c r="AS83" s="296"/>
      <c r="AT83" s="296"/>
      <c r="AU83" s="296"/>
    </row>
    <row r="84" spans="1:47">
      <c r="A84" s="296"/>
      <c r="B84" s="296"/>
      <c r="C84" s="296"/>
      <c r="D84" s="296"/>
      <c r="E84" s="296"/>
      <c r="F84" s="296"/>
      <c r="G84" s="296"/>
      <c r="H84" s="296"/>
      <c r="I84" s="296"/>
      <c r="J84" s="296"/>
      <c r="K84" s="296"/>
      <c r="L84" s="296"/>
      <c r="M84" s="296"/>
      <c r="N84" s="296"/>
      <c r="O84" s="296"/>
      <c r="P84" s="296"/>
      <c r="Q84" s="296"/>
      <c r="R84" s="296"/>
      <c r="S84" s="296"/>
      <c r="T84" s="296"/>
      <c r="U84" s="296"/>
      <c r="V84" s="296"/>
      <c r="W84" s="296"/>
      <c r="X84" s="296"/>
      <c r="Y84" s="296"/>
      <c r="Z84" s="296"/>
      <c r="AA84" s="296"/>
      <c r="AB84" s="296"/>
      <c r="AC84" s="296"/>
      <c r="AD84" s="296"/>
      <c r="AE84" s="296"/>
      <c r="AF84" s="296"/>
      <c r="AG84" s="296"/>
      <c r="AH84" s="296"/>
      <c r="AI84" s="296"/>
      <c r="AJ84" s="296"/>
      <c r="AK84" s="296"/>
      <c r="AL84" s="296"/>
      <c r="AM84" s="296"/>
      <c r="AN84" s="296"/>
      <c r="AO84" s="296"/>
      <c r="AP84" s="296"/>
      <c r="AQ84" s="296"/>
      <c r="AR84" s="296"/>
      <c r="AS84" s="296"/>
      <c r="AT84" s="296"/>
      <c r="AU84" s="296"/>
    </row>
    <row r="85" spans="1:47">
      <c r="A85" s="296"/>
      <c r="N85" s="296"/>
      <c r="O85" s="296"/>
      <c r="P85" s="296"/>
      <c r="Q85" s="296"/>
      <c r="R85" s="296"/>
      <c r="S85" s="296"/>
      <c r="T85" s="296"/>
      <c r="U85" s="296"/>
      <c r="V85" s="296"/>
      <c r="W85" s="296"/>
      <c r="X85" s="296"/>
      <c r="Y85" s="296"/>
      <c r="Z85" s="296"/>
      <c r="AA85" s="296"/>
      <c r="AB85" s="296"/>
      <c r="AC85" s="296"/>
      <c r="AD85" s="296"/>
      <c r="AE85" s="296"/>
      <c r="AF85" s="296"/>
      <c r="AG85" s="296"/>
      <c r="AH85" s="296"/>
      <c r="AI85" s="296"/>
      <c r="AJ85" s="296"/>
      <c r="AK85" s="296"/>
      <c r="AL85" s="296"/>
      <c r="AM85" s="296"/>
      <c r="AN85" s="296"/>
      <c r="AO85" s="296"/>
      <c r="AP85" s="296"/>
      <c r="AQ85" s="296"/>
      <c r="AR85" s="296"/>
      <c r="AS85" s="296"/>
      <c r="AT85" s="296"/>
      <c r="AU85" s="296"/>
    </row>
    <row r="86" spans="1:47">
      <c r="A86" s="296"/>
      <c r="N86" s="296"/>
      <c r="O86" s="296"/>
      <c r="P86" s="296"/>
      <c r="Q86" s="296"/>
      <c r="R86" s="296"/>
      <c r="S86" s="296"/>
      <c r="T86" s="296"/>
      <c r="U86" s="296"/>
      <c r="V86" s="296"/>
      <c r="W86" s="296"/>
      <c r="X86" s="296"/>
      <c r="Y86" s="296"/>
      <c r="Z86" s="296"/>
      <c r="AA86" s="296"/>
      <c r="AB86" s="296"/>
      <c r="AC86" s="296"/>
      <c r="AD86" s="296"/>
      <c r="AE86" s="296"/>
      <c r="AF86" s="296"/>
      <c r="AG86" s="296"/>
      <c r="AH86" s="296"/>
      <c r="AI86" s="296"/>
      <c r="AJ86" s="296"/>
      <c r="AK86" s="296"/>
      <c r="AL86" s="296"/>
      <c r="AM86" s="296"/>
      <c r="AN86" s="296"/>
      <c r="AO86" s="296"/>
      <c r="AP86" s="296"/>
      <c r="AQ86" s="296"/>
      <c r="AR86" s="296"/>
      <c r="AS86" s="296"/>
      <c r="AT86" s="296"/>
      <c r="AU86" s="296"/>
    </row>
    <row r="87" spans="1:47">
      <c r="A87" s="296"/>
      <c r="N87" s="296"/>
      <c r="O87" s="296"/>
      <c r="P87" s="296"/>
      <c r="Q87" s="296"/>
      <c r="R87" s="296"/>
      <c r="S87" s="296"/>
      <c r="T87" s="296"/>
      <c r="U87" s="296"/>
      <c r="V87" s="296"/>
      <c r="W87" s="296"/>
      <c r="X87" s="296"/>
      <c r="Y87" s="296"/>
      <c r="Z87" s="296"/>
      <c r="AA87" s="296"/>
      <c r="AB87" s="296"/>
      <c r="AC87" s="296"/>
      <c r="AD87" s="296"/>
      <c r="AE87" s="296"/>
      <c r="AF87" s="296"/>
      <c r="AG87" s="296"/>
      <c r="AH87" s="296"/>
      <c r="AI87" s="296"/>
      <c r="AJ87" s="296"/>
      <c r="AK87" s="296"/>
      <c r="AL87" s="296"/>
      <c r="AM87" s="296"/>
      <c r="AN87" s="296"/>
      <c r="AO87" s="296"/>
      <c r="AP87" s="296"/>
      <c r="AQ87" s="296"/>
      <c r="AR87" s="296"/>
      <c r="AS87" s="296"/>
      <c r="AT87" s="296"/>
      <c r="AU87" s="296"/>
    </row>
    <row r="88" spans="1:47">
      <c r="A88" s="296"/>
      <c r="N88" s="296"/>
      <c r="O88" s="296"/>
      <c r="P88" s="296"/>
      <c r="Q88" s="296"/>
      <c r="R88" s="296"/>
      <c r="S88" s="296"/>
      <c r="T88" s="296"/>
      <c r="U88" s="296"/>
      <c r="V88" s="296"/>
      <c r="W88" s="296"/>
      <c r="X88" s="296"/>
      <c r="Y88" s="296"/>
      <c r="Z88" s="296"/>
      <c r="AA88" s="296"/>
      <c r="AB88" s="296"/>
      <c r="AC88" s="296"/>
      <c r="AD88" s="296"/>
      <c r="AE88" s="296"/>
      <c r="AF88" s="296"/>
      <c r="AG88" s="296"/>
      <c r="AH88" s="296"/>
      <c r="AI88" s="296"/>
      <c r="AJ88" s="296"/>
      <c r="AK88" s="296"/>
      <c r="AL88" s="296"/>
      <c r="AM88" s="296"/>
      <c r="AN88" s="296"/>
      <c r="AO88" s="296"/>
      <c r="AP88" s="296"/>
      <c r="AQ88" s="296"/>
      <c r="AR88" s="296"/>
      <c r="AS88" s="296"/>
      <c r="AT88" s="296"/>
      <c r="AU88" s="296"/>
    </row>
    <row r="89" spans="1:47">
      <c r="A89" s="296"/>
      <c r="N89" s="296"/>
      <c r="O89" s="296"/>
      <c r="P89" s="296"/>
      <c r="Q89" s="296"/>
      <c r="R89" s="296"/>
      <c r="S89" s="296"/>
      <c r="T89" s="296"/>
      <c r="U89" s="296"/>
      <c r="V89" s="296"/>
      <c r="W89" s="296"/>
      <c r="X89" s="296"/>
      <c r="Y89" s="296"/>
      <c r="Z89" s="296"/>
      <c r="AA89" s="296"/>
      <c r="AB89" s="296"/>
      <c r="AC89" s="296"/>
      <c r="AD89" s="296"/>
      <c r="AE89" s="296"/>
      <c r="AF89" s="296"/>
      <c r="AG89" s="296"/>
      <c r="AH89" s="296"/>
      <c r="AI89" s="296"/>
      <c r="AJ89" s="296"/>
      <c r="AK89" s="296"/>
      <c r="AL89" s="296"/>
      <c r="AM89" s="296"/>
      <c r="AN89" s="296"/>
      <c r="AO89" s="296"/>
      <c r="AP89" s="296"/>
      <c r="AQ89" s="296"/>
      <c r="AR89" s="296"/>
      <c r="AS89" s="296"/>
      <c r="AT89" s="296"/>
      <c r="AU89" s="296"/>
    </row>
    <row r="90" spans="1:47">
      <c r="A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296"/>
      <c r="AI90" s="296"/>
      <c r="AJ90" s="296"/>
      <c r="AK90" s="296"/>
      <c r="AL90" s="296"/>
      <c r="AM90" s="296"/>
      <c r="AN90" s="296"/>
      <c r="AO90" s="296"/>
      <c r="AP90" s="296"/>
      <c r="AQ90" s="296"/>
      <c r="AR90" s="296"/>
      <c r="AS90" s="296"/>
      <c r="AT90" s="296"/>
      <c r="AU90" s="296"/>
    </row>
    <row r="91" spans="1:47">
      <c r="A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296"/>
      <c r="Z91" s="296"/>
      <c r="AA91" s="296"/>
      <c r="AB91" s="296"/>
      <c r="AC91" s="296"/>
      <c r="AD91" s="296"/>
      <c r="AE91" s="296"/>
      <c r="AF91" s="296"/>
      <c r="AG91" s="296"/>
      <c r="AH91" s="296"/>
      <c r="AI91" s="296"/>
      <c r="AJ91" s="296"/>
      <c r="AK91" s="296"/>
      <c r="AL91" s="296"/>
      <c r="AM91" s="296"/>
      <c r="AN91" s="296"/>
      <c r="AO91" s="296"/>
      <c r="AP91" s="296"/>
      <c r="AQ91" s="296"/>
      <c r="AR91" s="296"/>
      <c r="AS91" s="296"/>
      <c r="AT91" s="296"/>
      <c r="AU91" s="296"/>
    </row>
    <row r="92" spans="1:47">
      <c r="A92" s="296"/>
      <c r="N92" s="296"/>
      <c r="O92" s="296"/>
      <c r="P92" s="296"/>
      <c r="Q92" s="296"/>
      <c r="R92" s="296"/>
      <c r="S92" s="296"/>
      <c r="T92" s="296"/>
      <c r="U92" s="296"/>
      <c r="V92" s="296"/>
      <c r="W92" s="296"/>
      <c r="X92" s="296"/>
      <c r="Y92" s="296"/>
      <c r="Z92" s="296"/>
      <c r="AA92" s="296"/>
      <c r="AB92" s="296"/>
      <c r="AC92" s="296"/>
      <c r="AD92" s="296"/>
      <c r="AE92" s="296"/>
      <c r="AF92" s="296"/>
      <c r="AG92" s="296"/>
      <c r="AH92" s="296"/>
      <c r="AI92" s="296"/>
      <c r="AJ92" s="296"/>
      <c r="AK92" s="296"/>
      <c r="AL92" s="296"/>
      <c r="AM92" s="296"/>
      <c r="AN92" s="296"/>
      <c r="AO92" s="296"/>
      <c r="AP92" s="296"/>
      <c r="AQ92" s="296"/>
      <c r="AR92" s="296"/>
      <c r="AS92" s="296"/>
      <c r="AT92" s="296"/>
      <c r="AU92" s="296"/>
    </row>
    <row r="93" spans="1:47">
      <c r="A93" s="296"/>
      <c r="N93" s="296"/>
      <c r="O93" s="296"/>
      <c r="P93" s="296"/>
      <c r="Q93" s="296"/>
      <c r="R93" s="296"/>
      <c r="S93" s="296"/>
      <c r="T93" s="296"/>
      <c r="U93" s="296"/>
      <c r="V93" s="296"/>
      <c r="W93" s="296"/>
      <c r="X93" s="296"/>
      <c r="Y93" s="296"/>
      <c r="Z93" s="296"/>
      <c r="AA93" s="296"/>
      <c r="AB93" s="296"/>
      <c r="AC93" s="296"/>
      <c r="AD93" s="296"/>
      <c r="AE93" s="296"/>
      <c r="AF93" s="296"/>
      <c r="AG93" s="296"/>
      <c r="AH93" s="296"/>
      <c r="AI93" s="296"/>
      <c r="AJ93" s="296"/>
      <c r="AK93" s="296"/>
      <c r="AL93" s="296"/>
      <c r="AM93" s="296"/>
      <c r="AN93" s="296"/>
      <c r="AO93" s="296"/>
      <c r="AP93" s="296"/>
      <c r="AQ93" s="296"/>
      <c r="AR93" s="296"/>
      <c r="AS93" s="296"/>
      <c r="AT93" s="296"/>
      <c r="AU93" s="296"/>
    </row>
    <row r="94" spans="1:47">
      <c r="A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296"/>
      <c r="AI94" s="296"/>
      <c r="AJ94" s="296"/>
      <c r="AK94" s="296"/>
      <c r="AL94" s="296"/>
      <c r="AM94" s="296"/>
      <c r="AN94" s="296"/>
      <c r="AO94" s="296"/>
      <c r="AP94" s="296"/>
      <c r="AQ94" s="296"/>
      <c r="AR94" s="296"/>
      <c r="AS94" s="296"/>
      <c r="AT94" s="296"/>
      <c r="AU94" s="296"/>
    </row>
    <row r="95" spans="1:47">
      <c r="A95" s="296"/>
      <c r="N95" s="296"/>
      <c r="O95" s="296"/>
      <c r="P95" s="296"/>
      <c r="Q95" s="296"/>
      <c r="R95" s="296"/>
      <c r="S95" s="296"/>
      <c r="T95" s="296"/>
      <c r="U95" s="296"/>
      <c r="V95" s="296"/>
      <c r="W95" s="296"/>
      <c r="X95" s="296"/>
      <c r="Y95" s="296"/>
      <c r="Z95" s="296"/>
      <c r="AA95" s="296"/>
      <c r="AB95" s="296"/>
      <c r="AC95" s="296"/>
      <c r="AD95" s="296"/>
      <c r="AE95" s="296"/>
      <c r="AF95" s="296"/>
      <c r="AG95" s="296"/>
      <c r="AH95" s="296"/>
      <c r="AI95" s="296"/>
      <c r="AJ95" s="296"/>
      <c r="AK95" s="296"/>
      <c r="AL95" s="296"/>
      <c r="AM95" s="296"/>
      <c r="AN95" s="296"/>
      <c r="AO95" s="296"/>
      <c r="AP95" s="296"/>
      <c r="AQ95" s="296"/>
      <c r="AR95" s="296"/>
      <c r="AS95" s="296"/>
      <c r="AT95" s="296"/>
      <c r="AU95" s="296"/>
    </row>
    <row r="96" spans="1:47">
      <c r="A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296"/>
      <c r="AI96" s="296"/>
      <c r="AJ96" s="296"/>
      <c r="AK96" s="296"/>
      <c r="AL96" s="296"/>
      <c r="AM96" s="296"/>
      <c r="AN96" s="296"/>
      <c r="AO96" s="296"/>
      <c r="AP96" s="296"/>
      <c r="AQ96" s="296"/>
      <c r="AR96" s="296"/>
      <c r="AS96" s="296"/>
      <c r="AT96" s="296"/>
      <c r="AU96" s="296"/>
    </row>
    <row r="97" spans="1:47">
      <c r="A97" s="296"/>
      <c r="N97" s="296"/>
      <c r="O97" s="296"/>
      <c r="P97" s="296"/>
      <c r="Q97" s="296"/>
      <c r="R97" s="296"/>
      <c r="S97" s="296"/>
      <c r="T97" s="296"/>
      <c r="U97" s="296"/>
      <c r="V97" s="296"/>
      <c r="W97" s="296"/>
      <c r="X97" s="296"/>
      <c r="Y97" s="296"/>
      <c r="Z97" s="296"/>
      <c r="AA97" s="296"/>
      <c r="AB97" s="296"/>
      <c r="AC97" s="296"/>
      <c r="AD97" s="296"/>
      <c r="AE97" s="296"/>
      <c r="AF97" s="296"/>
      <c r="AG97" s="296"/>
      <c r="AH97" s="296"/>
      <c r="AI97" s="296"/>
      <c r="AJ97" s="296"/>
      <c r="AK97" s="296"/>
      <c r="AL97" s="296"/>
      <c r="AM97" s="296"/>
      <c r="AN97" s="296"/>
      <c r="AO97" s="296"/>
      <c r="AP97" s="296"/>
      <c r="AQ97" s="296"/>
      <c r="AR97" s="296"/>
      <c r="AS97" s="296"/>
      <c r="AT97" s="296"/>
      <c r="AU97" s="296"/>
    </row>
    <row r="98" spans="1:47">
      <c r="A98" s="296"/>
      <c r="N98" s="296"/>
      <c r="O98" s="296"/>
      <c r="P98" s="296"/>
      <c r="Q98" s="296"/>
      <c r="R98" s="296"/>
      <c r="S98" s="296"/>
      <c r="T98" s="296"/>
      <c r="U98" s="296"/>
      <c r="V98" s="296"/>
      <c r="W98" s="296"/>
      <c r="X98" s="296"/>
      <c r="Y98" s="296"/>
      <c r="Z98" s="296"/>
      <c r="AA98" s="296"/>
      <c r="AB98" s="296"/>
      <c r="AC98" s="296"/>
      <c r="AD98" s="296"/>
      <c r="AE98" s="296"/>
      <c r="AF98" s="296"/>
      <c r="AG98" s="296"/>
      <c r="AH98" s="296"/>
      <c r="AI98" s="296"/>
      <c r="AJ98" s="296"/>
      <c r="AK98" s="296"/>
      <c r="AL98" s="296"/>
      <c r="AM98" s="296"/>
      <c r="AN98" s="296"/>
      <c r="AO98" s="296"/>
      <c r="AP98" s="296"/>
      <c r="AQ98" s="296"/>
      <c r="AR98" s="296"/>
      <c r="AS98" s="296"/>
      <c r="AT98" s="296"/>
      <c r="AU98" s="296"/>
    </row>
    <row r="99" spans="1:47">
      <c r="A99" s="296"/>
      <c r="N99" s="296"/>
      <c r="O99" s="296"/>
      <c r="P99" s="296"/>
      <c r="Q99" s="296"/>
      <c r="R99" s="296"/>
      <c r="S99" s="296"/>
      <c r="T99" s="296"/>
      <c r="U99" s="296"/>
      <c r="V99" s="296"/>
      <c r="W99" s="296"/>
      <c r="X99" s="296"/>
      <c r="Y99" s="296"/>
      <c r="Z99" s="296"/>
      <c r="AA99" s="296"/>
      <c r="AB99" s="296"/>
      <c r="AC99" s="296"/>
      <c r="AD99" s="296"/>
      <c r="AE99" s="296"/>
      <c r="AF99" s="296"/>
      <c r="AG99" s="296"/>
      <c r="AH99" s="296"/>
      <c r="AI99" s="296"/>
      <c r="AJ99" s="296"/>
      <c r="AK99" s="296"/>
      <c r="AL99" s="296"/>
      <c r="AM99" s="296"/>
      <c r="AN99" s="296"/>
      <c r="AO99" s="296"/>
      <c r="AP99" s="296"/>
      <c r="AQ99" s="296"/>
      <c r="AR99" s="296"/>
      <c r="AS99" s="296"/>
      <c r="AT99" s="296"/>
      <c r="AU99" s="296"/>
    </row>
    <row r="100" spans="1:47">
      <c r="A100" s="296"/>
      <c r="N100" s="296"/>
      <c r="O100" s="296"/>
      <c r="P100" s="296"/>
      <c r="Q100" s="296"/>
      <c r="R100" s="296"/>
      <c r="S100" s="296"/>
      <c r="T100" s="296"/>
      <c r="U100" s="296"/>
      <c r="V100" s="296"/>
      <c r="W100" s="296"/>
      <c r="X100" s="296"/>
      <c r="Y100" s="296"/>
      <c r="Z100" s="296"/>
      <c r="AA100" s="296"/>
      <c r="AB100" s="296"/>
      <c r="AC100" s="296"/>
      <c r="AD100" s="296"/>
      <c r="AE100" s="296"/>
      <c r="AF100" s="296"/>
      <c r="AG100" s="296"/>
      <c r="AH100" s="296"/>
      <c r="AI100" s="296"/>
      <c r="AJ100" s="296"/>
      <c r="AK100" s="296"/>
      <c r="AL100" s="296"/>
      <c r="AM100" s="296"/>
      <c r="AN100" s="296"/>
      <c r="AO100" s="296"/>
      <c r="AP100" s="296"/>
      <c r="AQ100" s="296"/>
      <c r="AR100" s="296"/>
      <c r="AS100" s="296"/>
      <c r="AT100" s="296"/>
      <c r="AU100" s="296"/>
    </row>
    <row r="101" spans="1:47">
      <c r="A101" s="296"/>
      <c r="N101" s="296"/>
      <c r="O101" s="296"/>
      <c r="P101" s="296"/>
      <c r="Q101" s="296"/>
      <c r="R101" s="296"/>
      <c r="S101" s="296"/>
      <c r="T101" s="296"/>
      <c r="U101" s="296"/>
      <c r="V101" s="296"/>
      <c r="W101" s="296"/>
      <c r="X101" s="296"/>
      <c r="Y101" s="296"/>
      <c r="Z101" s="296"/>
      <c r="AA101" s="296"/>
      <c r="AB101" s="296"/>
      <c r="AC101" s="296"/>
      <c r="AD101" s="296"/>
      <c r="AE101" s="296"/>
      <c r="AF101" s="296"/>
      <c r="AG101" s="296"/>
      <c r="AH101" s="296"/>
      <c r="AI101" s="296"/>
      <c r="AJ101" s="296"/>
      <c r="AK101" s="296"/>
      <c r="AL101" s="296"/>
      <c r="AM101" s="296"/>
      <c r="AN101" s="296"/>
      <c r="AO101" s="296"/>
      <c r="AP101" s="296"/>
      <c r="AQ101" s="296"/>
      <c r="AR101" s="296"/>
      <c r="AS101" s="296"/>
      <c r="AT101" s="296"/>
      <c r="AU101" s="296"/>
    </row>
    <row r="102" spans="1:47">
      <c r="A102" s="296"/>
      <c r="N102" s="296"/>
      <c r="O102" s="296"/>
      <c r="P102" s="296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6"/>
      <c r="AD102" s="296"/>
      <c r="AE102" s="296"/>
      <c r="AF102" s="296"/>
      <c r="AG102" s="296"/>
      <c r="AH102" s="296"/>
      <c r="AI102" s="296"/>
      <c r="AJ102" s="296"/>
      <c r="AK102" s="296"/>
      <c r="AL102" s="296"/>
      <c r="AM102" s="296"/>
      <c r="AN102" s="296"/>
      <c r="AO102" s="296"/>
      <c r="AP102" s="296"/>
      <c r="AQ102" s="296"/>
      <c r="AR102" s="296"/>
      <c r="AS102" s="296"/>
      <c r="AT102" s="296"/>
      <c r="AU102" s="296"/>
    </row>
    <row r="103" spans="1:47">
      <c r="A103" s="296"/>
      <c r="N103" s="296"/>
      <c r="O103" s="296"/>
      <c r="P103" s="296"/>
      <c r="Q103" s="296"/>
      <c r="R103" s="296"/>
      <c r="S103" s="296"/>
      <c r="T103" s="296"/>
      <c r="U103" s="296"/>
      <c r="V103" s="296"/>
      <c r="W103" s="296"/>
      <c r="X103" s="296"/>
      <c r="Y103" s="296"/>
      <c r="Z103" s="296"/>
      <c r="AA103" s="296"/>
      <c r="AB103" s="296"/>
      <c r="AC103" s="296"/>
      <c r="AD103" s="296"/>
      <c r="AE103" s="296"/>
      <c r="AF103" s="296"/>
      <c r="AG103" s="296"/>
      <c r="AH103" s="296"/>
      <c r="AI103" s="296"/>
      <c r="AJ103" s="296"/>
      <c r="AK103" s="296"/>
      <c r="AL103" s="296"/>
      <c r="AM103" s="296"/>
      <c r="AN103" s="296"/>
      <c r="AO103" s="296"/>
      <c r="AP103" s="296"/>
      <c r="AQ103" s="296"/>
      <c r="AR103" s="296"/>
      <c r="AS103" s="296"/>
      <c r="AT103" s="296"/>
      <c r="AU103" s="296"/>
    </row>
    <row r="104" spans="1:47">
      <c r="A104" s="296"/>
      <c r="N104" s="296"/>
      <c r="O104" s="296"/>
      <c r="P104" s="296"/>
      <c r="Q104" s="296"/>
      <c r="R104" s="296"/>
      <c r="S104" s="296"/>
      <c r="T104" s="296"/>
      <c r="U104" s="296"/>
      <c r="V104" s="296"/>
      <c r="W104" s="296"/>
      <c r="X104" s="296"/>
      <c r="Y104" s="296"/>
      <c r="Z104" s="296"/>
      <c r="AA104" s="296"/>
      <c r="AB104" s="296"/>
      <c r="AC104" s="296"/>
      <c r="AD104" s="296"/>
      <c r="AE104" s="296"/>
      <c r="AF104" s="296"/>
      <c r="AG104" s="296"/>
      <c r="AH104" s="296"/>
      <c r="AI104" s="296"/>
      <c r="AJ104" s="296"/>
      <c r="AK104" s="296"/>
      <c r="AL104" s="296"/>
      <c r="AM104" s="296"/>
      <c r="AN104" s="296"/>
      <c r="AO104" s="296"/>
      <c r="AP104" s="296"/>
      <c r="AQ104" s="296"/>
      <c r="AR104" s="296"/>
      <c r="AS104" s="296"/>
      <c r="AT104" s="296"/>
      <c r="AU104" s="296"/>
    </row>
    <row r="105" spans="1:47">
      <c r="A105" s="296"/>
      <c r="N105" s="296"/>
      <c r="O105" s="296"/>
      <c r="P105" s="296"/>
      <c r="Q105" s="296"/>
      <c r="R105" s="296"/>
      <c r="S105" s="296"/>
      <c r="T105" s="296"/>
      <c r="U105" s="296"/>
      <c r="V105" s="296"/>
      <c r="W105" s="296"/>
      <c r="X105" s="296"/>
      <c r="Y105" s="296"/>
      <c r="Z105" s="296"/>
      <c r="AA105" s="296"/>
      <c r="AB105" s="296"/>
      <c r="AC105" s="296"/>
      <c r="AD105" s="296"/>
      <c r="AE105" s="296"/>
      <c r="AF105" s="296"/>
      <c r="AG105" s="296"/>
      <c r="AH105" s="296"/>
      <c r="AI105" s="296"/>
      <c r="AJ105" s="296"/>
      <c r="AK105" s="296"/>
      <c r="AL105" s="296"/>
      <c r="AM105" s="296"/>
      <c r="AN105" s="296"/>
      <c r="AO105" s="296"/>
      <c r="AP105" s="296"/>
      <c r="AQ105" s="296"/>
      <c r="AR105" s="296"/>
      <c r="AS105" s="296"/>
      <c r="AT105" s="296"/>
      <c r="AU105" s="296"/>
    </row>
    <row r="106" spans="1:47">
      <c r="A106" s="296"/>
      <c r="N106" s="296"/>
      <c r="O106" s="296"/>
      <c r="P106" s="296"/>
      <c r="Q106" s="296"/>
      <c r="R106" s="296"/>
      <c r="S106" s="296"/>
      <c r="T106" s="296"/>
      <c r="U106" s="296"/>
      <c r="V106" s="296"/>
      <c r="W106" s="296"/>
      <c r="X106" s="296"/>
      <c r="Y106" s="296"/>
      <c r="Z106" s="296"/>
      <c r="AA106" s="296"/>
      <c r="AB106" s="296"/>
      <c r="AC106" s="296"/>
      <c r="AD106" s="296"/>
      <c r="AE106" s="296"/>
      <c r="AF106" s="296"/>
      <c r="AG106" s="296"/>
      <c r="AH106" s="296"/>
      <c r="AI106" s="296"/>
      <c r="AJ106" s="296"/>
      <c r="AK106" s="296"/>
      <c r="AL106" s="296"/>
      <c r="AM106" s="296"/>
      <c r="AN106" s="296"/>
      <c r="AO106" s="296"/>
      <c r="AP106" s="296"/>
      <c r="AQ106" s="296"/>
      <c r="AR106" s="296"/>
      <c r="AS106" s="296"/>
      <c r="AT106" s="296"/>
      <c r="AU106" s="296"/>
    </row>
    <row r="107" spans="1:47">
      <c r="A107" s="296"/>
      <c r="N107" s="296"/>
      <c r="O107" s="296"/>
      <c r="P107" s="296"/>
      <c r="Q107" s="296"/>
      <c r="R107" s="296"/>
      <c r="S107" s="296"/>
      <c r="T107" s="296"/>
      <c r="U107" s="296"/>
      <c r="V107" s="296"/>
      <c r="W107" s="296"/>
      <c r="X107" s="296"/>
      <c r="Y107" s="296"/>
      <c r="Z107" s="296"/>
      <c r="AA107" s="296"/>
      <c r="AB107" s="296"/>
      <c r="AC107" s="296"/>
      <c r="AD107" s="296"/>
      <c r="AE107" s="296"/>
      <c r="AF107" s="296"/>
      <c r="AG107" s="296"/>
      <c r="AH107" s="296"/>
      <c r="AI107" s="296"/>
      <c r="AJ107" s="296"/>
      <c r="AK107" s="296"/>
      <c r="AL107" s="296"/>
      <c r="AM107" s="296"/>
      <c r="AN107" s="296"/>
      <c r="AO107" s="296"/>
      <c r="AP107" s="296"/>
      <c r="AQ107" s="296"/>
      <c r="AR107" s="296"/>
      <c r="AS107" s="296"/>
      <c r="AT107" s="296"/>
      <c r="AU107" s="296"/>
    </row>
    <row r="108" spans="1:47">
      <c r="A108" s="296"/>
      <c r="N108" s="296"/>
      <c r="O108" s="296"/>
      <c r="P108" s="296"/>
      <c r="Q108" s="296"/>
      <c r="R108" s="296"/>
      <c r="S108" s="296"/>
      <c r="T108" s="296"/>
      <c r="U108" s="296"/>
      <c r="V108" s="296"/>
      <c r="W108" s="296"/>
      <c r="X108" s="296"/>
      <c r="Y108" s="296"/>
      <c r="Z108" s="296"/>
      <c r="AA108" s="296"/>
      <c r="AB108" s="296"/>
      <c r="AC108" s="296"/>
      <c r="AD108" s="296"/>
      <c r="AE108" s="296"/>
      <c r="AF108" s="296"/>
      <c r="AG108" s="296"/>
      <c r="AH108" s="296"/>
      <c r="AI108" s="296"/>
      <c r="AJ108" s="296"/>
      <c r="AK108" s="296"/>
      <c r="AL108" s="296"/>
      <c r="AM108" s="296"/>
      <c r="AN108" s="296"/>
      <c r="AO108" s="296"/>
      <c r="AP108" s="296"/>
      <c r="AQ108" s="296"/>
      <c r="AR108" s="296"/>
      <c r="AS108" s="296"/>
      <c r="AT108" s="296"/>
      <c r="AU108" s="296"/>
    </row>
    <row r="109" spans="1:47">
      <c r="A109" s="296"/>
      <c r="N109" s="296"/>
      <c r="O109" s="296"/>
      <c r="P109" s="296"/>
      <c r="Q109" s="296"/>
      <c r="R109" s="296"/>
      <c r="S109" s="296"/>
      <c r="T109" s="296"/>
      <c r="U109" s="296"/>
      <c r="V109" s="296"/>
      <c r="W109" s="296"/>
      <c r="X109" s="296"/>
      <c r="Y109" s="296"/>
      <c r="Z109" s="296"/>
      <c r="AA109" s="296"/>
      <c r="AB109" s="296"/>
      <c r="AC109" s="296"/>
      <c r="AD109" s="296"/>
      <c r="AE109" s="296"/>
      <c r="AF109" s="296"/>
      <c r="AG109" s="296"/>
      <c r="AH109" s="296"/>
      <c r="AI109" s="296"/>
      <c r="AJ109" s="296"/>
      <c r="AK109" s="296"/>
      <c r="AL109" s="296"/>
      <c r="AM109" s="296"/>
      <c r="AN109" s="296"/>
      <c r="AO109" s="296"/>
      <c r="AP109" s="296"/>
      <c r="AQ109" s="296"/>
      <c r="AR109" s="296"/>
      <c r="AS109" s="296"/>
      <c r="AT109" s="296"/>
      <c r="AU109" s="296"/>
    </row>
    <row r="110" spans="1:47">
      <c r="A110" s="296"/>
      <c r="N110" s="296"/>
      <c r="O110" s="296"/>
      <c r="P110" s="296"/>
      <c r="Q110" s="296"/>
      <c r="R110" s="296"/>
      <c r="S110" s="296"/>
      <c r="T110" s="296"/>
      <c r="U110" s="296"/>
      <c r="V110" s="296"/>
      <c r="W110" s="296"/>
      <c r="X110" s="296"/>
      <c r="Y110" s="296"/>
      <c r="Z110" s="296"/>
      <c r="AA110" s="296"/>
      <c r="AB110" s="296"/>
      <c r="AC110" s="296"/>
      <c r="AD110" s="296"/>
      <c r="AE110" s="296"/>
      <c r="AF110" s="296"/>
      <c r="AG110" s="296"/>
      <c r="AH110" s="296"/>
      <c r="AI110" s="296"/>
      <c r="AJ110" s="296"/>
      <c r="AK110" s="296"/>
      <c r="AL110" s="296"/>
      <c r="AM110" s="296"/>
      <c r="AN110" s="296"/>
      <c r="AO110" s="296"/>
      <c r="AP110" s="296"/>
      <c r="AQ110" s="296"/>
      <c r="AR110" s="296"/>
      <c r="AS110" s="296"/>
      <c r="AT110" s="296"/>
      <c r="AU110" s="296"/>
    </row>
    <row r="111" spans="1:47">
      <c r="A111" s="296"/>
      <c r="N111" s="296"/>
      <c r="O111" s="296"/>
      <c r="P111" s="296"/>
      <c r="Q111" s="296"/>
      <c r="R111" s="296"/>
      <c r="S111" s="296"/>
      <c r="T111" s="296"/>
      <c r="U111" s="296"/>
      <c r="V111" s="296"/>
      <c r="W111" s="296"/>
      <c r="X111" s="296"/>
      <c r="Y111" s="296"/>
      <c r="Z111" s="296"/>
      <c r="AA111" s="296"/>
      <c r="AB111" s="296"/>
      <c r="AC111" s="296"/>
      <c r="AD111" s="296"/>
      <c r="AE111" s="296"/>
      <c r="AF111" s="296"/>
      <c r="AG111" s="296"/>
      <c r="AH111" s="296"/>
      <c r="AI111" s="296"/>
      <c r="AJ111" s="296"/>
      <c r="AK111" s="296"/>
      <c r="AL111" s="296"/>
      <c r="AM111" s="296"/>
      <c r="AN111" s="296"/>
      <c r="AO111" s="296"/>
      <c r="AP111" s="296"/>
      <c r="AQ111" s="296"/>
      <c r="AR111" s="296"/>
      <c r="AS111" s="296"/>
      <c r="AT111" s="296"/>
      <c r="AU111" s="296"/>
    </row>
    <row r="112" spans="1:47">
      <c r="A112" s="296"/>
      <c r="N112" s="296"/>
      <c r="O112" s="296"/>
      <c r="P112" s="296"/>
      <c r="Q112" s="296"/>
      <c r="R112" s="296"/>
      <c r="S112" s="296"/>
      <c r="T112" s="296"/>
      <c r="U112" s="296"/>
      <c r="V112" s="296"/>
      <c r="W112" s="296"/>
      <c r="X112" s="296"/>
      <c r="Y112" s="296"/>
      <c r="Z112" s="296"/>
      <c r="AA112" s="296"/>
      <c r="AB112" s="296"/>
      <c r="AC112" s="296"/>
      <c r="AD112" s="296"/>
      <c r="AE112" s="296"/>
      <c r="AF112" s="296"/>
      <c r="AG112" s="296"/>
      <c r="AH112" s="296"/>
      <c r="AI112" s="296"/>
      <c r="AJ112" s="296"/>
      <c r="AK112" s="296"/>
      <c r="AL112" s="296"/>
      <c r="AM112" s="296"/>
      <c r="AN112" s="296"/>
      <c r="AO112" s="296"/>
      <c r="AP112" s="296"/>
      <c r="AQ112" s="296"/>
      <c r="AR112" s="296"/>
      <c r="AS112" s="296"/>
      <c r="AT112" s="296"/>
      <c r="AU112" s="296"/>
    </row>
    <row r="113" spans="1:47">
      <c r="A113" s="296"/>
      <c r="N113" s="296"/>
      <c r="O113" s="296"/>
      <c r="P113" s="296"/>
      <c r="Q113" s="296"/>
      <c r="R113" s="296"/>
      <c r="S113" s="296"/>
      <c r="T113" s="296"/>
      <c r="U113" s="296"/>
      <c r="V113" s="296"/>
      <c r="W113" s="296"/>
      <c r="X113" s="296"/>
      <c r="Y113" s="296"/>
      <c r="Z113" s="296"/>
      <c r="AA113" s="296"/>
      <c r="AB113" s="296"/>
      <c r="AC113" s="296"/>
      <c r="AD113" s="296"/>
      <c r="AE113" s="296"/>
      <c r="AF113" s="296"/>
      <c r="AG113" s="296"/>
      <c r="AH113" s="296"/>
      <c r="AI113" s="296"/>
      <c r="AJ113" s="296"/>
      <c r="AK113" s="296"/>
      <c r="AL113" s="296"/>
      <c r="AM113" s="296"/>
      <c r="AN113" s="296"/>
      <c r="AO113" s="296"/>
      <c r="AP113" s="296"/>
      <c r="AQ113" s="296"/>
      <c r="AR113" s="296"/>
      <c r="AS113" s="296"/>
      <c r="AT113" s="296"/>
      <c r="AU113" s="296"/>
    </row>
    <row r="114" spans="1:47">
      <c r="A114" s="296"/>
      <c r="N114" s="296"/>
      <c r="O114" s="296"/>
      <c r="P114" s="296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6"/>
      <c r="AD114" s="296"/>
      <c r="AE114" s="296"/>
      <c r="AF114" s="296"/>
      <c r="AG114" s="296"/>
      <c r="AH114" s="296"/>
      <c r="AI114" s="296"/>
      <c r="AJ114" s="296"/>
      <c r="AK114" s="296"/>
      <c r="AL114" s="296"/>
      <c r="AM114" s="296"/>
      <c r="AN114" s="296"/>
      <c r="AO114" s="296"/>
      <c r="AP114" s="296"/>
      <c r="AQ114" s="296"/>
      <c r="AR114" s="296"/>
      <c r="AS114" s="296"/>
      <c r="AT114" s="296"/>
      <c r="AU114" s="296"/>
    </row>
    <row r="115" spans="1:47">
      <c r="A115" s="296"/>
      <c r="N115" s="296"/>
      <c r="O115" s="296"/>
      <c r="P115" s="296"/>
      <c r="Q115" s="296"/>
      <c r="R115" s="296"/>
      <c r="S115" s="296"/>
      <c r="T115" s="296"/>
      <c r="U115" s="296"/>
      <c r="V115" s="296"/>
      <c r="W115" s="296"/>
      <c r="X115" s="296"/>
      <c r="Y115" s="296"/>
      <c r="Z115" s="296"/>
      <c r="AA115" s="296"/>
      <c r="AB115" s="296"/>
      <c r="AC115" s="296"/>
      <c r="AD115" s="296"/>
      <c r="AE115" s="296"/>
      <c r="AF115" s="296"/>
      <c r="AG115" s="296"/>
      <c r="AH115" s="296"/>
      <c r="AI115" s="296"/>
      <c r="AJ115" s="296"/>
      <c r="AK115" s="296"/>
      <c r="AL115" s="296"/>
      <c r="AM115" s="296"/>
      <c r="AN115" s="296"/>
      <c r="AO115" s="296"/>
      <c r="AP115" s="296"/>
      <c r="AQ115" s="296"/>
      <c r="AR115" s="296"/>
      <c r="AS115" s="296"/>
      <c r="AT115" s="296"/>
      <c r="AU115" s="296"/>
    </row>
    <row r="116" spans="1:47">
      <c r="A116" s="296"/>
      <c r="N116" s="296"/>
      <c r="O116" s="296"/>
      <c r="P116" s="296"/>
      <c r="Q116" s="296"/>
      <c r="R116" s="296"/>
      <c r="S116" s="296"/>
      <c r="T116" s="296"/>
      <c r="U116" s="296"/>
      <c r="V116" s="296"/>
      <c r="W116" s="296"/>
      <c r="X116" s="296"/>
      <c r="Y116" s="296"/>
      <c r="Z116" s="296"/>
      <c r="AA116" s="296"/>
      <c r="AB116" s="296"/>
      <c r="AC116" s="296"/>
      <c r="AD116" s="296"/>
      <c r="AE116" s="296"/>
      <c r="AF116" s="296"/>
      <c r="AG116" s="296"/>
      <c r="AH116" s="296"/>
      <c r="AI116" s="296"/>
      <c r="AJ116" s="296"/>
      <c r="AK116" s="296"/>
      <c r="AL116" s="296"/>
      <c r="AM116" s="296"/>
      <c r="AN116" s="296"/>
      <c r="AO116" s="296"/>
      <c r="AP116" s="296"/>
      <c r="AQ116" s="296"/>
      <c r="AR116" s="296"/>
      <c r="AS116" s="296"/>
      <c r="AT116" s="296"/>
      <c r="AU116" s="296"/>
    </row>
    <row r="117" spans="1:47">
      <c r="A117" s="296"/>
      <c r="N117" s="296"/>
      <c r="O117" s="296"/>
      <c r="P117" s="296"/>
      <c r="Q117" s="296"/>
      <c r="R117" s="296"/>
      <c r="S117" s="296"/>
      <c r="T117" s="296"/>
      <c r="U117" s="296"/>
      <c r="V117" s="296"/>
      <c r="W117" s="296"/>
      <c r="X117" s="296"/>
      <c r="Y117" s="296"/>
      <c r="Z117" s="296"/>
      <c r="AA117" s="296"/>
      <c r="AB117" s="296"/>
      <c r="AC117" s="296"/>
      <c r="AD117" s="296"/>
      <c r="AE117" s="296"/>
      <c r="AF117" s="296"/>
      <c r="AG117" s="296"/>
      <c r="AH117" s="296"/>
      <c r="AI117" s="296"/>
      <c r="AJ117" s="296"/>
      <c r="AK117" s="296"/>
      <c r="AL117" s="296"/>
      <c r="AM117" s="296"/>
      <c r="AN117" s="296"/>
      <c r="AO117" s="296"/>
      <c r="AP117" s="296"/>
      <c r="AQ117" s="296"/>
      <c r="AR117" s="296"/>
      <c r="AS117" s="296"/>
      <c r="AT117" s="296"/>
      <c r="AU117" s="296"/>
    </row>
    <row r="118" spans="1:47">
      <c r="A118" s="296"/>
      <c r="N118" s="296"/>
      <c r="O118" s="296"/>
      <c r="P118" s="296"/>
      <c r="Q118" s="296"/>
      <c r="R118" s="296"/>
      <c r="S118" s="296"/>
      <c r="T118" s="296"/>
      <c r="U118" s="296"/>
      <c r="V118" s="296"/>
      <c r="W118" s="296"/>
      <c r="X118" s="296"/>
      <c r="Y118" s="296"/>
      <c r="Z118" s="296"/>
      <c r="AA118" s="296"/>
      <c r="AB118" s="296"/>
      <c r="AC118" s="296"/>
      <c r="AD118" s="296"/>
      <c r="AE118" s="296"/>
      <c r="AF118" s="296"/>
      <c r="AG118" s="296"/>
      <c r="AH118" s="296"/>
      <c r="AI118" s="296"/>
      <c r="AJ118" s="296"/>
      <c r="AK118" s="296"/>
      <c r="AL118" s="296"/>
      <c r="AM118" s="296"/>
      <c r="AN118" s="296"/>
      <c r="AO118" s="296"/>
      <c r="AP118" s="296"/>
      <c r="AQ118" s="296"/>
      <c r="AR118" s="296"/>
      <c r="AS118" s="296"/>
      <c r="AT118" s="296"/>
      <c r="AU118" s="296"/>
    </row>
    <row r="119" spans="1:47">
      <c r="A119" s="296"/>
      <c r="N119" s="296"/>
      <c r="O119" s="296"/>
      <c r="P119" s="296"/>
      <c r="Q119" s="296"/>
      <c r="R119" s="296"/>
      <c r="S119" s="296"/>
      <c r="T119" s="296"/>
      <c r="U119" s="296"/>
      <c r="V119" s="296"/>
      <c r="W119" s="296"/>
      <c r="X119" s="296"/>
      <c r="Y119" s="296"/>
      <c r="Z119" s="296"/>
      <c r="AA119" s="296"/>
      <c r="AB119" s="296"/>
      <c r="AC119" s="296"/>
      <c r="AD119" s="296"/>
      <c r="AE119" s="296"/>
      <c r="AF119" s="296"/>
      <c r="AG119" s="296"/>
      <c r="AH119" s="296"/>
      <c r="AI119" s="296"/>
      <c r="AJ119" s="296"/>
      <c r="AK119" s="296"/>
      <c r="AL119" s="296"/>
      <c r="AM119" s="296"/>
      <c r="AN119" s="296"/>
      <c r="AO119" s="296"/>
      <c r="AP119" s="296"/>
      <c r="AQ119" s="296"/>
      <c r="AR119" s="296"/>
      <c r="AS119" s="296"/>
      <c r="AT119" s="296"/>
      <c r="AU119" s="296"/>
    </row>
    <row r="120" spans="1:47">
      <c r="A120" s="296"/>
      <c r="N120" s="296"/>
      <c r="O120" s="296"/>
      <c r="P120" s="296"/>
      <c r="Q120" s="296"/>
      <c r="R120" s="296"/>
      <c r="S120" s="296"/>
      <c r="T120" s="296"/>
      <c r="U120" s="296"/>
      <c r="V120" s="296"/>
      <c r="W120" s="296"/>
      <c r="X120" s="296"/>
      <c r="Y120" s="296"/>
      <c r="Z120" s="296"/>
      <c r="AA120" s="296"/>
      <c r="AB120" s="296"/>
      <c r="AC120" s="296"/>
      <c r="AD120" s="296"/>
      <c r="AE120" s="296"/>
      <c r="AF120" s="296"/>
      <c r="AG120" s="296"/>
      <c r="AH120" s="296"/>
      <c r="AI120" s="296"/>
      <c r="AJ120" s="296"/>
      <c r="AK120" s="296"/>
      <c r="AL120" s="296"/>
      <c r="AM120" s="296"/>
      <c r="AN120" s="296"/>
      <c r="AO120" s="296"/>
      <c r="AP120" s="296"/>
      <c r="AQ120" s="296"/>
      <c r="AR120" s="296"/>
      <c r="AS120" s="296"/>
      <c r="AT120" s="296"/>
      <c r="AU120" s="296"/>
    </row>
    <row r="121" spans="1:47">
      <c r="A121" s="296"/>
      <c r="N121" s="296"/>
      <c r="O121" s="296"/>
      <c r="P121" s="296"/>
      <c r="Q121" s="296"/>
      <c r="R121" s="296"/>
      <c r="S121" s="296"/>
      <c r="T121" s="296"/>
      <c r="U121" s="296"/>
      <c r="V121" s="296"/>
      <c r="W121" s="296"/>
      <c r="X121" s="296"/>
      <c r="Y121" s="296"/>
      <c r="Z121" s="296"/>
      <c r="AA121" s="296"/>
      <c r="AB121" s="296"/>
      <c r="AC121" s="296"/>
      <c r="AD121" s="296"/>
      <c r="AE121" s="296"/>
      <c r="AF121" s="296"/>
      <c r="AG121" s="296"/>
      <c r="AH121" s="296"/>
      <c r="AI121" s="296"/>
      <c r="AJ121" s="296"/>
      <c r="AK121" s="296"/>
      <c r="AL121" s="296"/>
      <c r="AM121" s="296"/>
      <c r="AN121" s="296"/>
      <c r="AO121" s="296"/>
      <c r="AP121" s="296"/>
      <c r="AQ121" s="296"/>
      <c r="AR121" s="296"/>
      <c r="AS121" s="296"/>
      <c r="AT121" s="296"/>
      <c r="AU121" s="296"/>
    </row>
    <row r="122" spans="1:47">
      <c r="A122" s="296"/>
      <c r="N122" s="296"/>
      <c r="O122" s="296"/>
      <c r="P122" s="296"/>
      <c r="Q122" s="296"/>
      <c r="R122" s="296"/>
      <c r="S122" s="296"/>
      <c r="T122" s="296"/>
      <c r="U122" s="296"/>
      <c r="V122" s="296"/>
      <c r="W122" s="296"/>
      <c r="X122" s="296"/>
      <c r="Y122" s="296"/>
      <c r="Z122" s="296"/>
      <c r="AA122" s="296"/>
      <c r="AB122" s="296"/>
      <c r="AC122" s="296"/>
      <c r="AD122" s="296"/>
      <c r="AE122" s="296"/>
      <c r="AF122" s="296"/>
      <c r="AG122" s="296"/>
      <c r="AH122" s="296"/>
      <c r="AI122" s="296"/>
      <c r="AJ122" s="296"/>
      <c r="AK122" s="296"/>
      <c r="AL122" s="296"/>
      <c r="AM122" s="296"/>
      <c r="AN122" s="296"/>
      <c r="AO122" s="296"/>
      <c r="AP122" s="296"/>
      <c r="AQ122" s="296"/>
      <c r="AR122" s="296"/>
      <c r="AS122" s="296"/>
      <c r="AT122" s="296"/>
      <c r="AU122" s="296"/>
    </row>
    <row r="123" spans="1:47">
      <c r="A123" s="296"/>
      <c r="N123" s="296"/>
      <c r="O123" s="296"/>
      <c r="P123" s="296"/>
      <c r="Q123" s="296"/>
      <c r="R123" s="296"/>
      <c r="S123" s="296"/>
      <c r="T123" s="296"/>
      <c r="U123" s="296"/>
      <c r="V123" s="296"/>
      <c r="W123" s="296"/>
      <c r="X123" s="296"/>
      <c r="Y123" s="296"/>
      <c r="Z123" s="296"/>
      <c r="AA123" s="296"/>
      <c r="AB123" s="296"/>
      <c r="AC123" s="296"/>
      <c r="AD123" s="296"/>
      <c r="AE123" s="296"/>
      <c r="AF123" s="296"/>
      <c r="AG123" s="296"/>
      <c r="AH123" s="296"/>
      <c r="AI123" s="296"/>
      <c r="AJ123" s="296"/>
      <c r="AK123" s="296"/>
      <c r="AL123" s="296"/>
      <c r="AM123" s="296"/>
      <c r="AN123" s="296"/>
      <c r="AO123" s="296"/>
      <c r="AP123" s="296"/>
      <c r="AQ123" s="296"/>
      <c r="AR123" s="296"/>
      <c r="AS123" s="296"/>
      <c r="AT123" s="296"/>
      <c r="AU123" s="296"/>
    </row>
    <row r="124" spans="1:47">
      <c r="A124" s="296"/>
      <c r="N124" s="296"/>
      <c r="O124" s="296"/>
      <c r="P124" s="296"/>
      <c r="Q124" s="296"/>
      <c r="R124" s="296"/>
      <c r="S124" s="296"/>
      <c r="T124" s="296"/>
      <c r="U124" s="296"/>
      <c r="V124" s="296"/>
      <c r="W124" s="296"/>
      <c r="X124" s="296"/>
      <c r="Y124" s="296"/>
      <c r="Z124" s="296"/>
      <c r="AA124" s="296"/>
      <c r="AB124" s="296"/>
      <c r="AC124" s="296"/>
      <c r="AD124" s="296"/>
      <c r="AE124" s="296"/>
      <c r="AF124" s="296"/>
      <c r="AG124" s="296"/>
      <c r="AH124" s="296"/>
      <c r="AI124" s="296"/>
      <c r="AJ124" s="296"/>
      <c r="AK124" s="296"/>
      <c r="AL124" s="296"/>
      <c r="AM124" s="296"/>
      <c r="AN124" s="296"/>
      <c r="AO124" s="296"/>
      <c r="AP124" s="296"/>
      <c r="AQ124" s="296"/>
      <c r="AR124" s="296"/>
      <c r="AS124" s="296"/>
      <c r="AT124" s="296"/>
      <c r="AU124" s="296"/>
    </row>
    <row r="125" spans="1:47">
      <c r="A125" s="296"/>
      <c r="N125" s="296"/>
      <c r="O125" s="296"/>
      <c r="P125" s="296"/>
      <c r="Q125" s="296"/>
      <c r="R125" s="296"/>
      <c r="S125" s="296"/>
      <c r="T125" s="296"/>
      <c r="U125" s="296"/>
      <c r="V125" s="296"/>
      <c r="W125" s="296"/>
      <c r="X125" s="296"/>
      <c r="Y125" s="296"/>
      <c r="Z125" s="296"/>
      <c r="AA125" s="296"/>
      <c r="AB125" s="296"/>
      <c r="AC125" s="296"/>
      <c r="AD125" s="296"/>
      <c r="AE125" s="296"/>
      <c r="AF125" s="296"/>
      <c r="AG125" s="296"/>
      <c r="AH125" s="296"/>
      <c r="AI125" s="296"/>
      <c r="AJ125" s="296"/>
      <c r="AK125" s="296"/>
      <c r="AL125" s="296"/>
      <c r="AM125" s="296"/>
      <c r="AN125" s="296"/>
      <c r="AO125" s="296"/>
      <c r="AP125" s="296"/>
      <c r="AQ125" s="296"/>
      <c r="AR125" s="296"/>
      <c r="AS125" s="296"/>
      <c r="AT125" s="296"/>
      <c r="AU125" s="296"/>
    </row>
    <row r="126" spans="1:47">
      <c r="A126" s="296"/>
      <c r="N126" s="296"/>
      <c r="O126" s="296"/>
      <c r="P126" s="296"/>
      <c r="Q126" s="296"/>
      <c r="R126" s="296"/>
      <c r="S126" s="296"/>
      <c r="T126" s="296"/>
      <c r="U126" s="296"/>
      <c r="V126" s="296"/>
      <c r="W126" s="296"/>
      <c r="X126" s="296"/>
      <c r="Y126" s="296"/>
      <c r="Z126" s="296"/>
      <c r="AA126" s="296"/>
      <c r="AB126" s="296"/>
      <c r="AC126" s="296"/>
      <c r="AD126" s="296"/>
      <c r="AE126" s="296"/>
      <c r="AF126" s="296"/>
      <c r="AG126" s="296"/>
      <c r="AH126" s="296"/>
      <c r="AI126" s="296"/>
      <c r="AJ126" s="296"/>
      <c r="AK126" s="296"/>
      <c r="AL126" s="296"/>
      <c r="AM126" s="296"/>
      <c r="AN126" s="296"/>
      <c r="AO126" s="296"/>
      <c r="AP126" s="296"/>
      <c r="AQ126" s="296"/>
      <c r="AR126" s="296"/>
      <c r="AS126" s="296"/>
      <c r="AT126" s="296"/>
      <c r="AU126" s="296"/>
    </row>
    <row r="127" spans="1:47">
      <c r="A127" s="296"/>
      <c r="N127" s="296"/>
      <c r="O127" s="296"/>
      <c r="P127" s="296"/>
      <c r="Q127" s="296"/>
      <c r="R127" s="296"/>
      <c r="S127" s="296"/>
      <c r="T127" s="296"/>
      <c r="U127" s="296"/>
      <c r="V127" s="296"/>
      <c r="W127" s="296"/>
      <c r="X127" s="296"/>
      <c r="Y127" s="296"/>
      <c r="Z127" s="296"/>
      <c r="AA127" s="296"/>
      <c r="AB127" s="296"/>
      <c r="AC127" s="296"/>
      <c r="AD127" s="296"/>
      <c r="AE127" s="296"/>
      <c r="AF127" s="296"/>
      <c r="AG127" s="296"/>
      <c r="AH127" s="296"/>
      <c r="AI127" s="296"/>
      <c r="AJ127" s="296"/>
      <c r="AK127" s="296"/>
      <c r="AL127" s="296"/>
      <c r="AM127" s="296"/>
      <c r="AN127" s="296"/>
      <c r="AO127" s="296"/>
      <c r="AP127" s="296"/>
      <c r="AQ127" s="296"/>
      <c r="AR127" s="296"/>
      <c r="AS127" s="296"/>
      <c r="AT127" s="296"/>
      <c r="AU127" s="296"/>
    </row>
    <row r="128" spans="1:47">
      <c r="A128" s="296"/>
      <c r="N128" s="296"/>
      <c r="O128" s="296"/>
      <c r="P128" s="296"/>
      <c r="Q128" s="296"/>
      <c r="R128" s="296"/>
      <c r="S128" s="296"/>
      <c r="T128" s="296"/>
      <c r="U128" s="296"/>
      <c r="V128" s="296"/>
      <c r="W128" s="296"/>
      <c r="X128" s="296"/>
      <c r="Y128" s="296"/>
      <c r="Z128" s="296"/>
      <c r="AA128" s="296"/>
      <c r="AB128" s="296"/>
      <c r="AC128" s="296"/>
      <c r="AD128" s="296"/>
      <c r="AE128" s="296"/>
      <c r="AF128" s="296"/>
      <c r="AG128" s="296"/>
      <c r="AH128" s="296"/>
      <c r="AI128" s="296"/>
      <c r="AJ128" s="296"/>
      <c r="AK128" s="296"/>
      <c r="AL128" s="296"/>
      <c r="AM128" s="296"/>
      <c r="AN128" s="296"/>
      <c r="AO128" s="296"/>
      <c r="AP128" s="296"/>
      <c r="AQ128" s="296"/>
      <c r="AR128" s="296"/>
      <c r="AS128" s="296"/>
      <c r="AT128" s="296"/>
      <c r="AU128" s="296"/>
    </row>
    <row r="129" spans="1:47">
      <c r="A129" s="296"/>
      <c r="N129" s="296"/>
      <c r="O129" s="296"/>
      <c r="P129" s="296"/>
      <c r="Q129" s="296"/>
      <c r="R129" s="296"/>
      <c r="S129" s="296"/>
      <c r="T129" s="296"/>
      <c r="U129" s="296"/>
      <c r="V129" s="296"/>
      <c r="W129" s="296"/>
      <c r="X129" s="296"/>
      <c r="Y129" s="296"/>
      <c r="Z129" s="296"/>
      <c r="AA129" s="296"/>
      <c r="AB129" s="296"/>
      <c r="AC129" s="296"/>
      <c r="AD129" s="296"/>
      <c r="AE129" s="296"/>
      <c r="AF129" s="296"/>
      <c r="AG129" s="296"/>
      <c r="AH129" s="296"/>
      <c r="AI129" s="296"/>
      <c r="AJ129" s="296"/>
      <c r="AK129" s="296"/>
      <c r="AL129" s="296"/>
      <c r="AM129" s="296"/>
      <c r="AN129" s="296"/>
      <c r="AO129" s="296"/>
      <c r="AP129" s="296"/>
      <c r="AQ129" s="296"/>
      <c r="AR129" s="296"/>
      <c r="AS129" s="296"/>
      <c r="AT129" s="296"/>
      <c r="AU129" s="296"/>
    </row>
    <row r="130" spans="1:47">
      <c r="A130" s="296"/>
      <c r="N130" s="296"/>
      <c r="O130" s="296"/>
      <c r="P130" s="296"/>
      <c r="Q130" s="296"/>
      <c r="R130" s="296"/>
      <c r="S130" s="296"/>
      <c r="T130" s="296"/>
      <c r="U130" s="296"/>
      <c r="V130" s="296"/>
      <c r="W130" s="296"/>
      <c r="X130" s="296"/>
      <c r="Y130" s="296"/>
      <c r="Z130" s="296"/>
      <c r="AA130" s="296"/>
      <c r="AB130" s="296"/>
      <c r="AC130" s="296"/>
      <c r="AD130" s="296"/>
      <c r="AE130" s="296"/>
      <c r="AF130" s="296"/>
      <c r="AG130" s="296"/>
      <c r="AH130" s="296"/>
      <c r="AI130" s="296"/>
      <c r="AJ130" s="296"/>
      <c r="AK130" s="296"/>
      <c r="AL130" s="296"/>
      <c r="AM130" s="296"/>
      <c r="AN130" s="296"/>
      <c r="AO130" s="296"/>
      <c r="AP130" s="296"/>
      <c r="AQ130" s="296"/>
      <c r="AR130" s="296"/>
      <c r="AS130" s="296"/>
      <c r="AT130" s="296"/>
      <c r="AU130" s="296"/>
    </row>
    <row r="131" spans="1:47">
      <c r="A131" s="296"/>
      <c r="N131" s="296"/>
      <c r="O131" s="296"/>
      <c r="P131" s="296"/>
      <c r="Q131" s="296"/>
      <c r="R131" s="296"/>
      <c r="S131" s="296"/>
      <c r="T131" s="296"/>
      <c r="U131" s="296"/>
      <c r="V131" s="296"/>
      <c r="W131" s="296"/>
      <c r="X131" s="296"/>
      <c r="Y131" s="296"/>
      <c r="Z131" s="296"/>
      <c r="AA131" s="296"/>
      <c r="AB131" s="296"/>
      <c r="AC131" s="296"/>
      <c r="AD131" s="296"/>
      <c r="AE131" s="296"/>
      <c r="AF131" s="296"/>
      <c r="AG131" s="296"/>
      <c r="AH131" s="296"/>
      <c r="AI131" s="296"/>
      <c r="AJ131" s="296"/>
      <c r="AK131" s="296"/>
      <c r="AL131" s="296"/>
      <c r="AM131" s="296"/>
      <c r="AN131" s="296"/>
      <c r="AO131" s="296"/>
      <c r="AP131" s="296"/>
      <c r="AQ131" s="296"/>
      <c r="AR131" s="296"/>
      <c r="AS131" s="296"/>
      <c r="AT131" s="296"/>
      <c r="AU131" s="296"/>
    </row>
    <row r="132" spans="1:47">
      <c r="A132" s="296"/>
      <c r="N132" s="296"/>
      <c r="O132" s="296"/>
      <c r="P132" s="296"/>
      <c r="Q132" s="296"/>
      <c r="R132" s="296"/>
      <c r="S132" s="296"/>
      <c r="T132" s="296"/>
      <c r="U132" s="296"/>
      <c r="V132" s="296"/>
      <c r="W132" s="296"/>
      <c r="X132" s="296"/>
      <c r="Y132" s="296"/>
      <c r="Z132" s="296"/>
      <c r="AA132" s="296"/>
      <c r="AB132" s="296"/>
      <c r="AC132" s="296"/>
      <c r="AD132" s="296"/>
      <c r="AE132" s="296"/>
      <c r="AF132" s="296"/>
      <c r="AG132" s="296"/>
      <c r="AH132" s="296"/>
      <c r="AI132" s="296"/>
      <c r="AJ132" s="296"/>
      <c r="AK132" s="296"/>
      <c r="AL132" s="296"/>
      <c r="AM132" s="296"/>
      <c r="AN132" s="296"/>
      <c r="AO132" s="296"/>
      <c r="AP132" s="296"/>
      <c r="AQ132" s="296"/>
      <c r="AR132" s="296"/>
      <c r="AS132" s="296"/>
      <c r="AT132" s="296"/>
      <c r="AU132" s="296"/>
    </row>
    <row r="133" spans="1:47">
      <c r="A133" s="296"/>
      <c r="N133" s="296"/>
      <c r="O133" s="296"/>
      <c r="P133" s="296"/>
      <c r="Q133" s="296"/>
      <c r="R133" s="296"/>
      <c r="S133" s="296"/>
      <c r="T133" s="296"/>
      <c r="U133" s="296"/>
      <c r="V133" s="296"/>
      <c r="W133" s="296"/>
      <c r="X133" s="296"/>
      <c r="Y133" s="296"/>
      <c r="Z133" s="296"/>
      <c r="AA133" s="296"/>
      <c r="AB133" s="296"/>
      <c r="AC133" s="296"/>
      <c r="AD133" s="296"/>
      <c r="AE133" s="296"/>
      <c r="AF133" s="296"/>
      <c r="AG133" s="296"/>
      <c r="AH133" s="296"/>
      <c r="AI133" s="296"/>
      <c r="AJ133" s="296"/>
      <c r="AK133" s="296"/>
      <c r="AL133" s="296"/>
      <c r="AM133" s="296"/>
      <c r="AN133" s="296"/>
      <c r="AO133" s="296"/>
      <c r="AP133" s="296"/>
      <c r="AQ133" s="296"/>
      <c r="AR133" s="296"/>
      <c r="AS133" s="296"/>
      <c r="AT133" s="296"/>
      <c r="AU133" s="296"/>
    </row>
    <row r="134" spans="1:47">
      <c r="A134" s="296"/>
      <c r="N134" s="296"/>
      <c r="O134" s="296"/>
      <c r="P134" s="296"/>
      <c r="Q134" s="296"/>
      <c r="R134" s="296"/>
      <c r="S134" s="296"/>
      <c r="T134" s="296"/>
      <c r="U134" s="296"/>
      <c r="V134" s="296"/>
      <c r="W134" s="296"/>
      <c r="X134" s="296"/>
      <c r="Y134" s="296"/>
      <c r="Z134" s="296"/>
      <c r="AA134" s="296"/>
      <c r="AB134" s="296"/>
      <c r="AC134" s="296"/>
      <c r="AD134" s="296"/>
      <c r="AE134" s="296"/>
      <c r="AF134" s="296"/>
      <c r="AG134" s="296"/>
      <c r="AH134" s="296"/>
      <c r="AI134" s="296"/>
      <c r="AJ134" s="296"/>
      <c r="AK134" s="296"/>
      <c r="AL134" s="296"/>
      <c r="AM134" s="296"/>
      <c r="AN134" s="296"/>
      <c r="AO134" s="296"/>
      <c r="AP134" s="296"/>
      <c r="AQ134" s="296"/>
      <c r="AR134" s="296"/>
      <c r="AS134" s="296"/>
      <c r="AT134" s="296"/>
      <c r="AU134" s="296"/>
    </row>
    <row r="135" spans="1:47">
      <c r="A135" s="296"/>
      <c r="N135" s="296"/>
      <c r="O135" s="296"/>
      <c r="P135" s="296"/>
      <c r="Q135" s="296"/>
      <c r="R135" s="296"/>
      <c r="S135" s="296"/>
      <c r="T135" s="296"/>
      <c r="U135" s="296"/>
      <c r="V135" s="296"/>
      <c r="W135" s="296"/>
      <c r="X135" s="296"/>
      <c r="Y135" s="296"/>
      <c r="Z135" s="296"/>
      <c r="AA135" s="296"/>
      <c r="AB135" s="296"/>
      <c r="AC135" s="296"/>
      <c r="AD135" s="296"/>
      <c r="AE135" s="296"/>
      <c r="AF135" s="296"/>
      <c r="AG135" s="296"/>
      <c r="AH135" s="296"/>
      <c r="AI135" s="296"/>
      <c r="AJ135" s="296"/>
      <c r="AK135" s="296"/>
      <c r="AL135" s="296"/>
      <c r="AM135" s="296"/>
      <c r="AN135" s="296"/>
      <c r="AO135" s="296"/>
      <c r="AP135" s="296"/>
      <c r="AQ135" s="296"/>
      <c r="AR135" s="296"/>
      <c r="AS135" s="296"/>
      <c r="AT135" s="296"/>
      <c r="AU135" s="296"/>
    </row>
    <row r="136" spans="1:47">
      <c r="A136" s="296"/>
      <c r="N136" s="296"/>
      <c r="O136" s="296"/>
      <c r="P136" s="296"/>
      <c r="Q136" s="296"/>
      <c r="R136" s="296"/>
      <c r="S136" s="296"/>
      <c r="T136" s="296"/>
      <c r="U136" s="296"/>
      <c r="V136" s="296"/>
      <c r="W136" s="296"/>
      <c r="X136" s="296"/>
      <c r="Y136" s="296"/>
      <c r="Z136" s="296"/>
      <c r="AA136" s="296"/>
      <c r="AB136" s="296"/>
      <c r="AC136" s="296"/>
      <c r="AD136" s="296"/>
      <c r="AE136" s="296"/>
      <c r="AF136" s="296"/>
      <c r="AG136" s="296"/>
      <c r="AH136" s="296"/>
      <c r="AI136" s="296"/>
      <c r="AJ136" s="296"/>
      <c r="AK136" s="296"/>
      <c r="AL136" s="296"/>
      <c r="AM136" s="296"/>
      <c r="AN136" s="296"/>
      <c r="AO136" s="296"/>
      <c r="AP136" s="296"/>
      <c r="AQ136" s="296"/>
      <c r="AR136" s="296"/>
      <c r="AS136" s="296"/>
      <c r="AT136" s="296"/>
      <c r="AU136" s="296"/>
    </row>
    <row r="137" spans="1:47">
      <c r="A137" s="296"/>
      <c r="N137" s="296"/>
      <c r="O137" s="296"/>
      <c r="P137" s="296"/>
      <c r="Q137" s="296"/>
      <c r="R137" s="296"/>
      <c r="S137" s="296"/>
      <c r="T137" s="296"/>
      <c r="U137" s="296"/>
      <c r="V137" s="296"/>
      <c r="W137" s="296"/>
      <c r="X137" s="296"/>
      <c r="Y137" s="296"/>
      <c r="Z137" s="296"/>
      <c r="AA137" s="296"/>
      <c r="AB137" s="296"/>
      <c r="AC137" s="296"/>
      <c r="AD137" s="296"/>
      <c r="AE137" s="296"/>
      <c r="AF137" s="296"/>
      <c r="AG137" s="296"/>
      <c r="AH137" s="296"/>
      <c r="AI137" s="296"/>
      <c r="AJ137" s="296"/>
      <c r="AK137" s="296"/>
      <c r="AL137" s="296"/>
      <c r="AM137" s="296"/>
      <c r="AN137" s="296"/>
      <c r="AO137" s="296"/>
      <c r="AP137" s="296"/>
      <c r="AQ137" s="296"/>
      <c r="AR137" s="296"/>
      <c r="AS137" s="296"/>
      <c r="AT137" s="296"/>
      <c r="AU137" s="296"/>
    </row>
    <row r="138" spans="1:47">
      <c r="A138" s="296"/>
      <c r="N138" s="296"/>
      <c r="O138" s="296"/>
      <c r="P138" s="296"/>
      <c r="Q138" s="296"/>
      <c r="R138" s="296"/>
      <c r="S138" s="296"/>
      <c r="T138" s="296"/>
      <c r="U138" s="296"/>
      <c r="V138" s="296"/>
      <c r="W138" s="296"/>
      <c r="X138" s="296"/>
      <c r="Y138" s="296"/>
      <c r="Z138" s="296"/>
      <c r="AA138" s="296"/>
      <c r="AB138" s="296"/>
      <c r="AC138" s="296"/>
      <c r="AD138" s="296"/>
      <c r="AE138" s="296"/>
      <c r="AF138" s="296"/>
      <c r="AG138" s="296"/>
      <c r="AH138" s="296"/>
      <c r="AI138" s="296"/>
      <c r="AJ138" s="296"/>
      <c r="AK138" s="296"/>
      <c r="AL138" s="296"/>
      <c r="AM138" s="296"/>
      <c r="AN138" s="296"/>
      <c r="AO138" s="296"/>
      <c r="AP138" s="296"/>
      <c r="AQ138" s="296"/>
      <c r="AR138" s="296"/>
      <c r="AS138" s="296"/>
      <c r="AT138" s="296"/>
      <c r="AU138" s="296"/>
    </row>
    <row r="139" spans="1:47">
      <c r="A139" s="296"/>
      <c r="N139" s="296"/>
      <c r="O139" s="296"/>
      <c r="P139" s="296"/>
      <c r="Q139" s="296"/>
      <c r="R139" s="296"/>
      <c r="S139" s="296"/>
      <c r="T139" s="296"/>
      <c r="U139" s="296"/>
      <c r="V139" s="296"/>
      <c r="W139" s="296"/>
      <c r="X139" s="296"/>
      <c r="Y139" s="296"/>
      <c r="Z139" s="296"/>
      <c r="AA139" s="296"/>
      <c r="AB139" s="296"/>
      <c r="AC139" s="296"/>
      <c r="AD139" s="296"/>
      <c r="AE139" s="296"/>
      <c r="AF139" s="296"/>
      <c r="AG139" s="296"/>
      <c r="AH139" s="296"/>
      <c r="AI139" s="296"/>
      <c r="AJ139" s="296"/>
      <c r="AK139" s="296"/>
      <c r="AL139" s="296"/>
      <c r="AM139" s="296"/>
      <c r="AN139" s="296"/>
      <c r="AO139" s="296"/>
      <c r="AP139" s="296"/>
      <c r="AQ139" s="296"/>
      <c r="AR139" s="296"/>
      <c r="AS139" s="296"/>
      <c r="AT139" s="296"/>
      <c r="AU139" s="296"/>
    </row>
    <row r="140" spans="1:47">
      <c r="A140" s="296"/>
      <c r="N140" s="296"/>
      <c r="O140" s="296"/>
      <c r="P140" s="296"/>
      <c r="Q140" s="296"/>
      <c r="R140" s="296"/>
      <c r="S140" s="296"/>
      <c r="T140" s="296"/>
      <c r="U140" s="296"/>
      <c r="V140" s="296"/>
      <c r="W140" s="296"/>
      <c r="X140" s="296"/>
      <c r="Y140" s="296"/>
      <c r="Z140" s="296"/>
      <c r="AA140" s="296"/>
      <c r="AB140" s="296"/>
      <c r="AC140" s="296"/>
      <c r="AD140" s="296"/>
      <c r="AE140" s="296"/>
      <c r="AF140" s="296"/>
      <c r="AG140" s="296"/>
      <c r="AH140" s="296"/>
      <c r="AI140" s="296"/>
      <c r="AJ140" s="296"/>
      <c r="AK140" s="296"/>
      <c r="AL140" s="296"/>
      <c r="AM140" s="296"/>
      <c r="AN140" s="296"/>
      <c r="AO140" s="296"/>
      <c r="AP140" s="296"/>
      <c r="AQ140" s="296"/>
      <c r="AR140" s="296"/>
      <c r="AS140" s="296"/>
      <c r="AT140" s="296"/>
      <c r="AU140" s="296"/>
    </row>
    <row r="141" spans="1:47">
      <c r="A141" s="296"/>
      <c r="N141" s="296"/>
      <c r="O141" s="296"/>
      <c r="P141" s="296"/>
      <c r="Q141" s="296"/>
      <c r="R141" s="296"/>
      <c r="S141" s="296"/>
      <c r="T141" s="296"/>
      <c r="U141" s="296"/>
      <c r="V141" s="296"/>
      <c r="W141" s="296"/>
      <c r="X141" s="296"/>
      <c r="Y141" s="296"/>
      <c r="Z141" s="296"/>
      <c r="AA141" s="296"/>
      <c r="AB141" s="296"/>
      <c r="AC141" s="296"/>
      <c r="AD141" s="296"/>
      <c r="AE141" s="296"/>
      <c r="AF141" s="296"/>
      <c r="AG141" s="296"/>
      <c r="AH141" s="296"/>
      <c r="AI141" s="296"/>
      <c r="AJ141" s="296"/>
      <c r="AK141" s="296"/>
      <c r="AL141" s="296"/>
      <c r="AM141" s="296"/>
      <c r="AN141" s="296"/>
      <c r="AO141" s="296"/>
      <c r="AP141" s="296"/>
      <c r="AQ141" s="296"/>
      <c r="AR141" s="296"/>
      <c r="AS141" s="296"/>
      <c r="AT141" s="296"/>
      <c r="AU141" s="296"/>
    </row>
    <row r="142" spans="1:47">
      <c r="A142" s="296"/>
      <c r="N142" s="296"/>
      <c r="O142" s="296"/>
      <c r="P142" s="296"/>
      <c r="Q142" s="296"/>
      <c r="R142" s="296"/>
      <c r="S142" s="296"/>
      <c r="T142" s="296"/>
      <c r="U142" s="296"/>
      <c r="V142" s="296"/>
      <c r="W142" s="296"/>
      <c r="X142" s="296"/>
      <c r="Y142" s="296"/>
      <c r="Z142" s="296"/>
      <c r="AA142" s="296"/>
      <c r="AB142" s="296"/>
      <c r="AC142" s="296"/>
      <c r="AD142" s="296"/>
      <c r="AE142" s="296"/>
      <c r="AF142" s="296"/>
      <c r="AG142" s="296"/>
      <c r="AH142" s="296"/>
      <c r="AI142" s="296"/>
      <c r="AJ142" s="296"/>
      <c r="AK142" s="296"/>
      <c r="AL142" s="296"/>
      <c r="AM142" s="296"/>
      <c r="AN142" s="296"/>
      <c r="AO142" s="296"/>
      <c r="AP142" s="296"/>
      <c r="AQ142" s="296"/>
      <c r="AR142" s="296"/>
      <c r="AS142" s="296"/>
      <c r="AT142" s="296"/>
      <c r="AU142" s="296"/>
    </row>
    <row r="143" spans="1:47">
      <c r="A143" s="296"/>
      <c r="N143" s="296"/>
      <c r="O143" s="296"/>
      <c r="P143" s="296"/>
      <c r="Q143" s="296"/>
      <c r="R143" s="296"/>
      <c r="S143" s="296"/>
      <c r="T143" s="296"/>
      <c r="U143" s="296"/>
      <c r="V143" s="296"/>
      <c r="W143" s="296"/>
      <c r="X143" s="296"/>
      <c r="Y143" s="296"/>
      <c r="Z143" s="296"/>
      <c r="AA143" s="296"/>
      <c r="AB143" s="296"/>
      <c r="AC143" s="296"/>
      <c r="AD143" s="296"/>
      <c r="AE143" s="296"/>
      <c r="AF143" s="296"/>
      <c r="AG143" s="296"/>
      <c r="AH143" s="296"/>
      <c r="AI143" s="296"/>
      <c r="AJ143" s="296"/>
      <c r="AK143" s="296"/>
      <c r="AL143" s="296"/>
      <c r="AM143" s="296"/>
      <c r="AN143" s="296"/>
      <c r="AO143" s="296"/>
      <c r="AP143" s="296"/>
      <c r="AQ143" s="296"/>
      <c r="AR143" s="296"/>
      <c r="AS143" s="296"/>
      <c r="AT143" s="296"/>
      <c r="AU143" s="296"/>
    </row>
    <row r="144" spans="1:47">
      <c r="A144" s="296"/>
      <c r="N144" s="296"/>
      <c r="O144" s="296"/>
      <c r="P144" s="296"/>
      <c r="Q144" s="296"/>
      <c r="R144" s="296"/>
      <c r="S144" s="296"/>
      <c r="T144" s="296"/>
      <c r="U144" s="296"/>
      <c r="V144" s="296"/>
      <c r="W144" s="296"/>
      <c r="X144" s="296"/>
      <c r="Y144" s="296"/>
      <c r="Z144" s="296"/>
      <c r="AA144" s="296"/>
      <c r="AB144" s="296"/>
      <c r="AC144" s="296"/>
      <c r="AD144" s="296"/>
      <c r="AE144" s="296"/>
      <c r="AF144" s="296"/>
      <c r="AG144" s="296"/>
      <c r="AH144" s="296"/>
      <c r="AI144" s="296"/>
      <c r="AJ144" s="296"/>
      <c r="AK144" s="296"/>
      <c r="AL144" s="296"/>
      <c r="AM144" s="296"/>
      <c r="AN144" s="296"/>
      <c r="AO144" s="296"/>
      <c r="AP144" s="296"/>
      <c r="AQ144" s="296"/>
      <c r="AR144" s="296"/>
      <c r="AS144" s="296"/>
      <c r="AT144" s="296"/>
      <c r="AU144" s="296"/>
    </row>
    <row r="145" spans="1:47">
      <c r="A145" s="296"/>
      <c r="N145" s="296"/>
      <c r="O145" s="296"/>
      <c r="P145" s="296"/>
      <c r="Q145" s="296"/>
      <c r="R145" s="296"/>
      <c r="S145" s="296"/>
      <c r="T145" s="296"/>
      <c r="U145" s="296"/>
      <c r="V145" s="296"/>
      <c r="W145" s="296"/>
      <c r="X145" s="296"/>
      <c r="Y145" s="296"/>
      <c r="Z145" s="296"/>
      <c r="AA145" s="296"/>
      <c r="AB145" s="296"/>
      <c r="AC145" s="296"/>
      <c r="AD145" s="296"/>
      <c r="AE145" s="296"/>
      <c r="AF145" s="296"/>
      <c r="AG145" s="296"/>
      <c r="AH145" s="296"/>
      <c r="AI145" s="296"/>
      <c r="AJ145" s="296"/>
      <c r="AK145" s="296"/>
      <c r="AL145" s="296"/>
      <c r="AM145" s="296"/>
      <c r="AN145" s="296"/>
      <c r="AO145" s="296"/>
      <c r="AP145" s="296"/>
      <c r="AQ145" s="296"/>
      <c r="AR145" s="296"/>
      <c r="AS145" s="296"/>
      <c r="AT145" s="296"/>
      <c r="AU145" s="296"/>
    </row>
    <row r="146" spans="1:47">
      <c r="A146" s="296"/>
      <c r="N146" s="296"/>
      <c r="O146" s="296"/>
      <c r="P146" s="296"/>
      <c r="Q146" s="296"/>
      <c r="R146" s="296"/>
      <c r="S146" s="296"/>
      <c r="T146" s="296"/>
      <c r="U146" s="296"/>
      <c r="V146" s="296"/>
      <c r="W146" s="296"/>
      <c r="X146" s="296"/>
      <c r="Y146" s="296"/>
      <c r="Z146" s="296"/>
      <c r="AA146" s="296"/>
      <c r="AB146" s="296"/>
      <c r="AC146" s="296"/>
      <c r="AD146" s="296"/>
    </row>
    <row r="147" spans="1:47">
      <c r="A147" s="296"/>
      <c r="N147" s="296"/>
      <c r="O147" s="296"/>
      <c r="P147" s="296"/>
      <c r="Q147" s="296"/>
      <c r="R147" s="296"/>
      <c r="S147" s="296"/>
      <c r="T147" s="296"/>
      <c r="U147" s="296"/>
      <c r="V147" s="296"/>
      <c r="W147" s="296"/>
      <c r="X147" s="296"/>
      <c r="Y147" s="296"/>
      <c r="Z147" s="296"/>
      <c r="AA147" s="296"/>
      <c r="AB147" s="296"/>
      <c r="AC147" s="296"/>
      <c r="AD147" s="296"/>
    </row>
    <row r="148" spans="1:47">
      <c r="A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</row>
    <row r="149" spans="1:47">
      <c r="A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</row>
    <row r="150" spans="1:47">
      <c r="A150" s="296"/>
    </row>
    <row r="151" spans="1:47">
      <c r="A151" s="296"/>
    </row>
    <row r="152" spans="1:47">
      <c r="A152" s="296"/>
    </row>
    <row r="153" spans="1:47">
      <c r="A153" s="296"/>
    </row>
    <row r="154" spans="1:47">
      <c r="A154" s="296"/>
    </row>
    <row r="155" spans="1:47">
      <c r="A155" s="296"/>
    </row>
    <row r="156" spans="1:47">
      <c r="A156" s="296"/>
    </row>
    <row r="157" spans="1:47">
      <c r="A157" s="296"/>
    </row>
    <row r="158" spans="1:47">
      <c r="A158" s="296"/>
    </row>
    <row r="159" spans="1:47">
      <c r="A159" s="296"/>
    </row>
    <row r="160" spans="1:47">
      <c r="A160" s="296"/>
    </row>
    <row r="161" spans="1:1">
      <c r="A161" s="296"/>
    </row>
    <row r="162" spans="1:1">
      <c r="A162" s="296"/>
    </row>
    <row r="163" spans="1:1">
      <c r="A163" s="296"/>
    </row>
    <row r="164" spans="1:1">
      <c r="A164" s="296"/>
    </row>
    <row r="165" spans="1:1">
      <c r="A165" s="296"/>
    </row>
    <row r="166" spans="1:1">
      <c r="A166" s="296"/>
    </row>
    <row r="167" spans="1:1">
      <c r="A167" s="296"/>
    </row>
    <row r="168" spans="1:1">
      <c r="A168" s="296"/>
    </row>
    <row r="169" spans="1:1">
      <c r="A169" s="296"/>
    </row>
    <row r="170" spans="1:1">
      <c r="A170" s="296"/>
    </row>
    <row r="171" spans="1:1">
      <c r="A171" s="296"/>
    </row>
    <row r="172" spans="1:1">
      <c r="A172" s="296"/>
    </row>
    <row r="173" spans="1:1">
      <c r="A173" s="296"/>
    </row>
    <row r="174" spans="1:1">
      <c r="A174" s="296"/>
    </row>
    <row r="175" spans="1:1">
      <c r="A175" s="296"/>
    </row>
    <row r="176" spans="1:1">
      <c r="A176" s="296"/>
    </row>
    <row r="177" spans="1:1">
      <c r="A177" s="296"/>
    </row>
    <row r="178" spans="1:1">
      <c r="A178" s="296"/>
    </row>
    <row r="179" spans="1:1">
      <c r="A179" s="296"/>
    </row>
    <row r="180" spans="1:1">
      <c r="A180" s="296"/>
    </row>
    <row r="181" spans="1:1">
      <c r="A181" s="296"/>
    </row>
    <row r="182" spans="1:1">
      <c r="A182" s="296"/>
    </row>
    <row r="183" spans="1:1">
      <c r="A183" s="296"/>
    </row>
    <row r="184" spans="1:1">
      <c r="A184" s="296"/>
    </row>
    <row r="185" spans="1:1">
      <c r="A185" s="296"/>
    </row>
    <row r="186" spans="1:1">
      <c r="A186" s="296"/>
    </row>
    <row r="187" spans="1:1">
      <c r="A187" s="296"/>
    </row>
    <row r="188" spans="1:1">
      <c r="A188" s="296"/>
    </row>
    <row r="189" spans="1:1">
      <c r="A189" s="296"/>
    </row>
    <row r="190" spans="1:1">
      <c r="A190" s="296"/>
    </row>
    <row r="191" spans="1:1">
      <c r="A191" s="296"/>
    </row>
    <row r="192" spans="1:1">
      <c r="A192" s="296"/>
    </row>
    <row r="193" spans="1:1">
      <c r="A193" s="296"/>
    </row>
    <row r="194" spans="1:1">
      <c r="A194" s="296"/>
    </row>
    <row r="195" spans="1:1">
      <c r="A195" s="296"/>
    </row>
    <row r="196" spans="1:1">
      <c r="A196" s="296"/>
    </row>
    <row r="197" spans="1:1">
      <c r="A197" s="296"/>
    </row>
    <row r="198" spans="1:1">
      <c r="A198" s="296"/>
    </row>
    <row r="199" spans="1:1">
      <c r="A199" s="296"/>
    </row>
    <row r="200" spans="1:1">
      <c r="A200" s="296"/>
    </row>
    <row r="201" spans="1:1">
      <c r="A201" s="296"/>
    </row>
    <row r="202" spans="1:1">
      <c r="A202" s="296"/>
    </row>
    <row r="203" spans="1:1">
      <c r="A203" s="296"/>
    </row>
    <row r="204" spans="1:1">
      <c r="A204" s="296"/>
    </row>
    <row r="205" spans="1:1">
      <c r="A205" s="296"/>
    </row>
    <row r="206" spans="1:1">
      <c r="A206" s="296"/>
    </row>
    <row r="207" spans="1:1">
      <c r="A207" s="296"/>
    </row>
    <row r="208" spans="1:1">
      <c r="A208" s="296"/>
    </row>
    <row r="209" spans="1:1">
      <c r="A209" s="296"/>
    </row>
    <row r="210" spans="1:1">
      <c r="A210" s="296"/>
    </row>
    <row r="211" spans="1:1">
      <c r="A211" s="296"/>
    </row>
    <row r="212" spans="1:1">
      <c r="A212" s="296"/>
    </row>
    <row r="213" spans="1:1">
      <c r="A213" s="296"/>
    </row>
    <row r="214" spans="1:1">
      <c r="A214" s="296"/>
    </row>
    <row r="215" spans="1:1">
      <c r="A215" s="296"/>
    </row>
    <row r="216" spans="1:1">
      <c r="A216" s="296"/>
    </row>
    <row r="217" spans="1:1">
      <c r="A217" s="296"/>
    </row>
    <row r="218" spans="1:1">
      <c r="A218" s="296"/>
    </row>
    <row r="219" spans="1:1">
      <c r="A219" s="296"/>
    </row>
    <row r="220" spans="1:1">
      <c r="A220" s="296"/>
    </row>
    <row r="221" spans="1:1">
      <c r="A221" s="296"/>
    </row>
    <row r="222" spans="1:1">
      <c r="A222" s="296"/>
    </row>
    <row r="223" spans="1:1">
      <c r="A223" s="296"/>
    </row>
    <row r="224" spans="1:1">
      <c r="A224" s="296"/>
    </row>
    <row r="225" spans="1:1">
      <c r="A225" s="296"/>
    </row>
    <row r="226" spans="1:1">
      <c r="A226" s="296"/>
    </row>
    <row r="227" spans="1:1">
      <c r="A227" s="296"/>
    </row>
    <row r="228" spans="1:1">
      <c r="A228" s="296"/>
    </row>
    <row r="229" spans="1:1">
      <c r="A229" s="296"/>
    </row>
    <row r="230" spans="1:1">
      <c r="A230" s="296"/>
    </row>
    <row r="231" spans="1:1">
      <c r="A231" s="296"/>
    </row>
    <row r="232" spans="1:1">
      <c r="A232" s="296"/>
    </row>
    <row r="233" spans="1:1">
      <c r="A233" s="296"/>
    </row>
    <row r="234" spans="1:1">
      <c r="A234" s="296"/>
    </row>
    <row r="235" spans="1:1">
      <c r="A235" s="296"/>
    </row>
    <row r="236" spans="1:1">
      <c r="A236" s="296"/>
    </row>
    <row r="237" spans="1:1">
      <c r="A237" s="296"/>
    </row>
    <row r="238" spans="1:1">
      <c r="A238" s="296"/>
    </row>
    <row r="239" spans="1:1">
      <c r="A239" s="296"/>
    </row>
    <row r="240" spans="1:1">
      <c r="A240" s="296"/>
    </row>
    <row r="241" spans="1:1">
      <c r="A241" s="296"/>
    </row>
    <row r="242" spans="1:1">
      <c r="A242" s="296"/>
    </row>
    <row r="243" spans="1:1">
      <c r="A243" s="296"/>
    </row>
    <row r="244" spans="1:1">
      <c r="A244" s="296"/>
    </row>
    <row r="245" spans="1:1">
      <c r="A245" s="296"/>
    </row>
    <row r="246" spans="1:1">
      <c r="A246" s="296"/>
    </row>
    <row r="247" spans="1:1">
      <c r="A247" s="296"/>
    </row>
    <row r="248" spans="1:1">
      <c r="A248" s="296"/>
    </row>
    <row r="249" spans="1:1">
      <c r="A249" s="296"/>
    </row>
    <row r="250" spans="1:1">
      <c r="A250" s="296"/>
    </row>
    <row r="251" spans="1:1">
      <c r="A251" s="296"/>
    </row>
    <row r="252" spans="1:1">
      <c r="A252" s="296"/>
    </row>
    <row r="253" spans="1:1">
      <c r="A253" s="296"/>
    </row>
    <row r="254" spans="1:1">
      <c r="A254" s="296"/>
    </row>
    <row r="255" spans="1:1">
      <c r="A255" s="296"/>
    </row>
    <row r="256" spans="1:1">
      <c r="A256" s="296"/>
    </row>
    <row r="257" spans="1:1">
      <c r="A257" s="296"/>
    </row>
    <row r="258" spans="1:1">
      <c r="A258" s="296"/>
    </row>
    <row r="259" spans="1:1">
      <c r="A259" s="296"/>
    </row>
    <row r="260" spans="1:1">
      <c r="A260" s="296"/>
    </row>
    <row r="261" spans="1:1">
      <c r="A261" s="296"/>
    </row>
  </sheetData>
  <mergeCells count="8">
    <mergeCell ref="B20:M20"/>
    <mergeCell ref="B22:M23"/>
    <mergeCell ref="C11:M12"/>
    <mergeCell ref="B13:M14"/>
    <mergeCell ref="B15:M16"/>
    <mergeCell ref="B17:M18"/>
    <mergeCell ref="B19:M19"/>
    <mergeCell ref="B21:M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S30"/>
  <sheetViews>
    <sheetView showGridLines="0" topLeftCell="A11" zoomScale="80" zoomScaleNormal="80" workbookViewId="0"/>
  </sheetViews>
  <sheetFormatPr baseColWidth="10" defaultRowHeight="14.5"/>
  <cols>
    <col min="1" max="1" width="4" customWidth="1"/>
    <col min="5" max="5" width="20.453125" customWidth="1"/>
    <col min="12" max="12" width="26.453125" customWidth="1"/>
    <col min="13" max="13" width="1.26953125" customWidth="1"/>
  </cols>
  <sheetData>
    <row r="1" spans="2:19" ht="6" customHeight="1" thickBot="1"/>
    <row r="2" spans="2:19" ht="18" customHeight="1">
      <c r="B2" s="526"/>
      <c r="C2" s="672"/>
      <c r="D2" s="672"/>
      <c r="E2" s="672"/>
      <c r="F2" s="672"/>
      <c r="G2" s="672"/>
      <c r="H2" s="672"/>
      <c r="I2" s="672"/>
      <c r="J2" s="672"/>
      <c r="K2" s="672"/>
      <c r="L2" s="672"/>
      <c r="M2" s="527"/>
      <c r="N2" s="527"/>
      <c r="O2" s="527"/>
      <c r="P2" s="527"/>
      <c r="Q2" s="527"/>
      <c r="R2" s="527"/>
      <c r="S2" s="336"/>
    </row>
    <row r="3" spans="2:19">
      <c r="B3" s="528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337"/>
    </row>
    <row r="4" spans="2:19">
      <c r="B4" s="528"/>
      <c r="C4" s="527"/>
      <c r="D4" s="527"/>
      <c r="E4" s="527"/>
      <c r="F4" s="527"/>
      <c r="G4" s="527"/>
      <c r="H4" s="527"/>
      <c r="I4" s="527"/>
      <c r="J4" s="527"/>
      <c r="K4" s="527"/>
      <c r="L4" s="527"/>
      <c r="M4" s="527"/>
      <c r="N4" s="527"/>
      <c r="O4" s="527"/>
      <c r="P4" s="527"/>
      <c r="Q4" s="527"/>
      <c r="R4" s="527"/>
      <c r="S4" s="337"/>
    </row>
    <row r="5" spans="2:19">
      <c r="B5" s="528"/>
      <c r="C5" s="527"/>
      <c r="D5" s="527"/>
      <c r="E5" s="527"/>
      <c r="F5" s="527"/>
      <c r="G5" s="527"/>
      <c r="H5" s="527"/>
      <c r="I5" s="527"/>
      <c r="J5" s="527"/>
      <c r="K5" s="527"/>
      <c r="L5" s="527"/>
      <c r="M5" s="527"/>
      <c r="N5" s="527"/>
      <c r="O5" s="527"/>
      <c r="P5" s="527"/>
      <c r="Q5" s="527"/>
      <c r="R5" s="527"/>
      <c r="S5" s="337"/>
    </row>
    <row r="6" spans="2:19">
      <c r="B6" s="528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337"/>
    </row>
    <row r="7" spans="2:19" ht="15" thickBot="1">
      <c r="B7" s="528"/>
      <c r="C7" s="527"/>
      <c r="D7" s="527"/>
      <c r="E7" s="527"/>
      <c r="F7" s="527"/>
      <c r="G7" s="527"/>
      <c r="H7" s="527"/>
      <c r="I7" s="527"/>
      <c r="J7" s="527"/>
      <c r="K7" s="527"/>
      <c r="L7" s="527"/>
      <c r="M7" s="527"/>
      <c r="N7" s="527"/>
      <c r="O7" s="527"/>
      <c r="P7" s="527"/>
      <c r="Q7" s="527"/>
      <c r="R7" s="527"/>
      <c r="S7" s="337"/>
    </row>
    <row r="8" spans="2:19" ht="15" customHeight="1">
      <c r="B8" s="528"/>
      <c r="C8" s="666" t="s">
        <v>529</v>
      </c>
      <c r="D8" s="667"/>
      <c r="E8" s="668"/>
      <c r="F8" s="529"/>
      <c r="G8" s="529"/>
      <c r="H8" s="529"/>
      <c r="I8" s="529"/>
      <c r="J8" s="666" t="s">
        <v>621</v>
      </c>
      <c r="K8" s="667"/>
      <c r="L8" s="668"/>
      <c r="M8" s="527"/>
      <c r="N8" s="527"/>
      <c r="O8" s="527"/>
      <c r="P8" s="527"/>
      <c r="Q8" s="527"/>
      <c r="R8" s="527"/>
      <c r="S8" s="337"/>
    </row>
    <row r="9" spans="2:19" ht="23.25" customHeight="1" thickBot="1">
      <c r="B9" s="528"/>
      <c r="C9" s="669"/>
      <c r="D9" s="670"/>
      <c r="E9" s="671"/>
      <c r="F9" s="529"/>
      <c r="G9" s="529"/>
      <c r="H9" s="529"/>
      <c r="I9" s="529"/>
      <c r="J9" s="669"/>
      <c r="K9" s="670"/>
      <c r="L9" s="671"/>
      <c r="M9" s="527"/>
      <c r="N9" s="527"/>
      <c r="O9" s="527"/>
      <c r="P9" s="527"/>
      <c r="Q9" s="527"/>
      <c r="R9" s="527"/>
      <c r="S9" s="337"/>
    </row>
    <row r="10" spans="2:19" ht="15" thickBot="1">
      <c r="B10" s="528"/>
      <c r="C10" s="529"/>
      <c r="D10" s="529"/>
      <c r="E10" s="529"/>
      <c r="F10" s="529"/>
      <c r="G10" s="529"/>
      <c r="H10" s="529"/>
      <c r="I10" s="529"/>
      <c r="J10" s="529"/>
      <c r="K10" s="529"/>
      <c r="L10" s="529"/>
      <c r="M10" s="527"/>
      <c r="N10" s="527"/>
      <c r="O10" s="527"/>
      <c r="P10" s="527"/>
      <c r="Q10" s="527"/>
      <c r="R10" s="527"/>
      <c r="S10" s="338"/>
    </row>
    <row r="11" spans="2:19" ht="15" customHeight="1">
      <c r="B11" s="528"/>
      <c r="C11" s="666" t="s">
        <v>619</v>
      </c>
      <c r="D11" s="667"/>
      <c r="E11" s="668"/>
      <c r="F11" s="529"/>
      <c r="G11" s="529"/>
      <c r="H11" s="529"/>
      <c r="I11" s="529"/>
      <c r="J11" s="666" t="s">
        <v>530</v>
      </c>
      <c r="K11" s="667"/>
      <c r="L11" s="668"/>
      <c r="M11" s="527"/>
      <c r="N11" s="527"/>
      <c r="O11" s="527"/>
      <c r="P11" s="527"/>
      <c r="Q11" s="527"/>
      <c r="R11" s="527"/>
    </row>
    <row r="12" spans="2:19" ht="20.25" customHeight="1" thickBot="1">
      <c r="B12" s="528"/>
      <c r="C12" s="669"/>
      <c r="D12" s="670"/>
      <c r="E12" s="671"/>
      <c r="F12" s="529"/>
      <c r="G12" s="529"/>
      <c r="H12" s="529"/>
      <c r="I12" s="529"/>
      <c r="J12" s="669"/>
      <c r="K12" s="670"/>
      <c r="L12" s="671"/>
      <c r="M12" s="527"/>
      <c r="N12" s="527"/>
      <c r="O12" s="527"/>
      <c r="P12" s="527"/>
      <c r="Q12" s="527"/>
      <c r="R12" s="527"/>
    </row>
    <row r="13" spans="2:19" ht="15" thickBot="1">
      <c r="B13" s="528"/>
      <c r="C13" s="529"/>
      <c r="D13" s="529"/>
      <c r="E13" s="529"/>
      <c r="F13" s="529"/>
      <c r="G13" s="529"/>
      <c r="H13" s="529"/>
      <c r="I13" s="529"/>
      <c r="J13" s="529"/>
      <c r="K13" s="529"/>
      <c r="L13" s="529"/>
      <c r="M13" s="527"/>
      <c r="N13" s="527"/>
      <c r="O13" s="527"/>
      <c r="P13" s="527"/>
      <c r="Q13" s="527"/>
      <c r="R13" s="527"/>
    </row>
    <row r="14" spans="2:19" ht="18.75" customHeight="1">
      <c r="B14" s="528"/>
      <c r="C14" s="666" t="s">
        <v>528</v>
      </c>
      <c r="D14" s="667"/>
      <c r="E14" s="668"/>
      <c r="F14" s="529"/>
      <c r="G14" s="529"/>
      <c r="H14" s="529"/>
      <c r="I14" s="529"/>
      <c r="J14" s="666" t="s">
        <v>622</v>
      </c>
      <c r="K14" s="667"/>
      <c r="L14" s="668"/>
      <c r="M14" s="527"/>
      <c r="N14" s="527"/>
      <c r="O14" s="527"/>
      <c r="P14" s="527"/>
      <c r="Q14" s="527"/>
      <c r="R14" s="527"/>
    </row>
    <row r="15" spans="2:19" ht="15.75" customHeight="1" thickBot="1">
      <c r="B15" s="528"/>
      <c r="C15" s="669"/>
      <c r="D15" s="670"/>
      <c r="E15" s="671"/>
      <c r="F15" s="529"/>
      <c r="G15" s="529"/>
      <c r="H15" s="529"/>
      <c r="I15" s="529"/>
      <c r="J15" s="669"/>
      <c r="K15" s="670"/>
      <c r="L15" s="671"/>
      <c r="M15" s="527"/>
      <c r="N15" s="527"/>
      <c r="O15" s="527"/>
      <c r="P15" s="527"/>
      <c r="Q15" s="527"/>
      <c r="R15" s="527"/>
    </row>
    <row r="16" spans="2:19" ht="15" thickBot="1">
      <c r="B16" s="528"/>
      <c r="C16" s="529"/>
      <c r="D16" s="529"/>
      <c r="E16" s="529"/>
      <c r="F16" s="529"/>
      <c r="G16" s="529"/>
      <c r="H16" s="529"/>
      <c r="I16" s="529"/>
      <c r="J16" s="529"/>
      <c r="K16" s="529"/>
      <c r="L16" s="529"/>
      <c r="M16" s="527"/>
      <c r="N16" s="527"/>
      <c r="O16" s="527"/>
      <c r="P16" s="527"/>
      <c r="Q16" s="527"/>
      <c r="R16" s="527"/>
    </row>
    <row r="17" spans="2:18" ht="15" customHeight="1">
      <c r="B17" s="528"/>
      <c r="C17" s="673" t="s">
        <v>620</v>
      </c>
      <c r="D17" s="667"/>
      <c r="E17" s="668"/>
      <c r="F17" s="529"/>
      <c r="G17" s="529"/>
      <c r="H17" s="529"/>
      <c r="I17" s="529"/>
      <c r="J17" s="666" t="s">
        <v>623</v>
      </c>
      <c r="K17" s="667"/>
      <c r="L17" s="668"/>
      <c r="M17" s="527"/>
      <c r="N17" s="527"/>
      <c r="O17" s="527"/>
      <c r="P17" s="527"/>
      <c r="Q17" s="527"/>
      <c r="R17" s="527"/>
    </row>
    <row r="18" spans="2:18" ht="23.25" customHeight="1" thickBot="1">
      <c r="B18" s="528"/>
      <c r="C18" s="669"/>
      <c r="D18" s="670"/>
      <c r="E18" s="671"/>
      <c r="F18" s="529"/>
      <c r="G18" s="529"/>
      <c r="H18" s="529"/>
      <c r="I18" s="529"/>
      <c r="J18" s="669"/>
      <c r="K18" s="670"/>
      <c r="L18" s="671"/>
      <c r="M18" s="527"/>
      <c r="N18" s="527"/>
      <c r="O18" s="527"/>
      <c r="P18" s="527"/>
      <c r="Q18" s="527"/>
      <c r="R18" s="527"/>
    </row>
    <row r="19" spans="2:18" ht="19" thickBot="1">
      <c r="B19" s="528"/>
      <c r="C19" s="530"/>
      <c r="D19" s="530"/>
      <c r="E19" s="530"/>
      <c r="F19" s="529"/>
      <c r="G19" s="529"/>
      <c r="H19" s="529"/>
      <c r="I19" s="529"/>
      <c r="J19" s="529"/>
      <c r="K19" s="529"/>
      <c r="L19" s="529"/>
      <c r="M19" s="527"/>
      <c r="N19" s="527"/>
      <c r="O19" s="527"/>
      <c r="P19" s="527"/>
      <c r="Q19" s="527"/>
      <c r="R19" s="527"/>
    </row>
    <row r="20" spans="2:18" ht="18.75" customHeight="1">
      <c r="B20" s="528"/>
      <c r="C20" s="666" t="s">
        <v>527</v>
      </c>
      <c r="D20" s="667"/>
      <c r="E20" s="668"/>
      <c r="F20" s="529"/>
      <c r="G20" s="529"/>
      <c r="H20" s="529"/>
      <c r="I20" s="529"/>
      <c r="J20" s="666" t="s">
        <v>508</v>
      </c>
      <c r="K20" s="667"/>
      <c r="L20" s="668"/>
      <c r="M20" s="527"/>
      <c r="N20" s="527"/>
      <c r="O20" s="527"/>
      <c r="P20" s="527"/>
      <c r="Q20" s="527"/>
      <c r="R20" s="527"/>
    </row>
    <row r="21" spans="2:18" ht="18.75" customHeight="1" thickBot="1">
      <c r="B21" s="528"/>
      <c r="C21" s="669"/>
      <c r="D21" s="670"/>
      <c r="E21" s="671"/>
      <c r="F21" s="529"/>
      <c r="G21" s="529"/>
      <c r="H21" s="529"/>
      <c r="I21" s="529"/>
      <c r="J21" s="669"/>
      <c r="K21" s="670"/>
      <c r="L21" s="671"/>
      <c r="M21" s="527"/>
      <c r="N21" s="527"/>
      <c r="O21" s="527"/>
      <c r="P21" s="527"/>
      <c r="Q21" s="527"/>
      <c r="R21" s="527"/>
    </row>
    <row r="22" spans="2:18" ht="19" thickBot="1">
      <c r="B22" s="528"/>
      <c r="C22" s="530"/>
      <c r="D22" s="530"/>
      <c r="E22" s="530"/>
      <c r="F22" s="529"/>
      <c r="G22" s="529"/>
      <c r="H22" s="529"/>
      <c r="I22" s="529"/>
      <c r="J22" s="529"/>
      <c r="K22" s="529"/>
      <c r="L22" s="529"/>
      <c r="M22" s="527"/>
      <c r="N22" s="527"/>
      <c r="O22" s="527"/>
      <c r="P22" s="527"/>
      <c r="Q22" s="527"/>
      <c r="R22" s="527"/>
    </row>
    <row r="23" spans="2:18">
      <c r="B23" s="528"/>
      <c r="C23" s="666" t="s">
        <v>526</v>
      </c>
      <c r="D23" s="667"/>
      <c r="E23" s="668"/>
      <c r="F23" s="529"/>
      <c r="G23" s="529"/>
      <c r="H23" s="529"/>
      <c r="I23" s="529"/>
      <c r="J23" s="666" t="s">
        <v>624</v>
      </c>
      <c r="K23" s="667"/>
      <c r="L23" s="668"/>
      <c r="M23" s="527"/>
      <c r="N23" s="527"/>
      <c r="O23" s="527"/>
      <c r="P23" s="527"/>
      <c r="Q23" s="527"/>
      <c r="R23" s="527"/>
    </row>
    <row r="24" spans="2:18" ht="15" thickBot="1">
      <c r="B24" s="528"/>
      <c r="C24" s="669"/>
      <c r="D24" s="670"/>
      <c r="E24" s="671"/>
      <c r="F24" s="529"/>
      <c r="G24" s="529"/>
      <c r="H24" s="529"/>
      <c r="I24" s="529"/>
      <c r="J24" s="669"/>
      <c r="K24" s="670"/>
      <c r="L24" s="671"/>
      <c r="M24" s="527"/>
      <c r="N24" s="527"/>
      <c r="O24" s="527"/>
      <c r="P24" s="527"/>
      <c r="Q24" s="527"/>
      <c r="R24" s="527"/>
    </row>
    <row r="25" spans="2:18" ht="18.5">
      <c r="B25" s="528"/>
      <c r="C25" s="531"/>
      <c r="D25" s="531"/>
      <c r="E25" s="531"/>
      <c r="F25" s="527"/>
      <c r="G25" s="527"/>
      <c r="H25" s="527"/>
      <c r="I25" s="527"/>
      <c r="J25" s="527"/>
      <c r="K25" s="527"/>
      <c r="L25" s="527"/>
      <c r="M25" s="527"/>
      <c r="N25" s="527"/>
      <c r="O25" s="527"/>
      <c r="P25" s="527"/>
      <c r="Q25" s="527"/>
      <c r="R25" s="527"/>
    </row>
    <row r="26" spans="2:18" ht="18.5">
      <c r="B26" s="528"/>
      <c r="C26" s="531"/>
      <c r="D26" s="531"/>
      <c r="E26" s="531"/>
      <c r="F26" s="527"/>
      <c r="G26" s="527"/>
      <c r="H26" s="527"/>
      <c r="I26" s="527"/>
      <c r="J26" s="527"/>
      <c r="K26" s="527"/>
      <c r="L26" s="527"/>
      <c r="M26" s="527"/>
      <c r="N26" s="527"/>
      <c r="O26" s="527"/>
      <c r="P26" s="527"/>
      <c r="Q26" s="527"/>
      <c r="R26" s="527"/>
    </row>
    <row r="27" spans="2:18">
      <c r="B27" s="528"/>
      <c r="C27" s="527"/>
      <c r="D27" s="527"/>
      <c r="E27" s="527"/>
      <c r="F27" s="527"/>
      <c r="G27" s="527"/>
      <c r="H27" s="527"/>
      <c r="I27" s="527"/>
      <c r="J27" s="527"/>
      <c r="K27" s="527"/>
      <c r="L27" s="527"/>
      <c r="M27" s="527"/>
      <c r="N27" s="527"/>
      <c r="O27" s="527"/>
      <c r="P27" s="527"/>
      <c r="Q27" s="527"/>
      <c r="R27" s="527"/>
    </row>
    <row r="28" spans="2:18">
      <c r="B28" s="528"/>
      <c r="C28" s="527"/>
      <c r="D28" s="527"/>
      <c r="E28" s="527"/>
      <c r="F28" s="527"/>
      <c r="G28" s="527"/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</row>
    <row r="29" spans="2:18">
      <c r="B29" s="532" t="s">
        <v>525</v>
      </c>
      <c r="C29" s="533"/>
      <c r="D29" s="533"/>
      <c r="E29" s="533"/>
      <c r="F29" s="533"/>
      <c r="G29" s="533"/>
      <c r="H29" s="533"/>
      <c r="I29" s="533"/>
      <c r="J29" s="533"/>
      <c r="K29" s="533"/>
      <c r="L29" s="533"/>
      <c r="M29" s="527"/>
      <c r="N29" s="527"/>
      <c r="O29" s="527"/>
      <c r="P29" s="527"/>
      <c r="Q29" s="527"/>
      <c r="R29" s="527"/>
    </row>
    <row r="30" spans="2:18" ht="15" thickBot="1">
      <c r="B30" s="534"/>
      <c r="C30" s="535"/>
      <c r="D30" s="535"/>
      <c r="E30" s="535"/>
      <c r="F30" s="535"/>
      <c r="G30" s="535"/>
      <c r="H30" s="535"/>
      <c r="I30" s="535"/>
      <c r="J30" s="535"/>
      <c r="K30" s="535"/>
      <c r="L30" s="535"/>
      <c r="M30" s="527"/>
      <c r="N30" s="527"/>
      <c r="O30" s="527"/>
      <c r="P30" s="527"/>
      <c r="Q30" s="527"/>
      <c r="R30" s="527"/>
    </row>
  </sheetData>
  <mergeCells count="13">
    <mergeCell ref="C20:E21"/>
    <mergeCell ref="C23:E24"/>
    <mergeCell ref="C2:L2"/>
    <mergeCell ref="C8:E9"/>
    <mergeCell ref="C11:E12"/>
    <mergeCell ref="C14:E15"/>
    <mergeCell ref="C17:E18"/>
    <mergeCell ref="J8:L9"/>
    <mergeCell ref="J11:L12"/>
    <mergeCell ref="J14:L15"/>
    <mergeCell ref="J17:L18"/>
    <mergeCell ref="J20:L21"/>
    <mergeCell ref="J23:L2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4" tint="0.39997558519241921"/>
  </sheetPr>
  <dimension ref="B1:Q89"/>
  <sheetViews>
    <sheetView showGridLines="0" zoomScale="90" zoomScaleNormal="90" workbookViewId="0"/>
  </sheetViews>
  <sheetFormatPr baseColWidth="10" defaultColWidth="11.453125" defaultRowHeight="14"/>
  <cols>
    <col min="1" max="1" width="4.1796875" style="285" customWidth="1"/>
    <col min="2" max="12" width="11.453125" style="285"/>
    <col min="13" max="13" width="11.453125" style="285" customWidth="1"/>
    <col min="14" max="14" width="11.453125" style="285"/>
    <col min="15" max="15" width="3.54296875" style="285" customWidth="1"/>
    <col min="16" max="16384" width="11.453125" style="285"/>
  </cols>
  <sheetData>
    <row r="1" spans="2:17" ht="14.5" thickBot="1">
      <c r="Q1" s="1"/>
    </row>
    <row r="2" spans="2:17" ht="14.5">
      <c r="B2" s="536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8"/>
      <c r="P2" s="336"/>
    </row>
    <row r="3" spans="2:17" ht="14.5">
      <c r="B3" s="539"/>
      <c r="C3" s="540"/>
      <c r="D3" s="540"/>
      <c r="E3" s="686"/>
      <c r="F3" s="686"/>
      <c r="G3" s="686"/>
      <c r="H3" s="686"/>
      <c r="I3" s="686"/>
      <c r="J3" s="686"/>
      <c r="K3" s="540"/>
      <c r="L3" s="540"/>
      <c r="M3" s="540"/>
      <c r="N3" s="542"/>
      <c r="P3" s="337"/>
    </row>
    <row r="4" spans="2:17" ht="14.5">
      <c r="B4" s="539"/>
      <c r="C4" s="540"/>
      <c r="D4" s="540"/>
      <c r="E4" s="686"/>
      <c r="F4" s="686"/>
      <c r="G4" s="686"/>
      <c r="H4" s="686"/>
      <c r="I4" s="686"/>
      <c r="J4" s="686"/>
      <c r="K4" s="540"/>
      <c r="L4" s="540"/>
      <c r="M4" s="540"/>
      <c r="N4" s="542"/>
      <c r="P4" s="337"/>
    </row>
    <row r="5" spans="2:17" ht="14.5">
      <c r="B5" s="539"/>
      <c r="C5" s="540"/>
      <c r="D5" s="540"/>
      <c r="E5" s="686"/>
      <c r="F5" s="686"/>
      <c r="G5" s="686"/>
      <c r="H5" s="686"/>
      <c r="I5" s="686"/>
      <c r="J5" s="686"/>
      <c r="K5" s="540"/>
      <c r="L5" s="540"/>
      <c r="M5" s="540"/>
      <c r="N5" s="542"/>
      <c r="P5" s="337"/>
    </row>
    <row r="6" spans="2:17" ht="14.5">
      <c r="B6" s="539"/>
      <c r="C6" s="540"/>
      <c r="D6" s="540"/>
      <c r="E6" s="686"/>
      <c r="F6" s="686"/>
      <c r="G6" s="686"/>
      <c r="H6" s="686"/>
      <c r="I6" s="686"/>
      <c r="J6" s="686"/>
      <c r="K6" s="540"/>
      <c r="L6" s="540"/>
      <c r="M6" s="540"/>
      <c r="N6" s="542"/>
      <c r="P6" s="337"/>
    </row>
    <row r="7" spans="2:17" ht="27.5">
      <c r="B7" s="539"/>
      <c r="C7" s="540"/>
      <c r="D7" s="540"/>
      <c r="E7" s="541"/>
      <c r="F7" s="541"/>
      <c r="G7" s="541"/>
      <c r="H7" s="541"/>
      <c r="I7" s="541"/>
      <c r="J7" s="541"/>
      <c r="K7" s="540"/>
      <c r="L7" s="540"/>
      <c r="M7" s="540"/>
      <c r="N7" s="542"/>
      <c r="P7" s="337"/>
    </row>
    <row r="8" spans="2:17" ht="27" customHeight="1">
      <c r="B8" s="539"/>
      <c r="C8" s="687" t="s">
        <v>639</v>
      </c>
      <c r="D8" s="688"/>
      <c r="E8" s="688"/>
      <c r="F8" s="688"/>
      <c r="G8" s="688"/>
      <c r="H8" s="688"/>
      <c r="I8" s="688"/>
      <c r="J8" s="688"/>
      <c r="K8" s="688"/>
      <c r="L8" s="688"/>
      <c r="M8" s="689"/>
      <c r="N8" s="542"/>
      <c r="P8" s="337"/>
    </row>
    <row r="9" spans="2:17" ht="27" customHeight="1">
      <c r="B9" s="539"/>
      <c r="C9" s="690"/>
      <c r="D9" s="691"/>
      <c r="E9" s="691"/>
      <c r="F9" s="691"/>
      <c r="G9" s="691"/>
      <c r="H9" s="691"/>
      <c r="I9" s="691"/>
      <c r="J9" s="691"/>
      <c r="K9" s="691"/>
      <c r="L9" s="691"/>
      <c r="M9" s="692"/>
      <c r="N9" s="542"/>
      <c r="P9" s="337"/>
    </row>
    <row r="10" spans="2:17" ht="49.5" customHeight="1" thickBot="1">
      <c r="B10" s="539"/>
      <c r="C10" s="693"/>
      <c r="D10" s="694"/>
      <c r="E10" s="694"/>
      <c r="F10" s="694"/>
      <c r="G10" s="694"/>
      <c r="H10" s="694"/>
      <c r="I10" s="694"/>
      <c r="J10" s="694"/>
      <c r="K10" s="694"/>
      <c r="L10" s="694"/>
      <c r="M10" s="695"/>
      <c r="N10" s="542"/>
      <c r="P10" s="338"/>
    </row>
    <row r="11" spans="2:17" ht="27.5">
      <c r="B11" s="539"/>
      <c r="C11" s="540"/>
      <c r="D11" s="540"/>
      <c r="E11" s="541"/>
      <c r="F11" s="541"/>
      <c r="G11" s="541"/>
      <c r="H11" s="541"/>
      <c r="I11" s="541"/>
      <c r="J11" s="541"/>
      <c r="K11" s="540"/>
      <c r="L11" s="540"/>
      <c r="M11" s="540"/>
      <c r="N11" s="542"/>
    </row>
    <row r="12" spans="2:17" ht="27.5">
      <c r="B12" s="539"/>
      <c r="C12" s="540"/>
      <c r="D12" s="540"/>
      <c r="E12" s="541"/>
      <c r="F12" s="541"/>
      <c r="G12" s="541"/>
      <c r="H12" s="541"/>
      <c r="I12" s="541"/>
      <c r="J12" s="541"/>
      <c r="K12" s="540"/>
      <c r="L12" s="540"/>
      <c r="M12" s="540"/>
      <c r="N12" s="542"/>
    </row>
    <row r="13" spans="2:17" ht="14.25" customHeight="1">
      <c r="B13" s="539"/>
      <c r="C13" s="696" t="s">
        <v>629</v>
      </c>
      <c r="D13" s="697"/>
      <c r="E13" s="697"/>
      <c r="F13" s="697"/>
      <c r="G13" s="697"/>
      <c r="H13" s="697"/>
      <c r="I13" s="697"/>
      <c r="J13" s="697"/>
      <c r="K13" s="697"/>
      <c r="L13" s="697"/>
      <c r="M13" s="698"/>
      <c r="N13" s="542"/>
    </row>
    <row r="14" spans="2:17" ht="14.25" customHeight="1">
      <c r="B14" s="539"/>
      <c r="C14" s="699"/>
      <c r="D14" s="700"/>
      <c r="E14" s="700"/>
      <c r="F14" s="700"/>
      <c r="G14" s="700"/>
      <c r="H14" s="700"/>
      <c r="I14" s="700"/>
      <c r="J14" s="700"/>
      <c r="K14" s="700"/>
      <c r="L14" s="700"/>
      <c r="M14" s="701"/>
      <c r="N14" s="542"/>
    </row>
    <row r="15" spans="2:17" ht="25.5" customHeight="1">
      <c r="B15" s="539"/>
      <c r="C15" s="699"/>
      <c r="D15" s="700"/>
      <c r="E15" s="700"/>
      <c r="F15" s="700"/>
      <c r="G15" s="700"/>
      <c r="H15" s="700"/>
      <c r="I15" s="700"/>
      <c r="J15" s="700"/>
      <c r="K15" s="700"/>
      <c r="L15" s="700"/>
      <c r="M15" s="701"/>
      <c r="N15" s="542"/>
    </row>
    <row r="16" spans="2:17" ht="14.25" customHeight="1">
      <c r="B16" s="539"/>
      <c r="C16" s="702"/>
      <c r="D16" s="703"/>
      <c r="E16" s="703"/>
      <c r="F16" s="703"/>
      <c r="G16" s="703"/>
      <c r="H16" s="703"/>
      <c r="I16" s="703"/>
      <c r="J16" s="703"/>
      <c r="K16" s="703"/>
      <c r="L16" s="703"/>
      <c r="M16" s="704"/>
      <c r="N16" s="542"/>
    </row>
    <row r="17" spans="2:14">
      <c r="B17" s="539"/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2"/>
    </row>
    <row r="18" spans="2:14">
      <c r="B18" s="539"/>
      <c r="C18" s="540"/>
      <c r="D18" s="540"/>
      <c r="E18" s="540"/>
      <c r="F18" s="540"/>
      <c r="G18" s="540"/>
      <c r="H18" s="540"/>
      <c r="I18" s="540"/>
      <c r="J18" s="540"/>
      <c r="K18" s="540"/>
      <c r="L18" s="540"/>
      <c r="M18" s="540"/>
      <c r="N18" s="542"/>
    </row>
    <row r="19" spans="2:14">
      <c r="B19" s="539"/>
      <c r="C19" s="540"/>
      <c r="D19" s="540"/>
      <c r="E19" s="540"/>
      <c r="F19" s="540"/>
      <c r="G19" s="540"/>
      <c r="H19" s="540"/>
      <c r="I19" s="540"/>
      <c r="J19" s="540"/>
      <c r="K19" s="540"/>
      <c r="L19" s="540"/>
      <c r="M19" s="540"/>
      <c r="N19" s="542"/>
    </row>
    <row r="20" spans="2:14">
      <c r="B20" s="539"/>
      <c r="C20" s="540"/>
      <c r="D20" s="540"/>
      <c r="E20" s="540"/>
      <c r="F20" s="540"/>
      <c r="G20" s="540"/>
      <c r="H20" s="540"/>
      <c r="I20" s="540"/>
      <c r="J20" s="540"/>
      <c r="K20" s="540"/>
      <c r="L20" s="540"/>
      <c r="M20" s="540"/>
      <c r="N20" s="542"/>
    </row>
    <row r="21" spans="2:14">
      <c r="B21" s="539"/>
      <c r="C21" s="540"/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2"/>
    </row>
    <row r="22" spans="2:14">
      <c r="B22" s="539"/>
      <c r="C22" s="540"/>
      <c r="D22" s="540"/>
      <c r="E22" s="540"/>
      <c r="F22" s="540"/>
      <c r="G22" s="540"/>
      <c r="H22" s="540"/>
      <c r="I22" s="540"/>
      <c r="J22" s="540"/>
      <c r="K22" s="540"/>
      <c r="L22" s="540"/>
      <c r="M22" s="540"/>
      <c r="N22" s="542"/>
    </row>
    <row r="23" spans="2:14">
      <c r="B23" s="539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  <c r="N23" s="542"/>
    </row>
    <row r="24" spans="2:14">
      <c r="B24" s="539"/>
      <c r="C24" s="540"/>
      <c r="D24" s="540"/>
      <c r="E24" s="540"/>
      <c r="F24" s="540"/>
      <c r="G24" s="540"/>
      <c r="H24" s="540"/>
      <c r="I24" s="540"/>
      <c r="J24" s="540"/>
      <c r="K24" s="540"/>
      <c r="L24" s="540"/>
      <c r="M24" s="540"/>
      <c r="N24" s="542"/>
    </row>
    <row r="25" spans="2:14">
      <c r="B25" s="539"/>
      <c r="C25" s="540"/>
      <c r="D25" s="540"/>
      <c r="E25" s="540"/>
      <c r="F25" s="540"/>
      <c r="G25" s="540"/>
      <c r="H25" s="540"/>
      <c r="I25" s="540"/>
      <c r="J25" s="540"/>
      <c r="K25" s="540"/>
      <c r="L25" s="540"/>
      <c r="M25" s="540"/>
      <c r="N25" s="542"/>
    </row>
    <row r="26" spans="2:14">
      <c r="B26" s="539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2"/>
    </row>
    <row r="27" spans="2:14">
      <c r="B27" s="539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2"/>
    </row>
    <row r="28" spans="2:14">
      <c r="B28" s="539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2"/>
    </row>
    <row r="29" spans="2:14">
      <c r="B29" s="539"/>
      <c r="C29" s="540"/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2"/>
    </row>
    <row r="30" spans="2:14">
      <c r="B30" s="539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2"/>
    </row>
    <row r="31" spans="2:14">
      <c r="B31" s="539"/>
      <c r="C31" s="540"/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2"/>
    </row>
    <row r="32" spans="2:14">
      <c r="B32" s="539"/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2"/>
    </row>
    <row r="33" spans="2:14">
      <c r="B33" s="539"/>
      <c r="C33" s="540"/>
      <c r="D33" s="540"/>
      <c r="E33" s="540"/>
      <c r="F33" s="540"/>
      <c r="G33" s="540"/>
      <c r="H33" s="540"/>
      <c r="I33" s="540"/>
      <c r="J33" s="540"/>
      <c r="K33" s="540"/>
      <c r="L33" s="540"/>
      <c r="M33" s="540"/>
      <c r="N33" s="542"/>
    </row>
    <row r="34" spans="2:14" ht="14.25" customHeight="1">
      <c r="B34" s="539"/>
      <c r="C34" s="674" t="s">
        <v>630</v>
      </c>
      <c r="D34" s="675"/>
      <c r="E34" s="675"/>
      <c r="F34" s="675"/>
      <c r="G34" s="675"/>
      <c r="H34" s="675"/>
      <c r="I34" s="675"/>
      <c r="J34" s="675"/>
      <c r="K34" s="675"/>
      <c r="L34" s="675"/>
      <c r="M34" s="676"/>
      <c r="N34" s="542"/>
    </row>
    <row r="35" spans="2:14" ht="15" customHeight="1">
      <c r="B35" s="539"/>
      <c r="C35" s="677"/>
      <c r="D35" s="678"/>
      <c r="E35" s="678"/>
      <c r="F35" s="678"/>
      <c r="G35" s="678"/>
      <c r="H35" s="678"/>
      <c r="I35" s="678"/>
      <c r="J35" s="678"/>
      <c r="K35" s="678"/>
      <c r="L35" s="678"/>
      <c r="M35" s="679"/>
      <c r="N35" s="542"/>
    </row>
    <row r="36" spans="2:14" ht="30.75" customHeight="1">
      <c r="B36" s="539"/>
      <c r="C36" s="680"/>
      <c r="D36" s="681"/>
      <c r="E36" s="681"/>
      <c r="F36" s="681"/>
      <c r="G36" s="681"/>
      <c r="H36" s="681"/>
      <c r="I36" s="681"/>
      <c r="J36" s="681"/>
      <c r="K36" s="681"/>
      <c r="L36" s="681"/>
      <c r="M36" s="682"/>
      <c r="N36" s="542"/>
    </row>
    <row r="37" spans="2:14" ht="30.75" customHeight="1">
      <c r="B37" s="539"/>
      <c r="C37" s="543"/>
      <c r="D37" s="543"/>
      <c r="E37" s="543"/>
      <c r="F37" s="543"/>
      <c r="G37" s="543"/>
      <c r="H37" s="543"/>
      <c r="I37" s="543"/>
      <c r="J37" s="543"/>
      <c r="K37" s="543"/>
      <c r="L37" s="543"/>
      <c r="M37" s="543"/>
      <c r="N37" s="542"/>
    </row>
    <row r="38" spans="2:14" ht="30.75" customHeight="1">
      <c r="B38" s="539"/>
      <c r="C38" s="543"/>
      <c r="D38" s="543"/>
      <c r="E38" s="543"/>
      <c r="F38" s="543"/>
      <c r="G38" s="543"/>
      <c r="H38" s="543"/>
      <c r="I38" s="543"/>
      <c r="J38" s="543"/>
      <c r="K38" s="543"/>
      <c r="L38" s="543"/>
      <c r="M38" s="543"/>
      <c r="N38" s="542"/>
    </row>
    <row r="39" spans="2:14" ht="30.75" customHeight="1">
      <c r="B39" s="539"/>
      <c r="C39" s="543"/>
      <c r="D39" s="543"/>
      <c r="E39" s="543"/>
      <c r="F39" s="543"/>
      <c r="G39" s="543"/>
      <c r="H39" s="543"/>
      <c r="I39" s="543"/>
      <c r="J39" s="543"/>
      <c r="K39" s="543"/>
      <c r="L39" s="543"/>
      <c r="M39" s="543"/>
      <c r="N39" s="542"/>
    </row>
    <row r="40" spans="2:14" ht="30.75" customHeight="1">
      <c r="B40" s="539"/>
      <c r="C40" s="543"/>
      <c r="D40" s="543"/>
      <c r="E40" s="543"/>
      <c r="F40" s="543"/>
      <c r="G40" s="543"/>
      <c r="H40" s="543"/>
      <c r="I40" s="543"/>
      <c r="J40" s="543"/>
      <c r="K40" s="543"/>
      <c r="L40" s="543"/>
      <c r="M40" s="543"/>
      <c r="N40" s="542"/>
    </row>
    <row r="41" spans="2:14" ht="16.5" customHeight="1">
      <c r="B41" s="539"/>
      <c r="C41" s="543"/>
      <c r="D41" s="543"/>
      <c r="E41" s="543"/>
      <c r="F41" s="543"/>
      <c r="G41" s="543"/>
      <c r="H41" s="543"/>
      <c r="I41" s="543"/>
      <c r="J41" s="543"/>
      <c r="K41" s="543"/>
      <c r="L41" s="543"/>
      <c r="M41" s="543"/>
      <c r="N41" s="542"/>
    </row>
    <row r="42" spans="2:14" ht="16.5" customHeight="1">
      <c r="B42" s="539"/>
      <c r="C42" s="543"/>
      <c r="D42" s="543"/>
      <c r="E42" s="543"/>
      <c r="F42" s="543"/>
      <c r="G42" s="543"/>
      <c r="H42" s="543"/>
      <c r="I42" s="543"/>
      <c r="J42" s="543"/>
      <c r="K42" s="543"/>
      <c r="L42" s="543"/>
      <c r="M42" s="543"/>
      <c r="N42" s="542"/>
    </row>
    <row r="43" spans="2:14" ht="16.5" customHeight="1">
      <c r="B43" s="539"/>
      <c r="C43" s="543"/>
      <c r="D43" s="543"/>
      <c r="E43" s="543"/>
      <c r="F43" s="543"/>
      <c r="G43" s="543"/>
      <c r="H43" s="543"/>
      <c r="I43" s="543"/>
      <c r="J43" s="543"/>
      <c r="K43" s="543"/>
      <c r="L43" s="543"/>
      <c r="M43" s="543"/>
      <c r="N43" s="542"/>
    </row>
    <row r="44" spans="2:14" ht="16.5" customHeight="1">
      <c r="B44" s="539"/>
      <c r="C44" s="674" t="s">
        <v>627</v>
      </c>
      <c r="D44" s="675"/>
      <c r="E44" s="675"/>
      <c r="F44" s="675"/>
      <c r="G44" s="675"/>
      <c r="H44" s="675"/>
      <c r="I44" s="675"/>
      <c r="J44" s="675"/>
      <c r="K44" s="675"/>
      <c r="L44" s="675"/>
      <c r="M44" s="676"/>
      <c r="N44" s="542"/>
    </row>
    <row r="45" spans="2:14" ht="44.25" customHeight="1">
      <c r="B45" s="539"/>
      <c r="C45" s="680"/>
      <c r="D45" s="681"/>
      <c r="E45" s="681"/>
      <c r="F45" s="681"/>
      <c r="G45" s="681"/>
      <c r="H45" s="681"/>
      <c r="I45" s="681"/>
      <c r="J45" s="681"/>
      <c r="K45" s="681"/>
      <c r="L45" s="681"/>
      <c r="M45" s="682"/>
      <c r="N45" s="542"/>
    </row>
    <row r="46" spans="2:14" ht="16.5" customHeight="1">
      <c r="B46" s="539"/>
      <c r="C46" s="544"/>
      <c r="D46" s="544"/>
      <c r="E46" s="544"/>
      <c r="F46" s="544"/>
      <c r="G46" s="544"/>
      <c r="H46" s="544"/>
      <c r="I46" s="544"/>
      <c r="J46" s="544"/>
      <c r="K46" s="544"/>
      <c r="L46" s="544"/>
      <c r="M46" s="544"/>
      <c r="N46" s="542"/>
    </row>
    <row r="47" spans="2:14" ht="16.5" customHeight="1">
      <c r="B47" s="539"/>
      <c r="C47" s="674" t="s">
        <v>631</v>
      </c>
      <c r="D47" s="675"/>
      <c r="E47" s="675"/>
      <c r="F47" s="675"/>
      <c r="G47" s="675"/>
      <c r="H47" s="675"/>
      <c r="I47" s="675"/>
      <c r="J47" s="675"/>
      <c r="K47" s="675"/>
      <c r="L47" s="675"/>
      <c r="M47" s="676"/>
      <c r="N47" s="542"/>
    </row>
    <row r="48" spans="2:14" ht="35.25" customHeight="1">
      <c r="B48" s="539"/>
      <c r="C48" s="680"/>
      <c r="D48" s="681"/>
      <c r="E48" s="681"/>
      <c r="F48" s="681"/>
      <c r="G48" s="681"/>
      <c r="H48" s="681"/>
      <c r="I48" s="681"/>
      <c r="J48" s="681"/>
      <c r="K48" s="681"/>
      <c r="L48" s="681"/>
      <c r="M48" s="682"/>
      <c r="N48" s="542"/>
    </row>
    <row r="49" spans="2:14" ht="14.25" customHeight="1">
      <c r="B49" s="539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2"/>
    </row>
    <row r="50" spans="2:14" ht="19.5" customHeight="1">
      <c r="B50" s="539"/>
      <c r="C50" s="674" t="s">
        <v>632</v>
      </c>
      <c r="D50" s="675"/>
      <c r="E50" s="675"/>
      <c r="F50" s="675"/>
      <c r="G50" s="675"/>
      <c r="H50" s="675"/>
      <c r="I50" s="675"/>
      <c r="J50" s="675"/>
      <c r="K50" s="675"/>
      <c r="L50" s="675"/>
      <c r="M50" s="676"/>
      <c r="N50" s="542"/>
    </row>
    <row r="51" spans="2:14" ht="19.5" customHeight="1">
      <c r="B51" s="539"/>
      <c r="C51" s="680"/>
      <c r="D51" s="681"/>
      <c r="E51" s="681"/>
      <c r="F51" s="681"/>
      <c r="G51" s="681"/>
      <c r="H51" s="681"/>
      <c r="I51" s="681"/>
      <c r="J51" s="681"/>
      <c r="K51" s="681"/>
      <c r="L51" s="681"/>
      <c r="M51" s="682"/>
      <c r="N51" s="542"/>
    </row>
    <row r="52" spans="2:14" ht="19.5" customHeight="1">
      <c r="B52" s="539"/>
      <c r="C52" s="540"/>
      <c r="D52" s="540"/>
      <c r="E52" s="540"/>
      <c r="F52" s="540"/>
      <c r="G52" s="540"/>
      <c r="H52" s="540"/>
      <c r="I52" s="540"/>
      <c r="J52" s="540"/>
      <c r="K52" s="540"/>
      <c r="L52" s="540"/>
      <c r="M52" s="540"/>
      <c r="N52" s="542"/>
    </row>
    <row r="53" spans="2:14" ht="20.25" customHeight="1">
      <c r="B53" s="539"/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2"/>
    </row>
    <row r="54" spans="2:14" ht="14.25" customHeight="1">
      <c r="B54" s="539"/>
      <c r="C54" s="540"/>
      <c r="D54" s="545"/>
      <c r="E54" s="545"/>
      <c r="F54" s="545"/>
      <c r="G54" s="545"/>
      <c r="H54" s="545"/>
      <c r="I54" s="545"/>
      <c r="J54" s="545"/>
      <c r="K54" s="545"/>
      <c r="L54" s="545"/>
      <c r="M54" s="545"/>
      <c r="N54" s="542"/>
    </row>
    <row r="55" spans="2:14" ht="14.25" customHeight="1">
      <c r="B55" s="539"/>
      <c r="C55" s="540"/>
      <c r="D55" s="545"/>
      <c r="E55" s="545"/>
      <c r="F55" s="545"/>
      <c r="G55" s="545"/>
      <c r="H55" s="545"/>
      <c r="I55" s="545"/>
      <c r="J55" s="545"/>
      <c r="K55" s="545"/>
      <c r="L55" s="545"/>
      <c r="M55" s="545"/>
      <c r="N55" s="542"/>
    </row>
    <row r="56" spans="2:14" ht="14.25" customHeight="1">
      <c r="B56" s="539"/>
      <c r="C56" s="540"/>
      <c r="D56" s="545"/>
      <c r="E56" s="545"/>
      <c r="F56" s="545"/>
      <c r="G56" s="545"/>
      <c r="H56" s="545"/>
      <c r="I56" s="545"/>
      <c r="J56" s="545"/>
      <c r="K56" s="545"/>
      <c r="L56" s="545"/>
      <c r="M56" s="545"/>
      <c r="N56" s="542"/>
    </row>
    <row r="57" spans="2:14" ht="14.25" customHeight="1">
      <c r="B57" s="539"/>
      <c r="C57" s="540"/>
      <c r="D57" s="545"/>
      <c r="E57" s="545"/>
      <c r="F57" s="545"/>
      <c r="G57" s="545"/>
      <c r="H57" s="545"/>
      <c r="I57" s="545"/>
      <c r="J57" s="545"/>
      <c r="K57" s="545"/>
      <c r="L57" s="545"/>
      <c r="M57" s="545"/>
      <c r="N57" s="542"/>
    </row>
    <row r="58" spans="2:14" ht="14.25" customHeight="1">
      <c r="B58" s="539"/>
      <c r="C58" s="540"/>
      <c r="D58" s="545"/>
      <c r="E58" s="545"/>
      <c r="F58" s="545"/>
      <c r="G58" s="545"/>
      <c r="H58" s="545"/>
      <c r="I58" s="545"/>
      <c r="J58" s="545"/>
      <c r="K58" s="545"/>
      <c r="L58" s="545"/>
      <c r="M58" s="545"/>
      <c r="N58" s="542"/>
    </row>
    <row r="59" spans="2:14" ht="14.25" customHeight="1">
      <c r="B59" s="539"/>
      <c r="C59" s="540"/>
      <c r="D59" s="545"/>
      <c r="E59" s="545"/>
      <c r="F59" s="545"/>
      <c r="G59" s="545"/>
      <c r="H59" s="545"/>
      <c r="I59" s="545"/>
      <c r="J59" s="545"/>
      <c r="K59" s="545"/>
      <c r="L59" s="545"/>
      <c r="M59" s="545"/>
      <c r="N59" s="542"/>
    </row>
    <row r="60" spans="2:14" ht="14.25" customHeight="1">
      <c r="B60" s="539"/>
      <c r="C60" s="540"/>
      <c r="D60" s="545"/>
      <c r="E60" s="545"/>
      <c r="F60" s="545"/>
      <c r="G60" s="545"/>
      <c r="H60" s="545"/>
      <c r="I60" s="545"/>
      <c r="J60" s="545"/>
      <c r="K60" s="545"/>
      <c r="L60" s="545"/>
      <c r="M60" s="545"/>
      <c r="N60" s="542"/>
    </row>
    <row r="61" spans="2:14" ht="14.25" customHeight="1">
      <c r="B61" s="539"/>
      <c r="C61" s="540"/>
      <c r="D61" s="545"/>
      <c r="E61" s="545"/>
      <c r="F61" s="545"/>
      <c r="G61" s="545"/>
      <c r="H61" s="545"/>
      <c r="I61" s="545"/>
      <c r="J61" s="545"/>
      <c r="K61" s="545"/>
      <c r="L61" s="545"/>
      <c r="M61" s="545"/>
      <c r="N61" s="542"/>
    </row>
    <row r="62" spans="2:14" ht="14.25" customHeight="1">
      <c r="B62" s="539"/>
      <c r="C62" s="540"/>
      <c r="D62" s="545"/>
      <c r="E62" s="545"/>
      <c r="F62" s="545"/>
      <c r="G62" s="545"/>
      <c r="H62" s="545"/>
      <c r="I62" s="545"/>
      <c r="J62" s="545"/>
      <c r="K62" s="545"/>
      <c r="L62" s="545"/>
      <c r="M62" s="545"/>
      <c r="N62" s="542"/>
    </row>
    <row r="63" spans="2:14" ht="14.25" customHeight="1">
      <c r="B63" s="539"/>
      <c r="C63" s="540"/>
      <c r="D63" s="545"/>
      <c r="E63" s="545"/>
      <c r="F63" s="545"/>
      <c r="G63" s="545"/>
      <c r="H63" s="545"/>
      <c r="I63" s="545"/>
      <c r="J63" s="545"/>
      <c r="K63" s="545"/>
      <c r="L63" s="545"/>
      <c r="M63" s="545"/>
      <c r="N63" s="542"/>
    </row>
    <row r="64" spans="2:14" ht="14.25" customHeight="1">
      <c r="B64" s="539"/>
      <c r="C64" s="674" t="s">
        <v>633</v>
      </c>
      <c r="D64" s="675"/>
      <c r="E64" s="675"/>
      <c r="F64" s="675"/>
      <c r="G64" s="675"/>
      <c r="H64" s="675"/>
      <c r="I64" s="675"/>
      <c r="J64" s="675"/>
      <c r="K64" s="675"/>
      <c r="L64" s="675"/>
      <c r="M64" s="676"/>
      <c r="N64" s="542"/>
    </row>
    <row r="65" spans="2:14" ht="14.25" customHeight="1">
      <c r="B65" s="539"/>
      <c r="C65" s="677"/>
      <c r="D65" s="678"/>
      <c r="E65" s="678"/>
      <c r="F65" s="678"/>
      <c r="G65" s="678"/>
      <c r="H65" s="678"/>
      <c r="I65" s="678"/>
      <c r="J65" s="678"/>
      <c r="K65" s="678"/>
      <c r="L65" s="678"/>
      <c r="M65" s="679"/>
      <c r="N65" s="542"/>
    </row>
    <row r="66" spans="2:14" ht="14.25" customHeight="1">
      <c r="B66" s="539"/>
      <c r="C66" s="680"/>
      <c r="D66" s="681"/>
      <c r="E66" s="681"/>
      <c r="F66" s="681"/>
      <c r="G66" s="681"/>
      <c r="H66" s="681"/>
      <c r="I66" s="681"/>
      <c r="J66" s="681"/>
      <c r="K66" s="681"/>
      <c r="L66" s="681"/>
      <c r="M66" s="682"/>
      <c r="N66" s="542"/>
    </row>
    <row r="67" spans="2:14" ht="14.25" customHeight="1">
      <c r="B67" s="539"/>
      <c r="C67" s="540"/>
      <c r="D67" s="545"/>
      <c r="E67" s="545"/>
      <c r="F67" s="545"/>
      <c r="G67" s="545"/>
      <c r="H67" s="545"/>
      <c r="I67" s="545"/>
      <c r="J67" s="545"/>
      <c r="K67" s="545"/>
      <c r="L67" s="545"/>
      <c r="M67" s="545"/>
      <c r="N67" s="542"/>
    </row>
    <row r="68" spans="2:14" ht="14.25" customHeight="1">
      <c r="B68" s="539"/>
      <c r="C68" s="540"/>
      <c r="D68" s="545"/>
      <c r="E68" s="545"/>
      <c r="F68" s="545"/>
      <c r="G68" s="545"/>
      <c r="H68" s="545"/>
      <c r="I68" s="545"/>
      <c r="J68" s="545"/>
      <c r="K68" s="545"/>
      <c r="L68" s="545"/>
      <c r="M68" s="545"/>
      <c r="N68" s="542"/>
    </row>
    <row r="69" spans="2:14" ht="14.25" customHeight="1">
      <c r="B69" s="539"/>
      <c r="C69" s="540"/>
      <c r="D69" s="545"/>
      <c r="E69" s="545"/>
      <c r="F69" s="545"/>
      <c r="G69" s="545"/>
      <c r="H69" s="545"/>
      <c r="I69" s="545"/>
      <c r="J69" s="545"/>
      <c r="K69" s="545"/>
      <c r="L69" s="545"/>
      <c r="M69" s="545"/>
      <c r="N69" s="542"/>
    </row>
    <row r="70" spans="2:14" ht="14.25" customHeight="1">
      <c r="B70" s="539"/>
      <c r="C70" s="540"/>
      <c r="D70" s="545"/>
      <c r="E70" s="545"/>
      <c r="F70" s="545"/>
      <c r="G70" s="545"/>
      <c r="H70" s="545"/>
      <c r="I70" s="545"/>
      <c r="J70" s="545"/>
      <c r="K70" s="545"/>
      <c r="L70" s="545"/>
      <c r="M70" s="545"/>
      <c r="N70" s="542"/>
    </row>
    <row r="71" spans="2:14" ht="14.25" customHeight="1">
      <c r="B71" s="539"/>
      <c r="C71" s="540"/>
      <c r="D71" s="545"/>
      <c r="E71" s="545"/>
      <c r="F71" s="545"/>
      <c r="G71" s="545"/>
      <c r="H71" s="545"/>
      <c r="I71" s="545"/>
      <c r="J71" s="545"/>
      <c r="K71" s="545"/>
      <c r="L71" s="545"/>
      <c r="M71" s="545"/>
      <c r="N71" s="542"/>
    </row>
    <row r="72" spans="2:14" ht="14.25" customHeight="1">
      <c r="B72" s="539"/>
      <c r="C72" s="540"/>
      <c r="D72" s="545"/>
      <c r="E72" s="545"/>
      <c r="F72" s="545"/>
      <c r="G72" s="545"/>
      <c r="H72" s="545"/>
      <c r="I72" s="545"/>
      <c r="J72" s="545"/>
      <c r="K72" s="545"/>
      <c r="L72" s="545"/>
      <c r="M72" s="545"/>
      <c r="N72" s="542"/>
    </row>
    <row r="73" spans="2:14" ht="14.25" customHeight="1">
      <c r="B73" s="539"/>
      <c r="C73" s="540"/>
      <c r="D73" s="545"/>
      <c r="E73" s="545"/>
      <c r="F73" s="545"/>
      <c r="G73" s="545"/>
      <c r="H73" s="545"/>
      <c r="I73" s="545"/>
      <c r="J73" s="545"/>
      <c r="K73" s="545"/>
      <c r="L73" s="545"/>
      <c r="M73" s="545"/>
      <c r="N73" s="542"/>
    </row>
    <row r="74" spans="2:14" ht="14.25" customHeight="1">
      <c r="B74" s="539"/>
      <c r="C74" s="540"/>
      <c r="D74" s="545"/>
      <c r="E74" s="545"/>
      <c r="F74" s="545"/>
      <c r="G74" s="545"/>
      <c r="H74" s="545"/>
      <c r="I74" s="545"/>
      <c r="J74" s="545"/>
      <c r="K74" s="545"/>
      <c r="L74" s="545"/>
      <c r="M74" s="545"/>
      <c r="N74" s="542"/>
    </row>
    <row r="75" spans="2:14" ht="14.25" customHeight="1">
      <c r="B75" s="539"/>
      <c r="C75" s="540"/>
      <c r="D75" s="545"/>
      <c r="E75" s="545"/>
      <c r="F75" s="545"/>
      <c r="G75" s="545"/>
      <c r="H75" s="545"/>
      <c r="I75" s="545"/>
      <c r="J75" s="545"/>
      <c r="K75" s="545"/>
      <c r="L75" s="545"/>
      <c r="M75" s="545"/>
      <c r="N75" s="542"/>
    </row>
    <row r="76" spans="2:14" ht="14.25" customHeight="1">
      <c r="B76" s="539"/>
      <c r="C76" s="540"/>
      <c r="D76" s="545"/>
      <c r="E76" s="545"/>
      <c r="F76" s="545"/>
      <c r="G76" s="545"/>
      <c r="H76" s="545"/>
      <c r="I76" s="545"/>
      <c r="J76" s="545"/>
      <c r="K76" s="545"/>
      <c r="L76" s="545"/>
      <c r="M76" s="545"/>
      <c r="N76" s="542"/>
    </row>
    <row r="77" spans="2:14" ht="14.25" customHeight="1">
      <c r="B77" s="539"/>
      <c r="C77" s="540"/>
      <c r="D77" s="545"/>
      <c r="E77" s="545"/>
      <c r="F77" s="545"/>
      <c r="G77" s="545"/>
      <c r="H77" s="545"/>
      <c r="I77" s="545"/>
      <c r="J77" s="545"/>
      <c r="K77" s="545"/>
      <c r="L77" s="545"/>
      <c r="M77" s="545"/>
      <c r="N77" s="542"/>
    </row>
    <row r="78" spans="2:14" ht="14.25" customHeight="1">
      <c r="B78" s="539"/>
      <c r="C78" s="540"/>
      <c r="D78" s="545"/>
      <c r="E78" s="545"/>
      <c r="F78" s="545"/>
      <c r="G78" s="545"/>
      <c r="H78" s="545"/>
      <c r="I78" s="545"/>
      <c r="J78" s="545"/>
      <c r="K78" s="545"/>
      <c r="L78" s="545"/>
      <c r="M78" s="545"/>
      <c r="N78" s="542"/>
    </row>
    <row r="79" spans="2:14" ht="14.25" customHeight="1">
      <c r="B79" s="539"/>
      <c r="C79" s="540"/>
      <c r="D79" s="545"/>
      <c r="E79" s="545"/>
      <c r="F79" s="545"/>
      <c r="G79" s="545"/>
      <c r="H79" s="545"/>
      <c r="I79" s="545"/>
      <c r="J79" s="545"/>
      <c r="K79" s="545"/>
      <c r="L79" s="545"/>
      <c r="M79" s="545"/>
      <c r="N79" s="542"/>
    </row>
    <row r="80" spans="2:14" ht="14.25" customHeight="1">
      <c r="B80" s="539"/>
      <c r="C80" s="540"/>
      <c r="D80" s="545"/>
      <c r="E80" s="545"/>
      <c r="F80" s="545"/>
      <c r="G80" s="545"/>
      <c r="H80" s="545"/>
      <c r="I80" s="545"/>
      <c r="J80" s="545"/>
      <c r="K80" s="545"/>
      <c r="L80" s="545"/>
      <c r="M80" s="545"/>
      <c r="N80" s="542"/>
    </row>
    <row r="81" spans="2:14" ht="14.25" customHeight="1">
      <c r="B81" s="539"/>
      <c r="C81" s="674" t="s">
        <v>628</v>
      </c>
      <c r="D81" s="675"/>
      <c r="E81" s="675"/>
      <c r="F81" s="675"/>
      <c r="G81" s="675"/>
      <c r="H81" s="675"/>
      <c r="I81" s="675"/>
      <c r="J81" s="675"/>
      <c r="K81" s="675"/>
      <c r="L81" s="675"/>
      <c r="M81" s="676"/>
      <c r="N81" s="542"/>
    </row>
    <row r="82" spans="2:14" ht="14.25" customHeight="1">
      <c r="B82" s="539"/>
      <c r="C82" s="677"/>
      <c r="D82" s="678"/>
      <c r="E82" s="678"/>
      <c r="F82" s="678"/>
      <c r="G82" s="678"/>
      <c r="H82" s="678"/>
      <c r="I82" s="678"/>
      <c r="J82" s="678"/>
      <c r="K82" s="678"/>
      <c r="L82" s="678"/>
      <c r="M82" s="679"/>
      <c r="N82" s="542"/>
    </row>
    <row r="83" spans="2:14" ht="36" customHeight="1">
      <c r="B83" s="539"/>
      <c r="C83" s="680"/>
      <c r="D83" s="681"/>
      <c r="E83" s="681"/>
      <c r="F83" s="681"/>
      <c r="G83" s="681"/>
      <c r="H83" s="681"/>
      <c r="I83" s="681"/>
      <c r="J83" s="681"/>
      <c r="K83" s="681"/>
      <c r="L83" s="681"/>
      <c r="M83" s="682"/>
      <c r="N83" s="542"/>
    </row>
    <row r="84" spans="2:14" ht="36" customHeight="1">
      <c r="B84" s="539"/>
      <c r="C84" s="543"/>
      <c r="D84" s="543"/>
      <c r="E84" s="543"/>
      <c r="F84" s="543"/>
      <c r="G84" s="543"/>
      <c r="H84" s="543"/>
      <c r="I84" s="543"/>
      <c r="J84" s="543"/>
      <c r="K84" s="543"/>
      <c r="L84" s="543"/>
      <c r="M84" s="543"/>
      <c r="N84" s="542"/>
    </row>
    <row r="85" spans="2:14" ht="33" customHeight="1">
      <c r="B85" s="539"/>
      <c r="C85" s="683" t="s">
        <v>634</v>
      </c>
      <c r="D85" s="684"/>
      <c r="E85" s="684"/>
      <c r="F85" s="684"/>
      <c r="G85" s="684"/>
      <c r="H85" s="684"/>
      <c r="I85" s="684"/>
      <c r="J85" s="684"/>
      <c r="K85" s="684"/>
      <c r="L85" s="684"/>
      <c r="M85" s="685"/>
      <c r="N85" s="542"/>
    </row>
    <row r="86" spans="2:14" ht="36" customHeight="1">
      <c r="B86" s="539"/>
      <c r="C86" s="543"/>
      <c r="D86" s="543"/>
      <c r="E86" s="543"/>
      <c r="F86" s="543"/>
      <c r="G86" s="543"/>
      <c r="H86" s="543"/>
      <c r="I86" s="543"/>
      <c r="J86" s="543"/>
      <c r="K86" s="543"/>
      <c r="L86" s="543"/>
      <c r="M86" s="543"/>
      <c r="N86" s="542"/>
    </row>
    <row r="87" spans="2:14" ht="14.25" customHeight="1">
      <c r="B87" s="539"/>
      <c r="C87" s="540"/>
      <c r="D87" s="545"/>
      <c r="E87" s="545"/>
      <c r="F87" s="545"/>
      <c r="G87" s="545"/>
      <c r="H87" s="545"/>
      <c r="I87" s="545"/>
      <c r="J87" s="545"/>
      <c r="K87" s="545"/>
      <c r="L87" s="545"/>
      <c r="M87" s="545"/>
      <c r="N87" s="542"/>
    </row>
    <row r="88" spans="2:14" ht="14.25" customHeight="1">
      <c r="B88" s="539"/>
      <c r="C88" s="540"/>
      <c r="D88" s="545"/>
      <c r="E88" s="545"/>
      <c r="F88" s="545"/>
      <c r="G88" s="545"/>
      <c r="H88" s="545"/>
      <c r="I88" s="545"/>
      <c r="J88" s="545"/>
      <c r="K88" s="545"/>
      <c r="L88" s="545"/>
      <c r="M88" s="545"/>
      <c r="N88" s="542"/>
    </row>
    <row r="89" spans="2:14" ht="14.5" thickBot="1">
      <c r="B89" s="546"/>
      <c r="C89" s="547"/>
      <c r="D89" s="547"/>
      <c r="E89" s="547"/>
      <c r="F89" s="547"/>
      <c r="G89" s="547"/>
      <c r="H89" s="547"/>
      <c r="I89" s="547"/>
      <c r="J89" s="547"/>
      <c r="K89" s="547"/>
      <c r="L89" s="547"/>
      <c r="M89" s="547"/>
      <c r="N89" s="548"/>
    </row>
  </sheetData>
  <mergeCells count="10">
    <mergeCell ref="C34:M36"/>
    <mergeCell ref="E3:J6"/>
    <mergeCell ref="C8:M10"/>
    <mergeCell ref="C13:M16"/>
    <mergeCell ref="C64:M66"/>
    <mergeCell ref="C81:M83"/>
    <mergeCell ref="C85:M85"/>
    <mergeCell ref="C44:M45"/>
    <mergeCell ref="C47:M48"/>
    <mergeCell ref="C50:M5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B1:K22"/>
  <sheetViews>
    <sheetView showGridLines="0" zoomScale="55" zoomScaleNormal="55" workbookViewId="0"/>
  </sheetViews>
  <sheetFormatPr baseColWidth="10" defaultColWidth="11.453125" defaultRowHeight="15"/>
  <cols>
    <col min="1" max="1" width="3.54296875" style="443" customWidth="1"/>
    <col min="2" max="3" width="2.54296875" style="443" customWidth="1"/>
    <col min="4" max="4" width="30.1796875" style="443" customWidth="1"/>
    <col min="5" max="5" width="94.54296875" style="443" customWidth="1"/>
    <col min="6" max="6" width="52.453125" style="443" customWidth="1"/>
    <col min="7" max="7" width="4.453125" style="443" customWidth="1"/>
    <col min="8" max="8" width="7.7265625" style="443" customWidth="1"/>
    <col min="9" max="9" width="1.81640625" style="443" customWidth="1"/>
    <col min="10" max="10" width="3.54296875" style="443" customWidth="1"/>
    <col min="11" max="16384" width="11.453125" style="443"/>
  </cols>
  <sheetData>
    <row r="1" spans="2:11" ht="15.5" thickBot="1"/>
    <row r="2" spans="2:11" ht="15.5">
      <c r="B2" s="550"/>
      <c r="C2" s="551"/>
      <c r="D2" s="551"/>
      <c r="E2" s="551"/>
      <c r="F2" s="551"/>
      <c r="G2" s="551"/>
      <c r="H2" s="552"/>
      <c r="K2" s="336"/>
    </row>
    <row r="3" spans="2:11" ht="15.5">
      <c r="B3" s="553"/>
      <c r="C3" s="554"/>
      <c r="D3" s="554"/>
      <c r="E3" s="554"/>
      <c r="F3" s="554"/>
      <c r="G3" s="554"/>
      <c r="H3" s="555"/>
      <c r="K3" s="337"/>
    </row>
    <row r="4" spans="2:11" ht="15.5">
      <c r="B4" s="553"/>
      <c r="C4" s="554"/>
      <c r="D4" s="554"/>
      <c r="E4" s="554"/>
      <c r="F4" s="554"/>
      <c r="G4" s="554"/>
      <c r="H4" s="555"/>
      <c r="K4" s="337"/>
    </row>
    <row r="5" spans="2:11" ht="15.5">
      <c r="B5" s="553"/>
      <c r="C5" s="554"/>
      <c r="D5" s="554"/>
      <c r="E5" s="554"/>
      <c r="F5" s="554"/>
      <c r="G5" s="554"/>
      <c r="H5" s="555"/>
      <c r="K5" s="337"/>
    </row>
    <row r="6" spans="2:11" ht="15.5">
      <c r="B6" s="553"/>
      <c r="C6" s="554"/>
      <c r="D6" s="554"/>
      <c r="E6" s="554"/>
      <c r="F6" s="554"/>
      <c r="G6" s="554"/>
      <c r="H6" s="555"/>
      <c r="K6" s="337"/>
    </row>
    <row r="7" spans="2:11" ht="15.5">
      <c r="B7" s="553"/>
      <c r="C7" s="554"/>
      <c r="D7" s="554"/>
      <c r="E7" s="554"/>
      <c r="F7" s="554"/>
      <c r="G7" s="554"/>
      <c r="H7" s="555"/>
      <c r="K7" s="337"/>
    </row>
    <row r="8" spans="2:11" ht="15.5">
      <c r="B8" s="553"/>
      <c r="C8" s="554"/>
      <c r="D8" s="554"/>
      <c r="E8" s="554"/>
      <c r="F8" s="554"/>
      <c r="G8" s="554"/>
      <c r="H8" s="555"/>
      <c r="K8" s="337"/>
    </row>
    <row r="9" spans="2:11" ht="29.25" customHeight="1">
      <c r="B9" s="553"/>
      <c r="C9" s="554"/>
      <c r="D9" s="554"/>
      <c r="E9" s="554"/>
      <c r="F9" s="554"/>
      <c r="G9" s="554"/>
      <c r="H9" s="555"/>
      <c r="K9" s="337"/>
    </row>
    <row r="10" spans="2:11" ht="16" thickBot="1">
      <c r="B10" s="553"/>
      <c r="C10" s="554"/>
      <c r="D10" s="554"/>
      <c r="E10" s="554"/>
      <c r="F10" s="554"/>
      <c r="G10" s="554"/>
      <c r="H10" s="555"/>
      <c r="K10" s="338"/>
    </row>
    <row r="11" spans="2:11" ht="63.65" customHeight="1">
      <c r="B11" s="553"/>
      <c r="C11" s="554"/>
      <c r="D11" s="549" t="s">
        <v>625</v>
      </c>
      <c r="E11" s="549" t="s">
        <v>538</v>
      </c>
      <c r="F11" s="549" t="s">
        <v>539</v>
      </c>
      <c r="G11" s="556"/>
      <c r="H11" s="555"/>
    </row>
    <row r="12" spans="2:11" ht="165" customHeight="1">
      <c r="B12" s="553"/>
      <c r="C12" s="554"/>
      <c r="D12" s="557" t="s">
        <v>429</v>
      </c>
      <c r="E12" s="558" t="s">
        <v>617</v>
      </c>
      <c r="F12" s="558"/>
      <c r="G12" s="559"/>
      <c r="H12" s="555"/>
    </row>
    <row r="13" spans="2:11" ht="165" customHeight="1" thickBot="1">
      <c r="B13" s="553"/>
      <c r="C13" s="554"/>
      <c r="D13" s="557" t="s">
        <v>545</v>
      </c>
      <c r="E13" s="558" t="s">
        <v>546</v>
      </c>
      <c r="F13" s="560"/>
      <c r="G13" s="559"/>
      <c r="H13" s="555"/>
    </row>
    <row r="14" spans="2:11" ht="63.65" customHeight="1">
      <c r="B14" s="553"/>
      <c r="C14" s="554"/>
      <c r="D14" s="549" t="s">
        <v>626</v>
      </c>
      <c r="E14" s="549" t="s">
        <v>538</v>
      </c>
      <c r="F14" s="549" t="s">
        <v>539</v>
      </c>
      <c r="G14" s="556"/>
      <c r="H14" s="555"/>
    </row>
    <row r="15" spans="2:11" ht="165" customHeight="1">
      <c r="B15" s="553"/>
      <c r="C15" s="554"/>
      <c r="D15" s="557" t="s">
        <v>544</v>
      </c>
      <c r="E15" s="561" t="s">
        <v>618</v>
      </c>
      <c r="F15" s="558"/>
      <c r="G15" s="559"/>
      <c r="H15" s="555"/>
    </row>
    <row r="16" spans="2:11" ht="165" customHeight="1">
      <c r="B16" s="553"/>
      <c r="C16" s="554"/>
      <c r="D16" s="557" t="s">
        <v>540</v>
      </c>
      <c r="E16" s="558" t="s">
        <v>541</v>
      </c>
      <c r="F16" s="558"/>
      <c r="G16" s="559"/>
      <c r="H16" s="555"/>
    </row>
    <row r="17" spans="2:9" ht="165" customHeight="1">
      <c r="B17" s="553"/>
      <c r="C17" s="554"/>
      <c r="D17" s="557" t="s">
        <v>542</v>
      </c>
      <c r="E17" s="561" t="s">
        <v>543</v>
      </c>
      <c r="F17" s="558"/>
      <c r="G17" s="559"/>
      <c r="H17" s="555"/>
    </row>
    <row r="18" spans="2:9" ht="165" customHeight="1">
      <c r="B18" s="553"/>
      <c r="C18" s="554"/>
      <c r="D18" s="557" t="s">
        <v>423</v>
      </c>
      <c r="E18" s="558" t="s">
        <v>640</v>
      </c>
      <c r="F18" s="558"/>
      <c r="G18" s="562"/>
      <c r="H18" s="555"/>
    </row>
    <row r="19" spans="2:9" ht="20.25" customHeight="1">
      <c r="B19" s="553"/>
      <c r="C19" s="554"/>
      <c r="D19" s="559"/>
      <c r="E19" s="563"/>
      <c r="F19" s="564"/>
      <c r="G19" s="565"/>
      <c r="H19" s="555"/>
    </row>
    <row r="20" spans="2:9" ht="22.5" customHeight="1">
      <c r="B20" s="553"/>
      <c r="C20" s="554"/>
      <c r="D20" s="705"/>
      <c r="E20" s="705"/>
      <c r="F20" s="705"/>
      <c r="G20" s="565"/>
      <c r="H20" s="555"/>
    </row>
    <row r="21" spans="2:9" ht="37.5" customHeight="1">
      <c r="B21" s="553"/>
      <c r="C21" s="554"/>
      <c r="D21" s="705"/>
      <c r="E21" s="705"/>
      <c r="F21" s="705"/>
      <c r="G21" s="566"/>
      <c r="H21" s="567"/>
      <c r="I21" s="444"/>
    </row>
    <row r="22" spans="2:9" ht="15.5" thickBot="1">
      <c r="B22" s="568"/>
      <c r="C22" s="569"/>
      <c r="D22" s="569"/>
      <c r="E22" s="569"/>
      <c r="F22" s="569"/>
      <c r="G22" s="569"/>
      <c r="H22" s="570"/>
    </row>
  </sheetData>
  <mergeCells count="1">
    <mergeCell ref="D20:F21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pageSetUpPr fitToPage="1"/>
  </sheetPr>
  <dimension ref="A1:IO314"/>
  <sheetViews>
    <sheetView showGridLines="0" zoomScale="69" zoomScaleNormal="69" workbookViewId="0"/>
  </sheetViews>
  <sheetFormatPr baseColWidth="10" defaultColWidth="0" defaultRowHeight="0" customHeight="1" zeroHeight="1"/>
  <cols>
    <col min="1" max="2" width="7.26953125" style="268" customWidth="1"/>
    <col min="3" max="5" width="5.26953125" style="268" customWidth="1"/>
    <col min="6" max="8" width="5.1796875" style="268" customWidth="1"/>
    <col min="9" max="9" width="6" style="268" customWidth="1"/>
    <col min="10" max="10" width="4.54296875" style="268" customWidth="1"/>
    <col min="11" max="12" width="5.1796875" style="268" customWidth="1"/>
    <col min="13" max="13" width="14.453125" style="268" customWidth="1"/>
    <col min="14" max="14" width="6.81640625" style="268" customWidth="1"/>
    <col min="15" max="15" width="5.1796875" style="268" customWidth="1"/>
    <col min="16" max="16" width="14.81640625" style="268" customWidth="1"/>
    <col min="17" max="17" width="6.453125" style="268" customWidth="1"/>
    <col min="18" max="18" width="6.26953125" style="268" customWidth="1"/>
    <col min="19" max="19" width="5.7265625" style="268" customWidth="1"/>
    <col min="20" max="20" width="11" style="268" customWidth="1"/>
    <col min="21" max="21" width="9" style="268" customWidth="1"/>
    <col min="22" max="22" width="6.26953125" style="268" customWidth="1"/>
    <col min="23" max="23" width="6.453125" style="268" customWidth="1"/>
    <col min="24" max="24" width="6.54296875" style="268" customWidth="1"/>
    <col min="25" max="25" width="7" style="268" customWidth="1"/>
    <col min="26" max="26" width="9.26953125" style="268" customWidth="1"/>
    <col min="27" max="27" width="5.7265625" style="268" customWidth="1"/>
    <col min="28" max="28" width="16.26953125" style="268" customWidth="1"/>
    <col min="29" max="29" width="7.1796875" style="268" customWidth="1"/>
    <col min="30" max="30" width="5.1796875" style="268" customWidth="1"/>
    <col min="31" max="31" width="15.81640625" style="268" customWidth="1"/>
    <col min="32" max="32" width="7" style="268" customWidth="1"/>
    <col min="33" max="33" width="5.1796875" style="268" customWidth="1"/>
    <col min="34" max="34" width="13.7265625" style="268" customWidth="1"/>
    <col min="35" max="35" width="1.453125" style="268" customWidth="1"/>
    <col min="36" max="248" width="0" style="268" hidden="1"/>
    <col min="249" max="249" width="13.453125" style="268" customWidth="1"/>
    <col min="250" max="250" width="7.26953125" style="268" customWidth="1"/>
    <col min="251" max="253" width="5.26953125" style="268" customWidth="1"/>
    <col min="254" max="256" width="5.1796875" style="268" customWidth="1"/>
    <col min="257" max="257" width="6" style="268" customWidth="1"/>
    <col min="258" max="258" width="4.54296875" style="268" customWidth="1"/>
    <col min="259" max="260" width="5.1796875" style="268" customWidth="1"/>
    <col min="261" max="261" width="14.453125" style="268" customWidth="1"/>
    <col min="262" max="262" width="6.81640625" style="268" customWidth="1"/>
    <col min="263" max="263" width="5.1796875" style="268" customWidth="1"/>
    <col min="264" max="266" width="9.81640625" style="268" customWidth="1"/>
    <col min="267" max="267" width="6.453125" style="268" customWidth="1"/>
    <col min="268" max="268" width="6.26953125" style="268" customWidth="1"/>
    <col min="269" max="269" width="5.7265625" style="268" customWidth="1"/>
    <col min="270" max="270" width="11" style="268" customWidth="1"/>
    <col min="271" max="271" width="9" style="268" customWidth="1"/>
    <col min="272" max="272" width="6.26953125" style="268" customWidth="1"/>
    <col min="273" max="273" width="6.453125" style="268" customWidth="1"/>
    <col min="274" max="274" width="6.54296875" style="268" customWidth="1"/>
    <col min="275" max="275" width="7" style="268" customWidth="1"/>
    <col min="276" max="276" width="9.26953125" style="268" customWidth="1"/>
    <col min="277" max="277" width="5.7265625" style="268" customWidth="1"/>
    <col min="278" max="278" width="5.453125" style="268" customWidth="1"/>
    <col min="279" max="279" width="5.7265625" style="268" customWidth="1"/>
    <col min="280" max="280" width="4.81640625" style="268" customWidth="1"/>
    <col min="281" max="281" width="7.1796875" style="268" customWidth="1"/>
    <col min="282" max="285" width="5.1796875" style="268" customWidth="1"/>
    <col min="286" max="286" width="7" style="268" customWidth="1"/>
    <col min="287" max="290" width="5.1796875" style="268" customWidth="1"/>
    <col min="291" max="291" width="11.453125" style="268" customWidth="1"/>
    <col min="292" max="504" width="0" style="268" hidden="1"/>
    <col min="505" max="506" width="7.26953125" style="268" customWidth="1"/>
    <col min="507" max="509" width="5.26953125" style="268" customWidth="1"/>
    <col min="510" max="512" width="5.1796875" style="268" customWidth="1"/>
    <col min="513" max="513" width="6" style="268" customWidth="1"/>
    <col min="514" max="514" width="4.54296875" style="268" customWidth="1"/>
    <col min="515" max="516" width="5.1796875" style="268" customWidth="1"/>
    <col min="517" max="517" width="14.453125" style="268" customWidth="1"/>
    <col min="518" max="518" width="6.81640625" style="268" customWidth="1"/>
    <col min="519" max="519" width="5.1796875" style="268" customWidth="1"/>
    <col min="520" max="522" width="9.81640625" style="268" customWidth="1"/>
    <col min="523" max="523" width="6.453125" style="268" customWidth="1"/>
    <col min="524" max="524" width="6.26953125" style="268" customWidth="1"/>
    <col min="525" max="525" width="5.7265625" style="268" customWidth="1"/>
    <col min="526" max="526" width="11" style="268" customWidth="1"/>
    <col min="527" max="527" width="9" style="268" customWidth="1"/>
    <col min="528" max="528" width="6.26953125" style="268" customWidth="1"/>
    <col min="529" max="529" width="6.453125" style="268" customWidth="1"/>
    <col min="530" max="530" width="6.54296875" style="268" customWidth="1"/>
    <col min="531" max="531" width="7" style="268" customWidth="1"/>
    <col min="532" max="532" width="9.26953125" style="268" customWidth="1"/>
    <col min="533" max="533" width="5.7265625" style="268" customWidth="1"/>
    <col min="534" max="534" width="5.453125" style="268" customWidth="1"/>
    <col min="535" max="535" width="5.7265625" style="268" customWidth="1"/>
    <col min="536" max="536" width="4.81640625" style="268" customWidth="1"/>
    <col min="537" max="537" width="7.1796875" style="268" customWidth="1"/>
    <col min="538" max="541" width="5.1796875" style="268" customWidth="1"/>
    <col min="542" max="542" width="7" style="268" customWidth="1"/>
    <col min="543" max="546" width="5.1796875" style="268" customWidth="1"/>
    <col min="547" max="547" width="11.453125" style="268" customWidth="1"/>
    <col min="548" max="760" width="0" style="268" hidden="1"/>
    <col min="761" max="762" width="7.26953125" style="268" customWidth="1"/>
    <col min="763" max="765" width="5.26953125" style="268" customWidth="1"/>
    <col min="766" max="768" width="5.1796875" style="268" customWidth="1"/>
    <col min="769" max="769" width="6" style="268" customWidth="1"/>
    <col min="770" max="770" width="4.54296875" style="268" customWidth="1"/>
    <col min="771" max="772" width="5.1796875" style="268" customWidth="1"/>
    <col min="773" max="773" width="14.453125" style="268" customWidth="1"/>
    <col min="774" max="774" width="6.81640625" style="268" customWidth="1"/>
    <col min="775" max="775" width="5.1796875" style="268" customWidth="1"/>
    <col min="776" max="778" width="9.81640625" style="268" customWidth="1"/>
    <col min="779" max="779" width="6.453125" style="268" customWidth="1"/>
    <col min="780" max="780" width="6.26953125" style="268" customWidth="1"/>
    <col min="781" max="781" width="5.7265625" style="268" customWidth="1"/>
    <col min="782" max="782" width="11" style="268" customWidth="1"/>
    <col min="783" max="783" width="9" style="268" customWidth="1"/>
    <col min="784" max="784" width="6.26953125" style="268" customWidth="1"/>
    <col min="785" max="785" width="6.453125" style="268" customWidth="1"/>
    <col min="786" max="786" width="6.54296875" style="268" customWidth="1"/>
    <col min="787" max="787" width="7" style="268" customWidth="1"/>
    <col min="788" max="788" width="9.26953125" style="268" customWidth="1"/>
    <col min="789" max="789" width="5.7265625" style="268" customWidth="1"/>
    <col min="790" max="790" width="5.453125" style="268" customWidth="1"/>
    <col min="791" max="791" width="5.7265625" style="268" customWidth="1"/>
    <col min="792" max="792" width="4.81640625" style="268" customWidth="1"/>
    <col min="793" max="793" width="7.1796875" style="268" customWidth="1"/>
    <col min="794" max="797" width="5.1796875" style="268" customWidth="1"/>
    <col min="798" max="798" width="7" style="268" customWidth="1"/>
    <col min="799" max="802" width="5.1796875" style="268" customWidth="1"/>
    <col min="803" max="803" width="11.453125" style="268" customWidth="1"/>
    <col min="804" max="1016" width="0" style="268" hidden="1"/>
    <col min="1017" max="1018" width="7.26953125" style="268" customWidth="1"/>
    <col min="1019" max="1021" width="5.26953125" style="268" customWidth="1"/>
    <col min="1022" max="1024" width="5.1796875" style="268" customWidth="1"/>
    <col min="1025" max="1025" width="6" style="268" customWidth="1"/>
    <col min="1026" max="1026" width="4.54296875" style="268" customWidth="1"/>
    <col min="1027" max="1028" width="5.1796875" style="268" customWidth="1"/>
    <col min="1029" max="1029" width="14.453125" style="268" customWidth="1"/>
    <col min="1030" max="1030" width="6.81640625" style="268" customWidth="1"/>
    <col min="1031" max="1031" width="5.1796875" style="268" customWidth="1"/>
    <col min="1032" max="1034" width="9.81640625" style="268" customWidth="1"/>
    <col min="1035" max="1035" width="6.453125" style="268" customWidth="1"/>
    <col min="1036" max="1036" width="6.26953125" style="268" customWidth="1"/>
    <col min="1037" max="1037" width="5.7265625" style="268" customWidth="1"/>
    <col min="1038" max="1038" width="11" style="268" customWidth="1"/>
    <col min="1039" max="1039" width="9" style="268" customWidth="1"/>
    <col min="1040" max="1040" width="6.26953125" style="268" customWidth="1"/>
    <col min="1041" max="1041" width="6.453125" style="268" customWidth="1"/>
    <col min="1042" max="1042" width="6.54296875" style="268" customWidth="1"/>
    <col min="1043" max="1043" width="7" style="268" customWidth="1"/>
    <col min="1044" max="1044" width="9.26953125" style="268" customWidth="1"/>
    <col min="1045" max="1045" width="5.7265625" style="268" customWidth="1"/>
    <col min="1046" max="1046" width="5.453125" style="268" customWidth="1"/>
    <col min="1047" max="1047" width="5.7265625" style="268" customWidth="1"/>
    <col min="1048" max="1048" width="4.81640625" style="268" customWidth="1"/>
    <col min="1049" max="1049" width="7.1796875" style="268" customWidth="1"/>
    <col min="1050" max="1053" width="5.1796875" style="268" customWidth="1"/>
    <col min="1054" max="1054" width="7" style="268" customWidth="1"/>
    <col min="1055" max="1058" width="5.1796875" style="268" customWidth="1"/>
    <col min="1059" max="1059" width="11.453125" style="268" customWidth="1"/>
    <col min="1060" max="1272" width="0" style="268" hidden="1"/>
    <col min="1273" max="1274" width="7.26953125" style="268" customWidth="1"/>
    <col min="1275" max="1277" width="5.26953125" style="268" customWidth="1"/>
    <col min="1278" max="1280" width="5.1796875" style="268" customWidth="1"/>
    <col min="1281" max="1281" width="6" style="268" customWidth="1"/>
    <col min="1282" max="1282" width="4.54296875" style="268" customWidth="1"/>
    <col min="1283" max="1284" width="5.1796875" style="268" customWidth="1"/>
    <col min="1285" max="1285" width="14.453125" style="268" customWidth="1"/>
    <col min="1286" max="1286" width="6.81640625" style="268" customWidth="1"/>
    <col min="1287" max="1287" width="5.1796875" style="268" customWidth="1"/>
    <col min="1288" max="1290" width="9.81640625" style="268" customWidth="1"/>
    <col min="1291" max="1291" width="6.453125" style="268" customWidth="1"/>
    <col min="1292" max="1292" width="6.26953125" style="268" customWidth="1"/>
    <col min="1293" max="1293" width="5.7265625" style="268" customWidth="1"/>
    <col min="1294" max="1294" width="11" style="268" customWidth="1"/>
    <col min="1295" max="1295" width="9" style="268" customWidth="1"/>
    <col min="1296" max="1296" width="6.26953125" style="268" customWidth="1"/>
    <col min="1297" max="1297" width="6.453125" style="268" customWidth="1"/>
    <col min="1298" max="1298" width="6.54296875" style="268" customWidth="1"/>
    <col min="1299" max="1299" width="7" style="268" customWidth="1"/>
    <col min="1300" max="1300" width="9.26953125" style="268" customWidth="1"/>
    <col min="1301" max="1301" width="5.7265625" style="268" customWidth="1"/>
    <col min="1302" max="1302" width="5.453125" style="268" customWidth="1"/>
    <col min="1303" max="1303" width="5.7265625" style="268" customWidth="1"/>
    <col min="1304" max="1304" width="4.81640625" style="268" customWidth="1"/>
    <col min="1305" max="1305" width="7.1796875" style="268" customWidth="1"/>
    <col min="1306" max="1309" width="5.1796875" style="268" customWidth="1"/>
    <col min="1310" max="1310" width="7" style="268" customWidth="1"/>
    <col min="1311" max="1314" width="5.1796875" style="268" customWidth="1"/>
    <col min="1315" max="1315" width="11.453125" style="268" customWidth="1"/>
    <col min="1316" max="1528" width="0" style="268" hidden="1"/>
    <col min="1529" max="1530" width="7.26953125" style="268" customWidth="1"/>
    <col min="1531" max="1533" width="5.26953125" style="268" customWidth="1"/>
    <col min="1534" max="1536" width="5.1796875" style="268" customWidth="1"/>
    <col min="1537" max="1537" width="6" style="268" customWidth="1"/>
    <col min="1538" max="1538" width="4.54296875" style="268" customWidth="1"/>
    <col min="1539" max="1540" width="5.1796875" style="268" customWidth="1"/>
    <col min="1541" max="1541" width="14.453125" style="268" customWidth="1"/>
    <col min="1542" max="1542" width="6.81640625" style="268" customWidth="1"/>
    <col min="1543" max="1543" width="5.1796875" style="268" customWidth="1"/>
    <col min="1544" max="1546" width="9.81640625" style="268" customWidth="1"/>
    <col min="1547" max="1547" width="6.453125" style="268" customWidth="1"/>
    <col min="1548" max="1548" width="6.26953125" style="268" customWidth="1"/>
    <col min="1549" max="1549" width="5.7265625" style="268" customWidth="1"/>
    <col min="1550" max="1550" width="11" style="268" customWidth="1"/>
    <col min="1551" max="1551" width="9" style="268" customWidth="1"/>
    <col min="1552" max="1552" width="6.26953125" style="268" customWidth="1"/>
    <col min="1553" max="1553" width="6.453125" style="268" customWidth="1"/>
    <col min="1554" max="1554" width="6.54296875" style="268" customWidth="1"/>
    <col min="1555" max="1555" width="7" style="268" customWidth="1"/>
    <col min="1556" max="1556" width="9.26953125" style="268" customWidth="1"/>
    <col min="1557" max="1557" width="5.7265625" style="268" customWidth="1"/>
    <col min="1558" max="1558" width="5.453125" style="268" customWidth="1"/>
    <col min="1559" max="1559" width="5.7265625" style="268" customWidth="1"/>
    <col min="1560" max="1560" width="4.81640625" style="268" customWidth="1"/>
    <col min="1561" max="1561" width="7.1796875" style="268" customWidth="1"/>
    <col min="1562" max="1565" width="5.1796875" style="268" customWidth="1"/>
    <col min="1566" max="1566" width="7" style="268" customWidth="1"/>
    <col min="1567" max="1570" width="5.1796875" style="268" customWidth="1"/>
    <col min="1571" max="1571" width="11.453125" style="268" customWidth="1"/>
    <col min="1572" max="1784" width="0" style="268" hidden="1"/>
    <col min="1785" max="1786" width="7.26953125" style="268" customWidth="1"/>
    <col min="1787" max="1789" width="5.26953125" style="268" customWidth="1"/>
    <col min="1790" max="1792" width="5.1796875" style="268" customWidth="1"/>
    <col min="1793" max="1793" width="6" style="268" customWidth="1"/>
    <col min="1794" max="1794" width="4.54296875" style="268" customWidth="1"/>
    <col min="1795" max="1796" width="5.1796875" style="268" customWidth="1"/>
    <col min="1797" max="1797" width="14.453125" style="268" customWidth="1"/>
    <col min="1798" max="1798" width="6.81640625" style="268" customWidth="1"/>
    <col min="1799" max="1799" width="5.1796875" style="268" customWidth="1"/>
    <col min="1800" max="1802" width="9.81640625" style="268" customWidth="1"/>
    <col min="1803" max="1803" width="6.453125" style="268" customWidth="1"/>
    <col min="1804" max="1804" width="6.26953125" style="268" customWidth="1"/>
    <col min="1805" max="1805" width="5.7265625" style="268" customWidth="1"/>
    <col min="1806" max="1806" width="11" style="268" customWidth="1"/>
    <col min="1807" max="1807" width="9" style="268" customWidth="1"/>
    <col min="1808" max="1808" width="6.26953125" style="268" customWidth="1"/>
    <col min="1809" max="1809" width="6.453125" style="268" customWidth="1"/>
    <col min="1810" max="1810" width="6.54296875" style="268" customWidth="1"/>
    <col min="1811" max="1811" width="7" style="268" customWidth="1"/>
    <col min="1812" max="1812" width="9.26953125" style="268" customWidth="1"/>
    <col min="1813" max="1813" width="5.7265625" style="268" customWidth="1"/>
    <col min="1814" max="1814" width="5.453125" style="268" customWidth="1"/>
    <col min="1815" max="1815" width="5.7265625" style="268" customWidth="1"/>
    <col min="1816" max="1816" width="4.81640625" style="268" customWidth="1"/>
    <col min="1817" max="1817" width="7.1796875" style="268" customWidth="1"/>
    <col min="1818" max="1821" width="5.1796875" style="268" customWidth="1"/>
    <col min="1822" max="1822" width="7" style="268" customWidth="1"/>
    <col min="1823" max="1826" width="5.1796875" style="268" customWidth="1"/>
    <col min="1827" max="1827" width="11.453125" style="268" customWidth="1"/>
    <col min="1828" max="2040" width="0" style="268" hidden="1"/>
    <col min="2041" max="2042" width="7.26953125" style="268" customWidth="1"/>
    <col min="2043" max="2045" width="5.26953125" style="268" customWidth="1"/>
    <col min="2046" max="2048" width="5.1796875" style="268" customWidth="1"/>
    <col min="2049" max="2049" width="6" style="268" customWidth="1"/>
    <col min="2050" max="2050" width="4.54296875" style="268" customWidth="1"/>
    <col min="2051" max="2052" width="5.1796875" style="268" customWidth="1"/>
    <col min="2053" max="2053" width="14.453125" style="268" customWidth="1"/>
    <col min="2054" max="2054" width="6.81640625" style="268" customWidth="1"/>
    <col min="2055" max="2055" width="5.1796875" style="268" customWidth="1"/>
    <col min="2056" max="2058" width="9.81640625" style="268" customWidth="1"/>
    <col min="2059" max="2059" width="6.453125" style="268" customWidth="1"/>
    <col min="2060" max="2060" width="6.26953125" style="268" customWidth="1"/>
    <col min="2061" max="2061" width="5.7265625" style="268" customWidth="1"/>
    <col min="2062" max="2062" width="11" style="268" customWidth="1"/>
    <col min="2063" max="2063" width="9" style="268" customWidth="1"/>
    <col min="2064" max="2064" width="6.26953125" style="268" customWidth="1"/>
    <col min="2065" max="2065" width="6.453125" style="268" customWidth="1"/>
    <col min="2066" max="2066" width="6.54296875" style="268" customWidth="1"/>
    <col min="2067" max="2067" width="7" style="268" customWidth="1"/>
    <col min="2068" max="2068" width="9.26953125" style="268" customWidth="1"/>
    <col min="2069" max="2069" width="5.7265625" style="268" customWidth="1"/>
    <col min="2070" max="2070" width="5.453125" style="268" customWidth="1"/>
    <col min="2071" max="2071" width="5.7265625" style="268" customWidth="1"/>
    <col min="2072" max="2072" width="4.81640625" style="268" customWidth="1"/>
    <col min="2073" max="2073" width="7.1796875" style="268" customWidth="1"/>
    <col min="2074" max="2077" width="5.1796875" style="268" customWidth="1"/>
    <col min="2078" max="2078" width="7" style="268" customWidth="1"/>
    <col min="2079" max="2082" width="5.1796875" style="268" customWidth="1"/>
    <col min="2083" max="2083" width="11.453125" style="268" customWidth="1"/>
    <col min="2084" max="2296" width="0" style="268" hidden="1"/>
    <col min="2297" max="2298" width="7.26953125" style="268" customWidth="1"/>
    <col min="2299" max="2301" width="5.26953125" style="268" customWidth="1"/>
    <col min="2302" max="2304" width="5.1796875" style="268" customWidth="1"/>
    <col min="2305" max="2305" width="6" style="268" customWidth="1"/>
    <col min="2306" max="2306" width="4.54296875" style="268" customWidth="1"/>
    <col min="2307" max="2308" width="5.1796875" style="268" customWidth="1"/>
    <col min="2309" max="2309" width="14.453125" style="268" customWidth="1"/>
    <col min="2310" max="2310" width="6.81640625" style="268" customWidth="1"/>
    <col min="2311" max="2311" width="5.1796875" style="268" customWidth="1"/>
    <col min="2312" max="2314" width="9.81640625" style="268" customWidth="1"/>
    <col min="2315" max="2315" width="6.453125" style="268" customWidth="1"/>
    <col min="2316" max="2316" width="6.26953125" style="268" customWidth="1"/>
    <col min="2317" max="2317" width="5.7265625" style="268" customWidth="1"/>
    <col min="2318" max="2318" width="11" style="268" customWidth="1"/>
    <col min="2319" max="2319" width="9" style="268" customWidth="1"/>
    <col min="2320" max="2320" width="6.26953125" style="268" customWidth="1"/>
    <col min="2321" max="2321" width="6.453125" style="268" customWidth="1"/>
    <col min="2322" max="2322" width="6.54296875" style="268" customWidth="1"/>
    <col min="2323" max="2323" width="7" style="268" customWidth="1"/>
    <col min="2324" max="2324" width="9.26953125" style="268" customWidth="1"/>
    <col min="2325" max="2325" width="5.7265625" style="268" customWidth="1"/>
    <col min="2326" max="2326" width="5.453125" style="268" customWidth="1"/>
    <col min="2327" max="2327" width="5.7265625" style="268" customWidth="1"/>
    <col min="2328" max="2328" width="4.81640625" style="268" customWidth="1"/>
    <col min="2329" max="2329" width="7.1796875" style="268" customWidth="1"/>
    <col min="2330" max="2333" width="5.1796875" style="268" customWidth="1"/>
    <col min="2334" max="2334" width="7" style="268" customWidth="1"/>
    <col min="2335" max="2338" width="5.1796875" style="268" customWidth="1"/>
    <col min="2339" max="2339" width="11.453125" style="268" customWidth="1"/>
    <col min="2340" max="2552" width="0" style="268" hidden="1"/>
    <col min="2553" max="2554" width="7.26953125" style="268" customWidth="1"/>
    <col min="2555" max="2557" width="5.26953125" style="268" customWidth="1"/>
    <col min="2558" max="2560" width="5.1796875" style="268" customWidth="1"/>
    <col min="2561" max="2561" width="6" style="268" customWidth="1"/>
    <col min="2562" max="2562" width="4.54296875" style="268" customWidth="1"/>
    <col min="2563" max="2564" width="5.1796875" style="268" customWidth="1"/>
    <col min="2565" max="2565" width="14.453125" style="268" customWidth="1"/>
    <col min="2566" max="2566" width="6.81640625" style="268" customWidth="1"/>
    <col min="2567" max="2567" width="5.1796875" style="268" customWidth="1"/>
    <col min="2568" max="2570" width="9.81640625" style="268" customWidth="1"/>
    <col min="2571" max="2571" width="6.453125" style="268" customWidth="1"/>
    <col min="2572" max="2572" width="6.26953125" style="268" customWidth="1"/>
    <col min="2573" max="2573" width="5.7265625" style="268" customWidth="1"/>
    <col min="2574" max="2574" width="11" style="268" customWidth="1"/>
    <col min="2575" max="2575" width="9" style="268" customWidth="1"/>
    <col min="2576" max="2576" width="6.26953125" style="268" customWidth="1"/>
    <col min="2577" max="2577" width="6.453125" style="268" customWidth="1"/>
    <col min="2578" max="2578" width="6.54296875" style="268" customWidth="1"/>
    <col min="2579" max="2579" width="7" style="268" customWidth="1"/>
    <col min="2580" max="2580" width="9.26953125" style="268" customWidth="1"/>
    <col min="2581" max="2581" width="5.7265625" style="268" customWidth="1"/>
    <col min="2582" max="2582" width="5.453125" style="268" customWidth="1"/>
    <col min="2583" max="2583" width="5.7265625" style="268" customWidth="1"/>
    <col min="2584" max="2584" width="4.81640625" style="268" customWidth="1"/>
    <col min="2585" max="2585" width="7.1796875" style="268" customWidth="1"/>
    <col min="2586" max="2589" width="5.1796875" style="268" customWidth="1"/>
    <col min="2590" max="2590" width="7" style="268" customWidth="1"/>
    <col min="2591" max="2594" width="5.1796875" style="268" customWidth="1"/>
    <col min="2595" max="2595" width="11.453125" style="268" customWidth="1"/>
    <col min="2596" max="2808" width="0" style="268" hidden="1"/>
    <col min="2809" max="2810" width="7.26953125" style="268" customWidth="1"/>
    <col min="2811" max="2813" width="5.26953125" style="268" customWidth="1"/>
    <col min="2814" max="2816" width="5.1796875" style="268" customWidth="1"/>
    <col min="2817" max="2817" width="6" style="268" customWidth="1"/>
    <col min="2818" max="2818" width="4.54296875" style="268" customWidth="1"/>
    <col min="2819" max="2820" width="5.1796875" style="268" customWidth="1"/>
    <col min="2821" max="2821" width="14.453125" style="268" customWidth="1"/>
    <col min="2822" max="2822" width="6.81640625" style="268" customWidth="1"/>
    <col min="2823" max="2823" width="5.1796875" style="268" customWidth="1"/>
    <col min="2824" max="2826" width="9.81640625" style="268" customWidth="1"/>
    <col min="2827" max="2827" width="6.453125" style="268" customWidth="1"/>
    <col min="2828" max="2828" width="6.26953125" style="268" customWidth="1"/>
    <col min="2829" max="2829" width="5.7265625" style="268" customWidth="1"/>
    <col min="2830" max="2830" width="11" style="268" customWidth="1"/>
    <col min="2831" max="2831" width="9" style="268" customWidth="1"/>
    <col min="2832" max="2832" width="6.26953125" style="268" customWidth="1"/>
    <col min="2833" max="2833" width="6.453125" style="268" customWidth="1"/>
    <col min="2834" max="2834" width="6.54296875" style="268" customWidth="1"/>
    <col min="2835" max="2835" width="7" style="268" customWidth="1"/>
    <col min="2836" max="2836" width="9.26953125" style="268" customWidth="1"/>
    <col min="2837" max="2837" width="5.7265625" style="268" customWidth="1"/>
    <col min="2838" max="2838" width="5.453125" style="268" customWidth="1"/>
    <col min="2839" max="2839" width="5.7265625" style="268" customWidth="1"/>
    <col min="2840" max="2840" width="4.81640625" style="268" customWidth="1"/>
    <col min="2841" max="2841" width="7.1796875" style="268" customWidth="1"/>
    <col min="2842" max="2845" width="5.1796875" style="268" customWidth="1"/>
    <col min="2846" max="2846" width="7" style="268" customWidth="1"/>
    <col min="2847" max="2850" width="5.1796875" style="268" customWidth="1"/>
    <col min="2851" max="2851" width="11.453125" style="268" customWidth="1"/>
    <col min="2852" max="3064" width="0" style="268" hidden="1"/>
    <col min="3065" max="3066" width="7.26953125" style="268" customWidth="1"/>
    <col min="3067" max="3069" width="5.26953125" style="268" customWidth="1"/>
    <col min="3070" max="3072" width="5.1796875" style="268" customWidth="1"/>
    <col min="3073" max="3073" width="6" style="268" customWidth="1"/>
    <col min="3074" max="3074" width="4.54296875" style="268" customWidth="1"/>
    <col min="3075" max="3076" width="5.1796875" style="268" customWidth="1"/>
    <col min="3077" max="3077" width="14.453125" style="268" customWidth="1"/>
    <col min="3078" max="3078" width="6.81640625" style="268" customWidth="1"/>
    <col min="3079" max="3079" width="5.1796875" style="268" customWidth="1"/>
    <col min="3080" max="3082" width="9.81640625" style="268" customWidth="1"/>
    <col min="3083" max="3083" width="6.453125" style="268" customWidth="1"/>
    <col min="3084" max="3084" width="6.26953125" style="268" customWidth="1"/>
    <col min="3085" max="3085" width="5.7265625" style="268" customWidth="1"/>
    <col min="3086" max="3086" width="11" style="268" customWidth="1"/>
    <col min="3087" max="3087" width="9" style="268" customWidth="1"/>
    <col min="3088" max="3088" width="6.26953125" style="268" customWidth="1"/>
    <col min="3089" max="3089" width="6.453125" style="268" customWidth="1"/>
    <col min="3090" max="3090" width="6.54296875" style="268" customWidth="1"/>
    <col min="3091" max="3091" width="7" style="268" customWidth="1"/>
    <col min="3092" max="3092" width="9.26953125" style="268" customWidth="1"/>
    <col min="3093" max="3093" width="5.7265625" style="268" customWidth="1"/>
    <col min="3094" max="3094" width="5.453125" style="268" customWidth="1"/>
    <col min="3095" max="3095" width="5.7265625" style="268" customWidth="1"/>
    <col min="3096" max="3096" width="4.81640625" style="268" customWidth="1"/>
    <col min="3097" max="3097" width="7.1796875" style="268" customWidth="1"/>
    <col min="3098" max="3101" width="5.1796875" style="268" customWidth="1"/>
    <col min="3102" max="3102" width="7" style="268" customWidth="1"/>
    <col min="3103" max="3106" width="5.1796875" style="268" customWidth="1"/>
    <col min="3107" max="3107" width="11.453125" style="268" customWidth="1"/>
    <col min="3108" max="3320" width="0" style="268" hidden="1"/>
    <col min="3321" max="3322" width="7.26953125" style="268" customWidth="1"/>
    <col min="3323" max="3325" width="5.26953125" style="268" customWidth="1"/>
    <col min="3326" max="3328" width="5.1796875" style="268" customWidth="1"/>
    <col min="3329" max="3329" width="6" style="268" customWidth="1"/>
    <col min="3330" max="3330" width="4.54296875" style="268" customWidth="1"/>
    <col min="3331" max="3332" width="5.1796875" style="268" customWidth="1"/>
    <col min="3333" max="3333" width="14.453125" style="268" customWidth="1"/>
    <col min="3334" max="3334" width="6.81640625" style="268" customWidth="1"/>
    <col min="3335" max="3335" width="5.1796875" style="268" customWidth="1"/>
    <col min="3336" max="3338" width="9.81640625" style="268" customWidth="1"/>
    <col min="3339" max="3339" width="6.453125" style="268" customWidth="1"/>
    <col min="3340" max="3340" width="6.26953125" style="268" customWidth="1"/>
    <col min="3341" max="3341" width="5.7265625" style="268" customWidth="1"/>
    <col min="3342" max="3342" width="11" style="268" customWidth="1"/>
    <col min="3343" max="3343" width="9" style="268" customWidth="1"/>
    <col min="3344" max="3344" width="6.26953125" style="268" customWidth="1"/>
    <col min="3345" max="3345" width="6.453125" style="268" customWidth="1"/>
    <col min="3346" max="3346" width="6.54296875" style="268" customWidth="1"/>
    <col min="3347" max="3347" width="7" style="268" customWidth="1"/>
    <col min="3348" max="3348" width="9.26953125" style="268" customWidth="1"/>
    <col min="3349" max="3349" width="5.7265625" style="268" customWidth="1"/>
    <col min="3350" max="3350" width="5.453125" style="268" customWidth="1"/>
    <col min="3351" max="3351" width="5.7265625" style="268" customWidth="1"/>
    <col min="3352" max="3352" width="4.81640625" style="268" customWidth="1"/>
    <col min="3353" max="3353" width="7.1796875" style="268" customWidth="1"/>
    <col min="3354" max="3357" width="5.1796875" style="268" customWidth="1"/>
    <col min="3358" max="3358" width="7" style="268" customWidth="1"/>
    <col min="3359" max="3362" width="5.1796875" style="268" customWidth="1"/>
    <col min="3363" max="3363" width="11.453125" style="268" customWidth="1"/>
    <col min="3364" max="3576" width="0" style="268" hidden="1"/>
    <col min="3577" max="3578" width="7.26953125" style="268" customWidth="1"/>
    <col min="3579" max="3581" width="5.26953125" style="268" customWidth="1"/>
    <col min="3582" max="3584" width="5.1796875" style="268" customWidth="1"/>
    <col min="3585" max="3585" width="6" style="268" customWidth="1"/>
    <col min="3586" max="3586" width="4.54296875" style="268" customWidth="1"/>
    <col min="3587" max="3588" width="5.1796875" style="268" customWidth="1"/>
    <col min="3589" max="3589" width="14.453125" style="268" customWidth="1"/>
    <col min="3590" max="3590" width="6.81640625" style="268" customWidth="1"/>
    <col min="3591" max="3591" width="5.1796875" style="268" customWidth="1"/>
    <col min="3592" max="3594" width="9.81640625" style="268" customWidth="1"/>
    <col min="3595" max="3595" width="6.453125" style="268" customWidth="1"/>
    <col min="3596" max="3596" width="6.26953125" style="268" customWidth="1"/>
    <col min="3597" max="3597" width="5.7265625" style="268" customWidth="1"/>
    <col min="3598" max="3598" width="11" style="268" customWidth="1"/>
    <col min="3599" max="3599" width="9" style="268" customWidth="1"/>
    <col min="3600" max="3600" width="6.26953125" style="268" customWidth="1"/>
    <col min="3601" max="3601" width="6.453125" style="268" customWidth="1"/>
    <col min="3602" max="3602" width="6.54296875" style="268" customWidth="1"/>
    <col min="3603" max="3603" width="7" style="268" customWidth="1"/>
    <col min="3604" max="3604" width="9.26953125" style="268" customWidth="1"/>
    <col min="3605" max="3605" width="5.7265625" style="268" customWidth="1"/>
    <col min="3606" max="3606" width="5.453125" style="268" customWidth="1"/>
    <col min="3607" max="3607" width="5.7265625" style="268" customWidth="1"/>
    <col min="3608" max="3608" width="4.81640625" style="268" customWidth="1"/>
    <col min="3609" max="3609" width="7.1796875" style="268" customWidth="1"/>
    <col min="3610" max="3613" width="5.1796875" style="268" customWidth="1"/>
    <col min="3614" max="3614" width="7" style="268" customWidth="1"/>
    <col min="3615" max="3618" width="5.1796875" style="268" customWidth="1"/>
    <col min="3619" max="3619" width="11.453125" style="268" customWidth="1"/>
    <col min="3620" max="3832" width="0" style="268" hidden="1"/>
    <col min="3833" max="3834" width="7.26953125" style="268" customWidth="1"/>
    <col min="3835" max="3837" width="5.26953125" style="268" customWidth="1"/>
    <col min="3838" max="3840" width="5.1796875" style="268" customWidth="1"/>
    <col min="3841" max="3841" width="6" style="268" customWidth="1"/>
    <col min="3842" max="3842" width="4.54296875" style="268" customWidth="1"/>
    <col min="3843" max="3844" width="5.1796875" style="268" customWidth="1"/>
    <col min="3845" max="3845" width="14.453125" style="268" customWidth="1"/>
    <col min="3846" max="3846" width="6.81640625" style="268" customWidth="1"/>
    <col min="3847" max="3847" width="5.1796875" style="268" customWidth="1"/>
    <col min="3848" max="3850" width="9.81640625" style="268" customWidth="1"/>
    <col min="3851" max="3851" width="6.453125" style="268" customWidth="1"/>
    <col min="3852" max="3852" width="6.26953125" style="268" customWidth="1"/>
    <col min="3853" max="3853" width="5.7265625" style="268" customWidth="1"/>
    <col min="3854" max="3854" width="11" style="268" customWidth="1"/>
    <col min="3855" max="3855" width="9" style="268" customWidth="1"/>
    <col min="3856" max="3856" width="6.26953125" style="268" customWidth="1"/>
    <col min="3857" max="3857" width="6.453125" style="268" customWidth="1"/>
    <col min="3858" max="3858" width="6.54296875" style="268" customWidth="1"/>
    <col min="3859" max="3859" width="7" style="268" customWidth="1"/>
    <col min="3860" max="3860" width="9.26953125" style="268" customWidth="1"/>
    <col min="3861" max="3861" width="5.7265625" style="268" customWidth="1"/>
    <col min="3862" max="3862" width="5.453125" style="268" customWidth="1"/>
    <col min="3863" max="3863" width="5.7265625" style="268" customWidth="1"/>
    <col min="3864" max="3864" width="4.81640625" style="268" customWidth="1"/>
    <col min="3865" max="3865" width="7.1796875" style="268" customWidth="1"/>
    <col min="3866" max="3869" width="5.1796875" style="268" customWidth="1"/>
    <col min="3870" max="3870" width="7" style="268" customWidth="1"/>
    <col min="3871" max="3874" width="5.1796875" style="268" customWidth="1"/>
    <col min="3875" max="3875" width="11.453125" style="268" customWidth="1"/>
    <col min="3876" max="4088" width="0" style="268" hidden="1"/>
    <col min="4089" max="4090" width="7.26953125" style="268" customWidth="1"/>
    <col min="4091" max="4093" width="5.26953125" style="268" customWidth="1"/>
    <col min="4094" max="4096" width="5.1796875" style="268" customWidth="1"/>
    <col min="4097" max="4097" width="6" style="268" customWidth="1"/>
    <col min="4098" max="4098" width="4.54296875" style="268" customWidth="1"/>
    <col min="4099" max="4100" width="5.1796875" style="268" customWidth="1"/>
    <col min="4101" max="4101" width="14.453125" style="268" customWidth="1"/>
    <col min="4102" max="4102" width="6.81640625" style="268" customWidth="1"/>
    <col min="4103" max="4103" width="5.1796875" style="268" customWidth="1"/>
    <col min="4104" max="4106" width="9.81640625" style="268" customWidth="1"/>
    <col min="4107" max="4107" width="6.453125" style="268" customWidth="1"/>
    <col min="4108" max="4108" width="6.26953125" style="268" customWidth="1"/>
    <col min="4109" max="4109" width="5.7265625" style="268" customWidth="1"/>
    <col min="4110" max="4110" width="11" style="268" customWidth="1"/>
    <col min="4111" max="4111" width="9" style="268" customWidth="1"/>
    <col min="4112" max="4112" width="6.26953125" style="268" customWidth="1"/>
    <col min="4113" max="4113" width="6.453125" style="268" customWidth="1"/>
    <col min="4114" max="4114" width="6.54296875" style="268" customWidth="1"/>
    <col min="4115" max="4115" width="7" style="268" customWidth="1"/>
    <col min="4116" max="4116" width="9.26953125" style="268" customWidth="1"/>
    <col min="4117" max="4117" width="5.7265625" style="268" customWidth="1"/>
    <col min="4118" max="4118" width="5.453125" style="268" customWidth="1"/>
    <col min="4119" max="4119" width="5.7265625" style="268" customWidth="1"/>
    <col min="4120" max="4120" width="4.81640625" style="268" customWidth="1"/>
    <col min="4121" max="4121" width="7.1796875" style="268" customWidth="1"/>
    <col min="4122" max="4125" width="5.1796875" style="268" customWidth="1"/>
    <col min="4126" max="4126" width="7" style="268" customWidth="1"/>
    <col min="4127" max="4130" width="5.1796875" style="268" customWidth="1"/>
    <col min="4131" max="4131" width="11.453125" style="268" customWidth="1"/>
    <col min="4132" max="4344" width="0" style="268" hidden="1"/>
    <col min="4345" max="4346" width="7.26953125" style="268" customWidth="1"/>
    <col min="4347" max="4349" width="5.26953125" style="268" customWidth="1"/>
    <col min="4350" max="4352" width="5.1796875" style="268" customWidth="1"/>
    <col min="4353" max="4353" width="6" style="268" customWidth="1"/>
    <col min="4354" max="4354" width="4.54296875" style="268" customWidth="1"/>
    <col min="4355" max="4356" width="5.1796875" style="268" customWidth="1"/>
    <col min="4357" max="4357" width="14.453125" style="268" customWidth="1"/>
    <col min="4358" max="4358" width="6.81640625" style="268" customWidth="1"/>
    <col min="4359" max="4359" width="5.1796875" style="268" customWidth="1"/>
    <col min="4360" max="4362" width="9.81640625" style="268" customWidth="1"/>
    <col min="4363" max="4363" width="6.453125" style="268" customWidth="1"/>
    <col min="4364" max="4364" width="6.26953125" style="268" customWidth="1"/>
    <col min="4365" max="4365" width="5.7265625" style="268" customWidth="1"/>
    <col min="4366" max="4366" width="11" style="268" customWidth="1"/>
    <col min="4367" max="4367" width="9" style="268" customWidth="1"/>
    <col min="4368" max="4368" width="6.26953125" style="268" customWidth="1"/>
    <col min="4369" max="4369" width="6.453125" style="268" customWidth="1"/>
    <col min="4370" max="4370" width="6.54296875" style="268" customWidth="1"/>
    <col min="4371" max="4371" width="7" style="268" customWidth="1"/>
    <col min="4372" max="4372" width="9.26953125" style="268" customWidth="1"/>
    <col min="4373" max="4373" width="5.7265625" style="268" customWidth="1"/>
    <col min="4374" max="4374" width="5.453125" style="268" customWidth="1"/>
    <col min="4375" max="4375" width="5.7265625" style="268" customWidth="1"/>
    <col min="4376" max="4376" width="4.81640625" style="268" customWidth="1"/>
    <col min="4377" max="4377" width="7.1796875" style="268" customWidth="1"/>
    <col min="4378" max="4381" width="5.1796875" style="268" customWidth="1"/>
    <col min="4382" max="4382" width="7" style="268" customWidth="1"/>
    <col min="4383" max="4386" width="5.1796875" style="268" customWidth="1"/>
    <col min="4387" max="4387" width="11.453125" style="268" customWidth="1"/>
    <col min="4388" max="4600" width="0" style="268" hidden="1"/>
    <col min="4601" max="4602" width="7.26953125" style="268" customWidth="1"/>
    <col min="4603" max="4605" width="5.26953125" style="268" customWidth="1"/>
    <col min="4606" max="4608" width="5.1796875" style="268" customWidth="1"/>
    <col min="4609" max="4609" width="6" style="268" customWidth="1"/>
    <col min="4610" max="4610" width="4.54296875" style="268" customWidth="1"/>
    <col min="4611" max="4612" width="5.1796875" style="268" customWidth="1"/>
    <col min="4613" max="4613" width="14.453125" style="268" customWidth="1"/>
    <col min="4614" max="4614" width="6.81640625" style="268" customWidth="1"/>
    <col min="4615" max="4615" width="5.1796875" style="268" customWidth="1"/>
    <col min="4616" max="4618" width="9.81640625" style="268" customWidth="1"/>
    <col min="4619" max="4619" width="6.453125" style="268" customWidth="1"/>
    <col min="4620" max="4620" width="6.26953125" style="268" customWidth="1"/>
    <col min="4621" max="4621" width="5.7265625" style="268" customWidth="1"/>
    <col min="4622" max="4622" width="11" style="268" customWidth="1"/>
    <col min="4623" max="4623" width="9" style="268" customWidth="1"/>
    <col min="4624" max="4624" width="6.26953125" style="268" customWidth="1"/>
    <col min="4625" max="4625" width="6.453125" style="268" customWidth="1"/>
    <col min="4626" max="4626" width="6.54296875" style="268" customWidth="1"/>
    <col min="4627" max="4627" width="7" style="268" customWidth="1"/>
    <col min="4628" max="4628" width="9.26953125" style="268" customWidth="1"/>
    <col min="4629" max="4629" width="5.7265625" style="268" customWidth="1"/>
    <col min="4630" max="4630" width="5.453125" style="268" customWidth="1"/>
    <col min="4631" max="4631" width="5.7265625" style="268" customWidth="1"/>
    <col min="4632" max="4632" width="4.81640625" style="268" customWidth="1"/>
    <col min="4633" max="4633" width="7.1796875" style="268" customWidth="1"/>
    <col min="4634" max="4637" width="5.1796875" style="268" customWidth="1"/>
    <col min="4638" max="4638" width="7" style="268" customWidth="1"/>
    <col min="4639" max="4642" width="5.1796875" style="268" customWidth="1"/>
    <col min="4643" max="4643" width="11.453125" style="268" customWidth="1"/>
    <col min="4644" max="4856" width="0" style="268" hidden="1"/>
    <col min="4857" max="4858" width="7.26953125" style="268" customWidth="1"/>
    <col min="4859" max="4861" width="5.26953125" style="268" customWidth="1"/>
    <col min="4862" max="4864" width="5.1796875" style="268" customWidth="1"/>
    <col min="4865" max="4865" width="6" style="268" customWidth="1"/>
    <col min="4866" max="4866" width="4.54296875" style="268" customWidth="1"/>
    <col min="4867" max="4868" width="5.1796875" style="268" customWidth="1"/>
    <col min="4869" max="4869" width="14.453125" style="268" customWidth="1"/>
    <col min="4870" max="4870" width="6.81640625" style="268" customWidth="1"/>
    <col min="4871" max="4871" width="5.1796875" style="268" customWidth="1"/>
    <col min="4872" max="4874" width="9.81640625" style="268" customWidth="1"/>
    <col min="4875" max="4875" width="6.453125" style="268" customWidth="1"/>
    <col min="4876" max="4876" width="6.26953125" style="268" customWidth="1"/>
    <col min="4877" max="4877" width="5.7265625" style="268" customWidth="1"/>
    <col min="4878" max="4878" width="11" style="268" customWidth="1"/>
    <col min="4879" max="4879" width="9" style="268" customWidth="1"/>
    <col min="4880" max="4880" width="6.26953125" style="268" customWidth="1"/>
    <col min="4881" max="4881" width="6.453125" style="268" customWidth="1"/>
    <col min="4882" max="4882" width="6.54296875" style="268" customWidth="1"/>
    <col min="4883" max="4883" width="7" style="268" customWidth="1"/>
    <col min="4884" max="4884" width="9.26953125" style="268" customWidth="1"/>
    <col min="4885" max="4885" width="5.7265625" style="268" customWidth="1"/>
    <col min="4886" max="4886" width="5.453125" style="268" customWidth="1"/>
    <col min="4887" max="4887" width="5.7265625" style="268" customWidth="1"/>
    <col min="4888" max="4888" width="4.81640625" style="268" customWidth="1"/>
    <col min="4889" max="4889" width="7.1796875" style="268" customWidth="1"/>
    <col min="4890" max="4893" width="5.1796875" style="268" customWidth="1"/>
    <col min="4894" max="4894" width="7" style="268" customWidth="1"/>
    <col min="4895" max="4898" width="5.1796875" style="268" customWidth="1"/>
    <col min="4899" max="4899" width="11.453125" style="268" customWidth="1"/>
    <col min="4900" max="5112" width="0" style="268" hidden="1"/>
    <col min="5113" max="5114" width="7.26953125" style="268" customWidth="1"/>
    <col min="5115" max="5117" width="5.26953125" style="268" customWidth="1"/>
    <col min="5118" max="5120" width="5.1796875" style="268" customWidth="1"/>
    <col min="5121" max="5121" width="6" style="268" customWidth="1"/>
    <col min="5122" max="5122" width="4.54296875" style="268" customWidth="1"/>
    <col min="5123" max="5124" width="5.1796875" style="268" customWidth="1"/>
    <col min="5125" max="5125" width="14.453125" style="268" customWidth="1"/>
    <col min="5126" max="5126" width="6.81640625" style="268" customWidth="1"/>
    <col min="5127" max="5127" width="5.1796875" style="268" customWidth="1"/>
    <col min="5128" max="5130" width="9.81640625" style="268" customWidth="1"/>
    <col min="5131" max="5131" width="6.453125" style="268" customWidth="1"/>
    <col min="5132" max="5132" width="6.26953125" style="268" customWidth="1"/>
    <col min="5133" max="5133" width="5.7265625" style="268" customWidth="1"/>
    <col min="5134" max="5134" width="11" style="268" customWidth="1"/>
    <col min="5135" max="5135" width="9" style="268" customWidth="1"/>
    <col min="5136" max="5136" width="6.26953125" style="268" customWidth="1"/>
    <col min="5137" max="5137" width="6.453125" style="268" customWidth="1"/>
    <col min="5138" max="5138" width="6.54296875" style="268" customWidth="1"/>
    <col min="5139" max="5139" width="7" style="268" customWidth="1"/>
    <col min="5140" max="5140" width="9.26953125" style="268" customWidth="1"/>
    <col min="5141" max="5141" width="5.7265625" style="268" customWidth="1"/>
    <col min="5142" max="5142" width="5.453125" style="268" customWidth="1"/>
    <col min="5143" max="5143" width="5.7265625" style="268" customWidth="1"/>
    <col min="5144" max="5144" width="4.81640625" style="268" customWidth="1"/>
    <col min="5145" max="5145" width="7.1796875" style="268" customWidth="1"/>
    <col min="5146" max="5149" width="5.1796875" style="268" customWidth="1"/>
    <col min="5150" max="5150" width="7" style="268" customWidth="1"/>
    <col min="5151" max="5154" width="5.1796875" style="268" customWidth="1"/>
    <col min="5155" max="5155" width="11.453125" style="268" customWidth="1"/>
    <col min="5156" max="5368" width="0" style="268" hidden="1"/>
    <col min="5369" max="5370" width="7.26953125" style="268" customWidth="1"/>
    <col min="5371" max="5373" width="5.26953125" style="268" customWidth="1"/>
    <col min="5374" max="5376" width="5.1796875" style="268" customWidth="1"/>
    <col min="5377" max="5377" width="6" style="268" customWidth="1"/>
    <col min="5378" max="5378" width="4.54296875" style="268" customWidth="1"/>
    <col min="5379" max="5380" width="5.1796875" style="268" customWidth="1"/>
    <col min="5381" max="5381" width="14.453125" style="268" customWidth="1"/>
    <col min="5382" max="5382" width="6.81640625" style="268" customWidth="1"/>
    <col min="5383" max="5383" width="5.1796875" style="268" customWidth="1"/>
    <col min="5384" max="5386" width="9.81640625" style="268" customWidth="1"/>
    <col min="5387" max="5387" width="6.453125" style="268" customWidth="1"/>
    <col min="5388" max="5388" width="6.26953125" style="268" customWidth="1"/>
    <col min="5389" max="5389" width="5.7265625" style="268" customWidth="1"/>
    <col min="5390" max="5390" width="11" style="268" customWidth="1"/>
    <col min="5391" max="5391" width="9" style="268" customWidth="1"/>
    <col min="5392" max="5392" width="6.26953125" style="268" customWidth="1"/>
    <col min="5393" max="5393" width="6.453125" style="268" customWidth="1"/>
    <col min="5394" max="5394" width="6.54296875" style="268" customWidth="1"/>
    <col min="5395" max="5395" width="7" style="268" customWidth="1"/>
    <col min="5396" max="5396" width="9.26953125" style="268" customWidth="1"/>
    <col min="5397" max="5397" width="5.7265625" style="268" customWidth="1"/>
    <col min="5398" max="5398" width="5.453125" style="268" customWidth="1"/>
    <col min="5399" max="5399" width="5.7265625" style="268" customWidth="1"/>
    <col min="5400" max="5400" width="4.81640625" style="268" customWidth="1"/>
    <col min="5401" max="5401" width="7.1796875" style="268" customWidth="1"/>
    <col min="5402" max="5405" width="5.1796875" style="268" customWidth="1"/>
    <col min="5406" max="5406" width="7" style="268" customWidth="1"/>
    <col min="5407" max="5410" width="5.1796875" style="268" customWidth="1"/>
    <col min="5411" max="5411" width="11.453125" style="268" customWidth="1"/>
    <col min="5412" max="5624" width="0" style="268" hidden="1"/>
    <col min="5625" max="5626" width="7.26953125" style="268" customWidth="1"/>
    <col min="5627" max="5629" width="5.26953125" style="268" customWidth="1"/>
    <col min="5630" max="5632" width="5.1796875" style="268" customWidth="1"/>
    <col min="5633" max="5633" width="6" style="268" customWidth="1"/>
    <col min="5634" max="5634" width="4.54296875" style="268" customWidth="1"/>
    <col min="5635" max="5636" width="5.1796875" style="268" customWidth="1"/>
    <col min="5637" max="5637" width="14.453125" style="268" customWidth="1"/>
    <col min="5638" max="5638" width="6.81640625" style="268" customWidth="1"/>
    <col min="5639" max="5639" width="5.1796875" style="268" customWidth="1"/>
    <col min="5640" max="5642" width="9.81640625" style="268" customWidth="1"/>
    <col min="5643" max="5643" width="6.453125" style="268" customWidth="1"/>
    <col min="5644" max="5644" width="6.26953125" style="268" customWidth="1"/>
    <col min="5645" max="5645" width="5.7265625" style="268" customWidth="1"/>
    <col min="5646" max="5646" width="11" style="268" customWidth="1"/>
    <col min="5647" max="5647" width="9" style="268" customWidth="1"/>
    <col min="5648" max="5648" width="6.26953125" style="268" customWidth="1"/>
    <col min="5649" max="5649" width="6.453125" style="268" customWidth="1"/>
    <col min="5650" max="5650" width="6.54296875" style="268" customWidth="1"/>
    <col min="5651" max="5651" width="7" style="268" customWidth="1"/>
    <col min="5652" max="5652" width="9.26953125" style="268" customWidth="1"/>
    <col min="5653" max="5653" width="5.7265625" style="268" customWidth="1"/>
    <col min="5654" max="5654" width="5.453125" style="268" customWidth="1"/>
    <col min="5655" max="5655" width="5.7265625" style="268" customWidth="1"/>
    <col min="5656" max="5656" width="4.81640625" style="268" customWidth="1"/>
    <col min="5657" max="5657" width="7.1796875" style="268" customWidth="1"/>
    <col min="5658" max="5661" width="5.1796875" style="268" customWidth="1"/>
    <col min="5662" max="5662" width="7" style="268" customWidth="1"/>
    <col min="5663" max="5666" width="5.1796875" style="268" customWidth="1"/>
    <col min="5667" max="5667" width="11.453125" style="268" customWidth="1"/>
    <col min="5668" max="5880" width="0" style="268" hidden="1"/>
    <col min="5881" max="5882" width="7.26953125" style="268" customWidth="1"/>
    <col min="5883" max="5885" width="5.26953125" style="268" customWidth="1"/>
    <col min="5886" max="5888" width="5.1796875" style="268" customWidth="1"/>
    <col min="5889" max="5889" width="6" style="268" customWidth="1"/>
    <col min="5890" max="5890" width="4.54296875" style="268" customWidth="1"/>
    <col min="5891" max="5892" width="5.1796875" style="268" customWidth="1"/>
    <col min="5893" max="5893" width="14.453125" style="268" customWidth="1"/>
    <col min="5894" max="5894" width="6.81640625" style="268" customWidth="1"/>
    <col min="5895" max="5895" width="5.1796875" style="268" customWidth="1"/>
    <col min="5896" max="5898" width="9.81640625" style="268" customWidth="1"/>
    <col min="5899" max="5899" width="6.453125" style="268" customWidth="1"/>
    <col min="5900" max="5900" width="6.26953125" style="268" customWidth="1"/>
    <col min="5901" max="5901" width="5.7265625" style="268" customWidth="1"/>
    <col min="5902" max="5902" width="11" style="268" customWidth="1"/>
    <col min="5903" max="5903" width="9" style="268" customWidth="1"/>
    <col min="5904" max="5904" width="6.26953125" style="268" customWidth="1"/>
    <col min="5905" max="5905" width="6.453125" style="268" customWidth="1"/>
    <col min="5906" max="5906" width="6.54296875" style="268" customWidth="1"/>
    <col min="5907" max="5907" width="7" style="268" customWidth="1"/>
    <col min="5908" max="5908" width="9.26953125" style="268" customWidth="1"/>
    <col min="5909" max="5909" width="5.7265625" style="268" customWidth="1"/>
    <col min="5910" max="5910" width="5.453125" style="268" customWidth="1"/>
    <col min="5911" max="5911" width="5.7265625" style="268" customWidth="1"/>
    <col min="5912" max="5912" width="4.81640625" style="268" customWidth="1"/>
    <col min="5913" max="5913" width="7.1796875" style="268" customWidth="1"/>
    <col min="5914" max="5917" width="5.1796875" style="268" customWidth="1"/>
    <col min="5918" max="5918" width="7" style="268" customWidth="1"/>
    <col min="5919" max="5922" width="5.1796875" style="268" customWidth="1"/>
    <col min="5923" max="5923" width="11.453125" style="268" customWidth="1"/>
    <col min="5924" max="6136" width="0" style="268" hidden="1"/>
    <col min="6137" max="6138" width="7.26953125" style="268" customWidth="1"/>
    <col min="6139" max="6141" width="5.26953125" style="268" customWidth="1"/>
    <col min="6142" max="6144" width="5.1796875" style="268" customWidth="1"/>
    <col min="6145" max="6145" width="6" style="268" customWidth="1"/>
    <col min="6146" max="6146" width="4.54296875" style="268" customWidth="1"/>
    <col min="6147" max="6148" width="5.1796875" style="268" customWidth="1"/>
    <col min="6149" max="6149" width="14.453125" style="268" customWidth="1"/>
    <col min="6150" max="6150" width="6.81640625" style="268" customWidth="1"/>
    <col min="6151" max="6151" width="5.1796875" style="268" customWidth="1"/>
    <col min="6152" max="6154" width="9.81640625" style="268" customWidth="1"/>
    <col min="6155" max="6155" width="6.453125" style="268" customWidth="1"/>
    <col min="6156" max="6156" width="6.26953125" style="268" customWidth="1"/>
    <col min="6157" max="6157" width="5.7265625" style="268" customWidth="1"/>
    <col min="6158" max="6158" width="11" style="268" customWidth="1"/>
    <col min="6159" max="6159" width="9" style="268" customWidth="1"/>
    <col min="6160" max="6160" width="6.26953125" style="268" customWidth="1"/>
    <col min="6161" max="6161" width="6.453125" style="268" customWidth="1"/>
    <col min="6162" max="6162" width="6.54296875" style="268" customWidth="1"/>
    <col min="6163" max="6163" width="7" style="268" customWidth="1"/>
    <col min="6164" max="6164" width="9.26953125" style="268" customWidth="1"/>
    <col min="6165" max="6165" width="5.7265625" style="268" customWidth="1"/>
    <col min="6166" max="6166" width="5.453125" style="268" customWidth="1"/>
    <col min="6167" max="6167" width="5.7265625" style="268" customWidth="1"/>
    <col min="6168" max="6168" width="4.81640625" style="268" customWidth="1"/>
    <col min="6169" max="6169" width="7.1796875" style="268" customWidth="1"/>
    <col min="6170" max="6173" width="5.1796875" style="268" customWidth="1"/>
    <col min="6174" max="6174" width="7" style="268" customWidth="1"/>
    <col min="6175" max="6178" width="5.1796875" style="268" customWidth="1"/>
    <col min="6179" max="6179" width="11.453125" style="268" customWidth="1"/>
    <col min="6180" max="6392" width="0" style="268" hidden="1"/>
    <col min="6393" max="6394" width="7.26953125" style="268" customWidth="1"/>
    <col min="6395" max="6397" width="5.26953125" style="268" customWidth="1"/>
    <col min="6398" max="6400" width="5.1796875" style="268" customWidth="1"/>
    <col min="6401" max="6401" width="6" style="268" customWidth="1"/>
    <col min="6402" max="6402" width="4.54296875" style="268" customWidth="1"/>
    <col min="6403" max="6404" width="5.1796875" style="268" customWidth="1"/>
    <col min="6405" max="6405" width="14.453125" style="268" customWidth="1"/>
    <col min="6406" max="6406" width="6.81640625" style="268" customWidth="1"/>
    <col min="6407" max="6407" width="5.1796875" style="268" customWidth="1"/>
    <col min="6408" max="6410" width="9.81640625" style="268" customWidth="1"/>
    <col min="6411" max="6411" width="6.453125" style="268" customWidth="1"/>
    <col min="6412" max="6412" width="6.26953125" style="268" customWidth="1"/>
    <col min="6413" max="6413" width="5.7265625" style="268" customWidth="1"/>
    <col min="6414" max="6414" width="11" style="268" customWidth="1"/>
    <col min="6415" max="6415" width="9" style="268" customWidth="1"/>
    <col min="6416" max="6416" width="6.26953125" style="268" customWidth="1"/>
    <col min="6417" max="6417" width="6.453125" style="268" customWidth="1"/>
    <col min="6418" max="6418" width="6.54296875" style="268" customWidth="1"/>
    <col min="6419" max="6419" width="7" style="268" customWidth="1"/>
    <col min="6420" max="6420" width="9.26953125" style="268" customWidth="1"/>
    <col min="6421" max="6421" width="5.7265625" style="268" customWidth="1"/>
    <col min="6422" max="6422" width="5.453125" style="268" customWidth="1"/>
    <col min="6423" max="6423" width="5.7265625" style="268" customWidth="1"/>
    <col min="6424" max="6424" width="4.81640625" style="268" customWidth="1"/>
    <col min="6425" max="6425" width="7.1796875" style="268" customWidth="1"/>
    <col min="6426" max="6429" width="5.1796875" style="268" customWidth="1"/>
    <col min="6430" max="6430" width="7" style="268" customWidth="1"/>
    <col min="6431" max="6434" width="5.1796875" style="268" customWidth="1"/>
    <col min="6435" max="6435" width="11.453125" style="268" customWidth="1"/>
    <col min="6436" max="6648" width="0" style="268" hidden="1"/>
    <col min="6649" max="6650" width="7.26953125" style="268" customWidth="1"/>
    <col min="6651" max="6653" width="5.26953125" style="268" customWidth="1"/>
    <col min="6654" max="6656" width="5.1796875" style="268" customWidth="1"/>
    <col min="6657" max="6657" width="6" style="268" customWidth="1"/>
    <col min="6658" max="6658" width="4.54296875" style="268" customWidth="1"/>
    <col min="6659" max="6660" width="5.1796875" style="268" customWidth="1"/>
    <col min="6661" max="6661" width="14.453125" style="268" customWidth="1"/>
    <col min="6662" max="6662" width="6.81640625" style="268" customWidth="1"/>
    <col min="6663" max="6663" width="5.1796875" style="268" customWidth="1"/>
    <col min="6664" max="6666" width="9.81640625" style="268" customWidth="1"/>
    <col min="6667" max="6667" width="6.453125" style="268" customWidth="1"/>
    <col min="6668" max="6668" width="6.26953125" style="268" customWidth="1"/>
    <col min="6669" max="6669" width="5.7265625" style="268" customWidth="1"/>
    <col min="6670" max="6670" width="11" style="268" customWidth="1"/>
    <col min="6671" max="6671" width="9" style="268" customWidth="1"/>
    <col min="6672" max="6672" width="6.26953125" style="268" customWidth="1"/>
    <col min="6673" max="6673" width="6.453125" style="268" customWidth="1"/>
    <col min="6674" max="6674" width="6.54296875" style="268" customWidth="1"/>
    <col min="6675" max="6675" width="7" style="268" customWidth="1"/>
    <col min="6676" max="6676" width="9.26953125" style="268" customWidth="1"/>
    <col min="6677" max="6677" width="5.7265625" style="268" customWidth="1"/>
    <col min="6678" max="6678" width="5.453125" style="268" customWidth="1"/>
    <col min="6679" max="6679" width="5.7265625" style="268" customWidth="1"/>
    <col min="6680" max="6680" width="4.81640625" style="268" customWidth="1"/>
    <col min="6681" max="6681" width="7.1796875" style="268" customWidth="1"/>
    <col min="6682" max="6685" width="5.1796875" style="268" customWidth="1"/>
    <col min="6686" max="6686" width="7" style="268" customWidth="1"/>
    <col min="6687" max="6690" width="5.1796875" style="268" customWidth="1"/>
    <col min="6691" max="6691" width="11.453125" style="268" customWidth="1"/>
    <col min="6692" max="6904" width="0" style="268" hidden="1"/>
    <col min="6905" max="6906" width="7.26953125" style="268" customWidth="1"/>
    <col min="6907" max="6909" width="5.26953125" style="268" customWidth="1"/>
    <col min="6910" max="6912" width="5.1796875" style="268" customWidth="1"/>
    <col min="6913" max="6913" width="6" style="268" customWidth="1"/>
    <col min="6914" max="6914" width="4.54296875" style="268" customWidth="1"/>
    <col min="6915" max="6916" width="5.1796875" style="268" customWidth="1"/>
    <col min="6917" max="6917" width="14.453125" style="268" customWidth="1"/>
    <col min="6918" max="6918" width="6.81640625" style="268" customWidth="1"/>
    <col min="6919" max="6919" width="5.1796875" style="268" customWidth="1"/>
    <col min="6920" max="6922" width="9.81640625" style="268" customWidth="1"/>
    <col min="6923" max="6923" width="6.453125" style="268" customWidth="1"/>
    <col min="6924" max="6924" width="6.26953125" style="268" customWidth="1"/>
    <col min="6925" max="6925" width="5.7265625" style="268" customWidth="1"/>
    <col min="6926" max="6926" width="11" style="268" customWidth="1"/>
    <col min="6927" max="6927" width="9" style="268" customWidth="1"/>
    <col min="6928" max="6928" width="6.26953125" style="268" customWidth="1"/>
    <col min="6929" max="6929" width="6.453125" style="268" customWidth="1"/>
    <col min="6930" max="6930" width="6.54296875" style="268" customWidth="1"/>
    <col min="6931" max="6931" width="7" style="268" customWidth="1"/>
    <col min="6932" max="6932" width="9.26953125" style="268" customWidth="1"/>
    <col min="6933" max="6933" width="5.7265625" style="268" customWidth="1"/>
    <col min="6934" max="6934" width="5.453125" style="268" customWidth="1"/>
    <col min="6935" max="6935" width="5.7265625" style="268" customWidth="1"/>
    <col min="6936" max="6936" width="4.81640625" style="268" customWidth="1"/>
    <col min="6937" max="6937" width="7.1796875" style="268" customWidth="1"/>
    <col min="6938" max="6941" width="5.1796875" style="268" customWidth="1"/>
    <col min="6942" max="6942" width="7" style="268" customWidth="1"/>
    <col min="6943" max="6946" width="5.1796875" style="268" customWidth="1"/>
    <col min="6947" max="6947" width="11.453125" style="268" customWidth="1"/>
    <col min="6948" max="7160" width="0" style="268" hidden="1"/>
    <col min="7161" max="7162" width="7.26953125" style="268" customWidth="1"/>
    <col min="7163" max="7165" width="5.26953125" style="268" customWidth="1"/>
    <col min="7166" max="7168" width="5.1796875" style="268" customWidth="1"/>
    <col min="7169" max="7169" width="6" style="268" customWidth="1"/>
    <col min="7170" max="7170" width="4.54296875" style="268" customWidth="1"/>
    <col min="7171" max="7172" width="5.1796875" style="268" customWidth="1"/>
    <col min="7173" max="7173" width="14.453125" style="268" customWidth="1"/>
    <col min="7174" max="7174" width="6.81640625" style="268" customWidth="1"/>
    <col min="7175" max="7175" width="5.1796875" style="268" customWidth="1"/>
    <col min="7176" max="7178" width="9.81640625" style="268" customWidth="1"/>
    <col min="7179" max="7179" width="6.453125" style="268" customWidth="1"/>
    <col min="7180" max="7180" width="6.26953125" style="268" customWidth="1"/>
    <col min="7181" max="7181" width="5.7265625" style="268" customWidth="1"/>
    <col min="7182" max="7182" width="11" style="268" customWidth="1"/>
    <col min="7183" max="7183" width="9" style="268" customWidth="1"/>
    <col min="7184" max="7184" width="6.26953125" style="268" customWidth="1"/>
    <col min="7185" max="7185" width="6.453125" style="268" customWidth="1"/>
    <col min="7186" max="7186" width="6.54296875" style="268" customWidth="1"/>
    <col min="7187" max="7187" width="7" style="268" customWidth="1"/>
    <col min="7188" max="7188" width="9.26953125" style="268" customWidth="1"/>
    <col min="7189" max="7189" width="5.7265625" style="268" customWidth="1"/>
    <col min="7190" max="7190" width="5.453125" style="268" customWidth="1"/>
    <col min="7191" max="7191" width="5.7265625" style="268" customWidth="1"/>
    <col min="7192" max="7192" width="4.81640625" style="268" customWidth="1"/>
    <col min="7193" max="7193" width="7.1796875" style="268" customWidth="1"/>
    <col min="7194" max="7197" width="5.1796875" style="268" customWidth="1"/>
    <col min="7198" max="7198" width="7" style="268" customWidth="1"/>
    <col min="7199" max="7202" width="5.1796875" style="268" customWidth="1"/>
    <col min="7203" max="7203" width="11.453125" style="268" customWidth="1"/>
    <col min="7204" max="7416" width="0" style="268" hidden="1"/>
    <col min="7417" max="7418" width="7.26953125" style="268" customWidth="1"/>
    <col min="7419" max="7421" width="5.26953125" style="268" customWidth="1"/>
    <col min="7422" max="7424" width="5.1796875" style="268" customWidth="1"/>
    <col min="7425" max="7425" width="6" style="268" customWidth="1"/>
    <col min="7426" max="7426" width="4.54296875" style="268" customWidth="1"/>
    <col min="7427" max="7428" width="5.1796875" style="268" customWidth="1"/>
    <col min="7429" max="7429" width="14.453125" style="268" customWidth="1"/>
    <col min="7430" max="7430" width="6.81640625" style="268" customWidth="1"/>
    <col min="7431" max="7431" width="5.1796875" style="268" customWidth="1"/>
    <col min="7432" max="7434" width="9.81640625" style="268" customWidth="1"/>
    <col min="7435" max="7435" width="6.453125" style="268" customWidth="1"/>
    <col min="7436" max="7436" width="6.26953125" style="268" customWidth="1"/>
    <col min="7437" max="7437" width="5.7265625" style="268" customWidth="1"/>
    <col min="7438" max="7438" width="11" style="268" customWidth="1"/>
    <col min="7439" max="7439" width="9" style="268" customWidth="1"/>
    <col min="7440" max="7440" width="6.26953125" style="268" customWidth="1"/>
    <col min="7441" max="7441" width="6.453125" style="268" customWidth="1"/>
    <col min="7442" max="7442" width="6.54296875" style="268" customWidth="1"/>
    <col min="7443" max="7443" width="7" style="268" customWidth="1"/>
    <col min="7444" max="7444" width="9.26953125" style="268" customWidth="1"/>
    <col min="7445" max="7445" width="5.7265625" style="268" customWidth="1"/>
    <col min="7446" max="7446" width="5.453125" style="268" customWidth="1"/>
    <col min="7447" max="7447" width="5.7265625" style="268" customWidth="1"/>
    <col min="7448" max="7448" width="4.81640625" style="268" customWidth="1"/>
    <col min="7449" max="7449" width="7.1796875" style="268" customWidth="1"/>
    <col min="7450" max="7453" width="5.1796875" style="268" customWidth="1"/>
    <col min="7454" max="7454" width="7" style="268" customWidth="1"/>
    <col min="7455" max="7458" width="5.1796875" style="268" customWidth="1"/>
    <col min="7459" max="7459" width="11.453125" style="268" customWidth="1"/>
    <col min="7460" max="7672" width="0" style="268" hidden="1"/>
    <col min="7673" max="7674" width="7.26953125" style="268" customWidth="1"/>
    <col min="7675" max="7677" width="5.26953125" style="268" customWidth="1"/>
    <col min="7678" max="7680" width="5.1796875" style="268" customWidth="1"/>
    <col min="7681" max="7681" width="6" style="268" customWidth="1"/>
    <col min="7682" max="7682" width="4.54296875" style="268" customWidth="1"/>
    <col min="7683" max="7684" width="5.1796875" style="268" customWidth="1"/>
    <col min="7685" max="7685" width="14.453125" style="268" customWidth="1"/>
    <col min="7686" max="7686" width="6.81640625" style="268" customWidth="1"/>
    <col min="7687" max="7687" width="5.1796875" style="268" customWidth="1"/>
    <col min="7688" max="7690" width="9.81640625" style="268" customWidth="1"/>
    <col min="7691" max="7691" width="6.453125" style="268" customWidth="1"/>
    <col min="7692" max="7692" width="6.26953125" style="268" customWidth="1"/>
    <col min="7693" max="7693" width="5.7265625" style="268" customWidth="1"/>
    <col min="7694" max="7694" width="11" style="268" customWidth="1"/>
    <col min="7695" max="7695" width="9" style="268" customWidth="1"/>
    <col min="7696" max="7696" width="6.26953125" style="268" customWidth="1"/>
    <col min="7697" max="7697" width="6.453125" style="268" customWidth="1"/>
    <col min="7698" max="7698" width="6.54296875" style="268" customWidth="1"/>
    <col min="7699" max="7699" width="7" style="268" customWidth="1"/>
    <col min="7700" max="7700" width="9.26953125" style="268" customWidth="1"/>
    <col min="7701" max="7701" width="5.7265625" style="268" customWidth="1"/>
    <col min="7702" max="7702" width="5.453125" style="268" customWidth="1"/>
    <col min="7703" max="7703" width="5.7265625" style="268" customWidth="1"/>
    <col min="7704" max="7704" width="4.81640625" style="268" customWidth="1"/>
    <col min="7705" max="7705" width="7.1796875" style="268" customWidth="1"/>
    <col min="7706" max="7709" width="5.1796875" style="268" customWidth="1"/>
    <col min="7710" max="7710" width="7" style="268" customWidth="1"/>
    <col min="7711" max="7714" width="5.1796875" style="268" customWidth="1"/>
    <col min="7715" max="7715" width="11.453125" style="268" customWidth="1"/>
    <col min="7716" max="7928" width="0" style="268" hidden="1"/>
    <col min="7929" max="7930" width="7.26953125" style="268" customWidth="1"/>
    <col min="7931" max="7933" width="5.26953125" style="268" customWidth="1"/>
    <col min="7934" max="7936" width="5.1796875" style="268" customWidth="1"/>
    <col min="7937" max="7937" width="6" style="268" customWidth="1"/>
    <col min="7938" max="7938" width="4.54296875" style="268" customWidth="1"/>
    <col min="7939" max="7940" width="5.1796875" style="268" customWidth="1"/>
    <col min="7941" max="7941" width="14.453125" style="268" customWidth="1"/>
    <col min="7942" max="7942" width="6.81640625" style="268" customWidth="1"/>
    <col min="7943" max="7943" width="5.1796875" style="268" customWidth="1"/>
    <col min="7944" max="7946" width="9.81640625" style="268" customWidth="1"/>
    <col min="7947" max="7947" width="6.453125" style="268" customWidth="1"/>
    <col min="7948" max="7948" width="6.26953125" style="268" customWidth="1"/>
    <col min="7949" max="7949" width="5.7265625" style="268" customWidth="1"/>
    <col min="7950" max="7950" width="11" style="268" customWidth="1"/>
    <col min="7951" max="7951" width="9" style="268" customWidth="1"/>
    <col min="7952" max="7952" width="6.26953125" style="268" customWidth="1"/>
    <col min="7953" max="7953" width="6.453125" style="268" customWidth="1"/>
    <col min="7954" max="7954" width="6.54296875" style="268" customWidth="1"/>
    <col min="7955" max="7955" width="7" style="268" customWidth="1"/>
    <col min="7956" max="7956" width="9.26953125" style="268" customWidth="1"/>
    <col min="7957" max="7957" width="5.7265625" style="268" customWidth="1"/>
    <col min="7958" max="7958" width="5.453125" style="268" customWidth="1"/>
    <col min="7959" max="7959" width="5.7265625" style="268" customWidth="1"/>
    <col min="7960" max="7960" width="4.81640625" style="268" customWidth="1"/>
    <col min="7961" max="7961" width="7.1796875" style="268" customWidth="1"/>
    <col min="7962" max="7965" width="5.1796875" style="268" customWidth="1"/>
    <col min="7966" max="7966" width="7" style="268" customWidth="1"/>
    <col min="7967" max="7970" width="5.1796875" style="268" customWidth="1"/>
    <col min="7971" max="7971" width="11.453125" style="268" customWidth="1"/>
    <col min="7972" max="8184" width="0" style="268" hidden="1"/>
    <col min="8185" max="8186" width="7.26953125" style="268" customWidth="1"/>
    <col min="8187" max="8189" width="5.26953125" style="268" customWidth="1"/>
    <col min="8190" max="8192" width="5.1796875" style="268" customWidth="1"/>
    <col min="8193" max="8193" width="6" style="268" customWidth="1"/>
    <col min="8194" max="8194" width="4.54296875" style="268" customWidth="1"/>
    <col min="8195" max="8196" width="5.1796875" style="268" customWidth="1"/>
    <col min="8197" max="8197" width="14.453125" style="268" customWidth="1"/>
    <col min="8198" max="8198" width="6.81640625" style="268" customWidth="1"/>
    <col min="8199" max="8199" width="5.1796875" style="268" customWidth="1"/>
    <col min="8200" max="8202" width="9.81640625" style="268" customWidth="1"/>
    <col min="8203" max="8203" width="6.453125" style="268" customWidth="1"/>
    <col min="8204" max="8204" width="6.26953125" style="268" customWidth="1"/>
    <col min="8205" max="8205" width="5.7265625" style="268" customWidth="1"/>
    <col min="8206" max="8206" width="11" style="268" customWidth="1"/>
    <col min="8207" max="8207" width="9" style="268" customWidth="1"/>
    <col min="8208" max="8208" width="6.26953125" style="268" customWidth="1"/>
    <col min="8209" max="8209" width="6.453125" style="268" customWidth="1"/>
    <col min="8210" max="8210" width="6.54296875" style="268" customWidth="1"/>
    <col min="8211" max="8211" width="7" style="268" customWidth="1"/>
    <col min="8212" max="8212" width="9.26953125" style="268" customWidth="1"/>
    <col min="8213" max="8213" width="5.7265625" style="268" customWidth="1"/>
    <col min="8214" max="8214" width="5.453125" style="268" customWidth="1"/>
    <col min="8215" max="8215" width="5.7265625" style="268" customWidth="1"/>
    <col min="8216" max="8216" width="4.81640625" style="268" customWidth="1"/>
    <col min="8217" max="8217" width="7.1796875" style="268" customWidth="1"/>
    <col min="8218" max="8221" width="5.1796875" style="268" customWidth="1"/>
    <col min="8222" max="8222" width="7" style="268" customWidth="1"/>
    <col min="8223" max="8226" width="5.1796875" style="268" customWidth="1"/>
    <col min="8227" max="8227" width="11.453125" style="268" customWidth="1"/>
    <col min="8228" max="8440" width="0" style="268" hidden="1"/>
    <col min="8441" max="8442" width="7.26953125" style="268" customWidth="1"/>
    <col min="8443" max="8445" width="5.26953125" style="268" customWidth="1"/>
    <col min="8446" max="8448" width="5.1796875" style="268" customWidth="1"/>
    <col min="8449" max="8449" width="6" style="268" customWidth="1"/>
    <col min="8450" max="8450" width="4.54296875" style="268" customWidth="1"/>
    <col min="8451" max="8452" width="5.1796875" style="268" customWidth="1"/>
    <col min="8453" max="8453" width="14.453125" style="268" customWidth="1"/>
    <col min="8454" max="8454" width="6.81640625" style="268" customWidth="1"/>
    <col min="8455" max="8455" width="5.1796875" style="268" customWidth="1"/>
    <col min="8456" max="8458" width="9.81640625" style="268" customWidth="1"/>
    <col min="8459" max="8459" width="6.453125" style="268" customWidth="1"/>
    <col min="8460" max="8460" width="6.26953125" style="268" customWidth="1"/>
    <col min="8461" max="8461" width="5.7265625" style="268" customWidth="1"/>
    <col min="8462" max="8462" width="11" style="268" customWidth="1"/>
    <col min="8463" max="8463" width="9" style="268" customWidth="1"/>
    <col min="8464" max="8464" width="6.26953125" style="268" customWidth="1"/>
    <col min="8465" max="8465" width="6.453125" style="268" customWidth="1"/>
    <col min="8466" max="8466" width="6.54296875" style="268" customWidth="1"/>
    <col min="8467" max="8467" width="7" style="268" customWidth="1"/>
    <col min="8468" max="8468" width="9.26953125" style="268" customWidth="1"/>
    <col min="8469" max="8469" width="5.7265625" style="268" customWidth="1"/>
    <col min="8470" max="8470" width="5.453125" style="268" customWidth="1"/>
    <col min="8471" max="8471" width="5.7265625" style="268" customWidth="1"/>
    <col min="8472" max="8472" width="4.81640625" style="268" customWidth="1"/>
    <col min="8473" max="8473" width="7.1796875" style="268" customWidth="1"/>
    <col min="8474" max="8477" width="5.1796875" style="268" customWidth="1"/>
    <col min="8478" max="8478" width="7" style="268" customWidth="1"/>
    <col min="8479" max="8482" width="5.1796875" style="268" customWidth="1"/>
    <col min="8483" max="8483" width="11.453125" style="268" customWidth="1"/>
    <col min="8484" max="8696" width="0" style="268" hidden="1"/>
    <col min="8697" max="8698" width="7.26953125" style="268" customWidth="1"/>
    <col min="8699" max="8701" width="5.26953125" style="268" customWidth="1"/>
    <col min="8702" max="8704" width="5.1796875" style="268" customWidth="1"/>
    <col min="8705" max="8705" width="6" style="268" customWidth="1"/>
    <col min="8706" max="8706" width="4.54296875" style="268" customWidth="1"/>
    <col min="8707" max="8708" width="5.1796875" style="268" customWidth="1"/>
    <col min="8709" max="8709" width="14.453125" style="268" customWidth="1"/>
    <col min="8710" max="8710" width="6.81640625" style="268" customWidth="1"/>
    <col min="8711" max="8711" width="5.1796875" style="268" customWidth="1"/>
    <col min="8712" max="8714" width="9.81640625" style="268" customWidth="1"/>
    <col min="8715" max="8715" width="6.453125" style="268" customWidth="1"/>
    <col min="8716" max="8716" width="6.26953125" style="268" customWidth="1"/>
    <col min="8717" max="8717" width="5.7265625" style="268" customWidth="1"/>
    <col min="8718" max="8718" width="11" style="268" customWidth="1"/>
    <col min="8719" max="8719" width="9" style="268" customWidth="1"/>
    <col min="8720" max="8720" width="6.26953125" style="268" customWidth="1"/>
    <col min="8721" max="8721" width="6.453125" style="268" customWidth="1"/>
    <col min="8722" max="8722" width="6.54296875" style="268" customWidth="1"/>
    <col min="8723" max="8723" width="7" style="268" customWidth="1"/>
    <col min="8724" max="8724" width="9.26953125" style="268" customWidth="1"/>
    <col min="8725" max="8725" width="5.7265625" style="268" customWidth="1"/>
    <col min="8726" max="8726" width="5.453125" style="268" customWidth="1"/>
    <col min="8727" max="8727" width="5.7265625" style="268" customWidth="1"/>
    <col min="8728" max="8728" width="4.81640625" style="268" customWidth="1"/>
    <col min="8729" max="8729" width="7.1796875" style="268" customWidth="1"/>
    <col min="8730" max="8733" width="5.1796875" style="268" customWidth="1"/>
    <col min="8734" max="8734" width="7" style="268" customWidth="1"/>
    <col min="8735" max="8738" width="5.1796875" style="268" customWidth="1"/>
    <col min="8739" max="8739" width="11.453125" style="268" customWidth="1"/>
    <col min="8740" max="8952" width="0" style="268" hidden="1"/>
    <col min="8953" max="8954" width="7.26953125" style="268" customWidth="1"/>
    <col min="8955" max="8957" width="5.26953125" style="268" customWidth="1"/>
    <col min="8958" max="8960" width="5.1796875" style="268" customWidth="1"/>
    <col min="8961" max="8961" width="6" style="268" customWidth="1"/>
    <col min="8962" max="8962" width="4.54296875" style="268" customWidth="1"/>
    <col min="8963" max="8964" width="5.1796875" style="268" customWidth="1"/>
    <col min="8965" max="8965" width="14.453125" style="268" customWidth="1"/>
    <col min="8966" max="8966" width="6.81640625" style="268" customWidth="1"/>
    <col min="8967" max="8967" width="5.1796875" style="268" customWidth="1"/>
    <col min="8968" max="8970" width="9.81640625" style="268" customWidth="1"/>
    <col min="8971" max="8971" width="6.453125" style="268" customWidth="1"/>
    <col min="8972" max="8972" width="6.26953125" style="268" customWidth="1"/>
    <col min="8973" max="8973" width="5.7265625" style="268" customWidth="1"/>
    <col min="8974" max="8974" width="11" style="268" customWidth="1"/>
    <col min="8975" max="8975" width="9" style="268" customWidth="1"/>
    <col min="8976" max="8976" width="6.26953125" style="268" customWidth="1"/>
    <col min="8977" max="8977" width="6.453125" style="268" customWidth="1"/>
    <col min="8978" max="8978" width="6.54296875" style="268" customWidth="1"/>
    <col min="8979" max="8979" width="7" style="268" customWidth="1"/>
    <col min="8980" max="8980" width="9.26953125" style="268" customWidth="1"/>
    <col min="8981" max="8981" width="5.7265625" style="268" customWidth="1"/>
    <col min="8982" max="8982" width="5.453125" style="268" customWidth="1"/>
    <col min="8983" max="8983" width="5.7265625" style="268" customWidth="1"/>
    <col min="8984" max="8984" width="4.81640625" style="268" customWidth="1"/>
    <col min="8985" max="8985" width="7.1796875" style="268" customWidth="1"/>
    <col min="8986" max="8989" width="5.1796875" style="268" customWidth="1"/>
    <col min="8990" max="8990" width="7" style="268" customWidth="1"/>
    <col min="8991" max="8994" width="5.1796875" style="268" customWidth="1"/>
    <col min="8995" max="8995" width="11.453125" style="268" customWidth="1"/>
    <col min="8996" max="9208" width="0" style="268" hidden="1"/>
    <col min="9209" max="9210" width="7.26953125" style="268" customWidth="1"/>
    <col min="9211" max="9213" width="5.26953125" style="268" customWidth="1"/>
    <col min="9214" max="9216" width="5.1796875" style="268" customWidth="1"/>
    <col min="9217" max="9217" width="6" style="268" customWidth="1"/>
    <col min="9218" max="9218" width="4.54296875" style="268" customWidth="1"/>
    <col min="9219" max="9220" width="5.1796875" style="268" customWidth="1"/>
    <col min="9221" max="9221" width="14.453125" style="268" customWidth="1"/>
    <col min="9222" max="9222" width="6.81640625" style="268" customWidth="1"/>
    <col min="9223" max="9223" width="5.1796875" style="268" customWidth="1"/>
    <col min="9224" max="9226" width="9.81640625" style="268" customWidth="1"/>
    <col min="9227" max="9227" width="6.453125" style="268" customWidth="1"/>
    <col min="9228" max="9228" width="6.26953125" style="268" customWidth="1"/>
    <col min="9229" max="9229" width="5.7265625" style="268" customWidth="1"/>
    <col min="9230" max="9230" width="11" style="268" customWidth="1"/>
    <col min="9231" max="9231" width="9" style="268" customWidth="1"/>
    <col min="9232" max="9232" width="6.26953125" style="268" customWidth="1"/>
    <col min="9233" max="9233" width="6.453125" style="268" customWidth="1"/>
    <col min="9234" max="9234" width="6.54296875" style="268" customWidth="1"/>
    <col min="9235" max="9235" width="7" style="268" customWidth="1"/>
    <col min="9236" max="9236" width="9.26953125" style="268" customWidth="1"/>
    <col min="9237" max="9237" width="5.7265625" style="268" customWidth="1"/>
    <col min="9238" max="9238" width="5.453125" style="268" customWidth="1"/>
    <col min="9239" max="9239" width="5.7265625" style="268" customWidth="1"/>
    <col min="9240" max="9240" width="4.81640625" style="268" customWidth="1"/>
    <col min="9241" max="9241" width="7.1796875" style="268" customWidth="1"/>
    <col min="9242" max="9245" width="5.1796875" style="268" customWidth="1"/>
    <col min="9246" max="9246" width="7" style="268" customWidth="1"/>
    <col min="9247" max="9250" width="5.1796875" style="268" customWidth="1"/>
    <col min="9251" max="9251" width="11.453125" style="268" customWidth="1"/>
    <col min="9252" max="9464" width="0" style="268" hidden="1"/>
    <col min="9465" max="9466" width="7.26953125" style="268" customWidth="1"/>
    <col min="9467" max="9469" width="5.26953125" style="268" customWidth="1"/>
    <col min="9470" max="9472" width="5.1796875" style="268" customWidth="1"/>
    <col min="9473" max="9473" width="6" style="268" customWidth="1"/>
    <col min="9474" max="9474" width="4.54296875" style="268" customWidth="1"/>
    <col min="9475" max="9476" width="5.1796875" style="268" customWidth="1"/>
    <col min="9477" max="9477" width="14.453125" style="268" customWidth="1"/>
    <col min="9478" max="9478" width="6.81640625" style="268" customWidth="1"/>
    <col min="9479" max="9479" width="5.1796875" style="268" customWidth="1"/>
    <col min="9480" max="9482" width="9.81640625" style="268" customWidth="1"/>
    <col min="9483" max="9483" width="6.453125" style="268" customWidth="1"/>
    <col min="9484" max="9484" width="6.26953125" style="268" customWidth="1"/>
    <col min="9485" max="9485" width="5.7265625" style="268" customWidth="1"/>
    <col min="9486" max="9486" width="11" style="268" customWidth="1"/>
    <col min="9487" max="9487" width="9" style="268" customWidth="1"/>
    <col min="9488" max="9488" width="6.26953125" style="268" customWidth="1"/>
    <col min="9489" max="9489" width="6.453125" style="268" customWidth="1"/>
    <col min="9490" max="9490" width="6.54296875" style="268" customWidth="1"/>
    <col min="9491" max="9491" width="7" style="268" customWidth="1"/>
    <col min="9492" max="9492" width="9.26953125" style="268" customWidth="1"/>
    <col min="9493" max="9493" width="5.7265625" style="268" customWidth="1"/>
    <col min="9494" max="9494" width="5.453125" style="268" customWidth="1"/>
    <col min="9495" max="9495" width="5.7265625" style="268" customWidth="1"/>
    <col min="9496" max="9496" width="4.81640625" style="268" customWidth="1"/>
    <col min="9497" max="9497" width="7.1796875" style="268" customWidth="1"/>
    <col min="9498" max="9501" width="5.1796875" style="268" customWidth="1"/>
    <col min="9502" max="9502" width="7" style="268" customWidth="1"/>
    <col min="9503" max="9506" width="5.1796875" style="268" customWidth="1"/>
    <col min="9507" max="9507" width="11.453125" style="268" customWidth="1"/>
    <col min="9508" max="9720" width="0" style="268" hidden="1"/>
    <col min="9721" max="9722" width="7.26953125" style="268" customWidth="1"/>
    <col min="9723" max="9725" width="5.26953125" style="268" customWidth="1"/>
    <col min="9726" max="9728" width="5.1796875" style="268" customWidth="1"/>
    <col min="9729" max="9729" width="6" style="268" customWidth="1"/>
    <col min="9730" max="9730" width="4.54296875" style="268" customWidth="1"/>
    <col min="9731" max="9732" width="5.1796875" style="268" customWidth="1"/>
    <col min="9733" max="9733" width="14.453125" style="268" customWidth="1"/>
    <col min="9734" max="9734" width="6.81640625" style="268" customWidth="1"/>
    <col min="9735" max="9735" width="5.1796875" style="268" customWidth="1"/>
    <col min="9736" max="9738" width="9.81640625" style="268" customWidth="1"/>
    <col min="9739" max="9739" width="6.453125" style="268" customWidth="1"/>
    <col min="9740" max="9740" width="6.26953125" style="268" customWidth="1"/>
    <col min="9741" max="9741" width="5.7265625" style="268" customWidth="1"/>
    <col min="9742" max="9742" width="11" style="268" customWidth="1"/>
    <col min="9743" max="9743" width="9" style="268" customWidth="1"/>
    <col min="9744" max="9744" width="6.26953125" style="268" customWidth="1"/>
    <col min="9745" max="9745" width="6.453125" style="268" customWidth="1"/>
    <col min="9746" max="9746" width="6.54296875" style="268" customWidth="1"/>
    <col min="9747" max="9747" width="7" style="268" customWidth="1"/>
    <col min="9748" max="9748" width="9.26953125" style="268" customWidth="1"/>
    <col min="9749" max="9749" width="5.7265625" style="268" customWidth="1"/>
    <col min="9750" max="9750" width="5.453125" style="268" customWidth="1"/>
    <col min="9751" max="9751" width="5.7265625" style="268" customWidth="1"/>
    <col min="9752" max="9752" width="4.81640625" style="268" customWidth="1"/>
    <col min="9753" max="9753" width="7.1796875" style="268" customWidth="1"/>
    <col min="9754" max="9757" width="5.1796875" style="268" customWidth="1"/>
    <col min="9758" max="9758" width="7" style="268" customWidth="1"/>
    <col min="9759" max="9762" width="5.1796875" style="268" customWidth="1"/>
    <col min="9763" max="9763" width="11.453125" style="268" customWidth="1"/>
    <col min="9764" max="9976" width="0" style="268" hidden="1"/>
    <col min="9977" max="9978" width="7.26953125" style="268" customWidth="1"/>
    <col min="9979" max="9981" width="5.26953125" style="268" customWidth="1"/>
    <col min="9982" max="9984" width="5.1796875" style="268" customWidth="1"/>
    <col min="9985" max="9985" width="6" style="268" customWidth="1"/>
    <col min="9986" max="9986" width="4.54296875" style="268" customWidth="1"/>
    <col min="9987" max="9988" width="5.1796875" style="268" customWidth="1"/>
    <col min="9989" max="9989" width="14.453125" style="268" customWidth="1"/>
    <col min="9990" max="9990" width="6.81640625" style="268" customWidth="1"/>
    <col min="9991" max="9991" width="5.1796875" style="268" customWidth="1"/>
    <col min="9992" max="9994" width="9.81640625" style="268" customWidth="1"/>
    <col min="9995" max="9995" width="6.453125" style="268" customWidth="1"/>
    <col min="9996" max="9996" width="6.26953125" style="268" customWidth="1"/>
    <col min="9997" max="9997" width="5.7265625" style="268" customWidth="1"/>
    <col min="9998" max="9998" width="11" style="268" customWidth="1"/>
    <col min="9999" max="9999" width="9" style="268" customWidth="1"/>
    <col min="10000" max="10000" width="6.26953125" style="268" customWidth="1"/>
    <col min="10001" max="10001" width="6.453125" style="268" customWidth="1"/>
    <col min="10002" max="10002" width="6.54296875" style="268" customWidth="1"/>
    <col min="10003" max="10003" width="7" style="268" customWidth="1"/>
    <col min="10004" max="10004" width="9.26953125" style="268" customWidth="1"/>
    <col min="10005" max="10005" width="5.7265625" style="268" customWidth="1"/>
    <col min="10006" max="10006" width="5.453125" style="268" customWidth="1"/>
    <col min="10007" max="10007" width="5.7265625" style="268" customWidth="1"/>
    <col min="10008" max="10008" width="4.81640625" style="268" customWidth="1"/>
    <col min="10009" max="10009" width="7.1796875" style="268" customWidth="1"/>
    <col min="10010" max="10013" width="5.1796875" style="268" customWidth="1"/>
    <col min="10014" max="10014" width="7" style="268" customWidth="1"/>
    <col min="10015" max="10018" width="5.1796875" style="268" customWidth="1"/>
    <col min="10019" max="10019" width="11.453125" style="268" customWidth="1"/>
    <col min="10020" max="10232" width="0" style="268" hidden="1"/>
    <col min="10233" max="10234" width="7.26953125" style="268" customWidth="1"/>
    <col min="10235" max="10237" width="5.26953125" style="268" customWidth="1"/>
    <col min="10238" max="10240" width="5.1796875" style="268" customWidth="1"/>
    <col min="10241" max="10241" width="6" style="268" customWidth="1"/>
    <col min="10242" max="10242" width="4.54296875" style="268" customWidth="1"/>
    <col min="10243" max="10244" width="5.1796875" style="268" customWidth="1"/>
    <col min="10245" max="10245" width="14.453125" style="268" customWidth="1"/>
    <col min="10246" max="10246" width="6.81640625" style="268" customWidth="1"/>
    <col min="10247" max="10247" width="5.1796875" style="268" customWidth="1"/>
    <col min="10248" max="10250" width="9.81640625" style="268" customWidth="1"/>
    <col min="10251" max="10251" width="6.453125" style="268" customWidth="1"/>
    <col min="10252" max="10252" width="6.26953125" style="268" customWidth="1"/>
    <col min="10253" max="10253" width="5.7265625" style="268" customWidth="1"/>
    <col min="10254" max="10254" width="11" style="268" customWidth="1"/>
    <col min="10255" max="10255" width="9" style="268" customWidth="1"/>
    <col min="10256" max="10256" width="6.26953125" style="268" customWidth="1"/>
    <col min="10257" max="10257" width="6.453125" style="268" customWidth="1"/>
    <col min="10258" max="10258" width="6.54296875" style="268" customWidth="1"/>
    <col min="10259" max="10259" width="7" style="268" customWidth="1"/>
    <col min="10260" max="10260" width="9.26953125" style="268" customWidth="1"/>
    <col min="10261" max="10261" width="5.7265625" style="268" customWidth="1"/>
    <col min="10262" max="10262" width="5.453125" style="268" customWidth="1"/>
    <col min="10263" max="10263" width="5.7265625" style="268" customWidth="1"/>
    <col min="10264" max="10264" width="4.81640625" style="268" customWidth="1"/>
    <col min="10265" max="10265" width="7.1796875" style="268" customWidth="1"/>
    <col min="10266" max="10269" width="5.1796875" style="268" customWidth="1"/>
    <col min="10270" max="10270" width="7" style="268" customWidth="1"/>
    <col min="10271" max="10274" width="5.1796875" style="268" customWidth="1"/>
    <col min="10275" max="10275" width="11.453125" style="268" customWidth="1"/>
    <col min="10276" max="10488" width="0" style="268" hidden="1"/>
    <col min="10489" max="10490" width="7.26953125" style="268" customWidth="1"/>
    <col min="10491" max="10493" width="5.26953125" style="268" customWidth="1"/>
    <col min="10494" max="10496" width="5.1796875" style="268" customWidth="1"/>
    <col min="10497" max="10497" width="6" style="268" customWidth="1"/>
    <col min="10498" max="10498" width="4.54296875" style="268" customWidth="1"/>
    <col min="10499" max="10500" width="5.1796875" style="268" customWidth="1"/>
    <col min="10501" max="10501" width="14.453125" style="268" customWidth="1"/>
    <col min="10502" max="10502" width="6.81640625" style="268" customWidth="1"/>
    <col min="10503" max="10503" width="5.1796875" style="268" customWidth="1"/>
    <col min="10504" max="10506" width="9.81640625" style="268" customWidth="1"/>
    <col min="10507" max="10507" width="6.453125" style="268" customWidth="1"/>
    <col min="10508" max="10508" width="6.26953125" style="268" customWidth="1"/>
    <col min="10509" max="10509" width="5.7265625" style="268" customWidth="1"/>
    <col min="10510" max="10510" width="11" style="268" customWidth="1"/>
    <col min="10511" max="10511" width="9" style="268" customWidth="1"/>
    <col min="10512" max="10512" width="6.26953125" style="268" customWidth="1"/>
    <col min="10513" max="10513" width="6.453125" style="268" customWidth="1"/>
    <col min="10514" max="10514" width="6.54296875" style="268" customWidth="1"/>
    <col min="10515" max="10515" width="7" style="268" customWidth="1"/>
    <col min="10516" max="10516" width="9.26953125" style="268" customWidth="1"/>
    <col min="10517" max="10517" width="5.7265625" style="268" customWidth="1"/>
    <col min="10518" max="10518" width="5.453125" style="268" customWidth="1"/>
    <col min="10519" max="10519" width="5.7265625" style="268" customWidth="1"/>
    <col min="10520" max="10520" width="4.81640625" style="268" customWidth="1"/>
    <col min="10521" max="10521" width="7.1796875" style="268" customWidth="1"/>
    <col min="10522" max="10525" width="5.1796875" style="268" customWidth="1"/>
    <col min="10526" max="10526" width="7" style="268" customWidth="1"/>
    <col min="10527" max="10530" width="5.1796875" style="268" customWidth="1"/>
    <col min="10531" max="10531" width="11.453125" style="268" customWidth="1"/>
    <col min="10532" max="10744" width="0" style="268" hidden="1"/>
    <col min="10745" max="10746" width="7.26953125" style="268" customWidth="1"/>
    <col min="10747" max="10749" width="5.26953125" style="268" customWidth="1"/>
    <col min="10750" max="10752" width="5.1796875" style="268" customWidth="1"/>
    <col min="10753" max="10753" width="6" style="268" customWidth="1"/>
    <col min="10754" max="10754" width="4.54296875" style="268" customWidth="1"/>
    <col min="10755" max="10756" width="5.1796875" style="268" customWidth="1"/>
    <col min="10757" max="10757" width="14.453125" style="268" customWidth="1"/>
    <col min="10758" max="10758" width="6.81640625" style="268" customWidth="1"/>
    <col min="10759" max="10759" width="5.1796875" style="268" customWidth="1"/>
    <col min="10760" max="10762" width="9.81640625" style="268" customWidth="1"/>
    <col min="10763" max="10763" width="6.453125" style="268" customWidth="1"/>
    <col min="10764" max="10764" width="6.26953125" style="268" customWidth="1"/>
    <col min="10765" max="10765" width="5.7265625" style="268" customWidth="1"/>
    <col min="10766" max="10766" width="11" style="268" customWidth="1"/>
    <col min="10767" max="10767" width="9" style="268" customWidth="1"/>
    <col min="10768" max="10768" width="6.26953125" style="268" customWidth="1"/>
    <col min="10769" max="10769" width="6.453125" style="268" customWidth="1"/>
    <col min="10770" max="10770" width="6.54296875" style="268" customWidth="1"/>
    <col min="10771" max="10771" width="7" style="268" customWidth="1"/>
    <col min="10772" max="10772" width="9.26953125" style="268" customWidth="1"/>
    <col min="10773" max="10773" width="5.7265625" style="268" customWidth="1"/>
    <col min="10774" max="10774" width="5.453125" style="268" customWidth="1"/>
    <col min="10775" max="10775" width="5.7265625" style="268" customWidth="1"/>
    <col min="10776" max="10776" width="4.81640625" style="268" customWidth="1"/>
    <col min="10777" max="10777" width="7.1796875" style="268" customWidth="1"/>
    <col min="10778" max="10781" width="5.1796875" style="268" customWidth="1"/>
    <col min="10782" max="10782" width="7" style="268" customWidth="1"/>
    <col min="10783" max="10786" width="5.1796875" style="268" customWidth="1"/>
    <col min="10787" max="10787" width="11.453125" style="268" customWidth="1"/>
    <col min="10788" max="11000" width="0" style="268" hidden="1"/>
    <col min="11001" max="11002" width="7.26953125" style="268" customWidth="1"/>
    <col min="11003" max="11005" width="5.26953125" style="268" customWidth="1"/>
    <col min="11006" max="11008" width="5.1796875" style="268" customWidth="1"/>
    <col min="11009" max="11009" width="6" style="268" customWidth="1"/>
    <col min="11010" max="11010" width="4.54296875" style="268" customWidth="1"/>
    <col min="11011" max="11012" width="5.1796875" style="268" customWidth="1"/>
    <col min="11013" max="11013" width="14.453125" style="268" customWidth="1"/>
    <col min="11014" max="11014" width="6.81640625" style="268" customWidth="1"/>
    <col min="11015" max="11015" width="5.1796875" style="268" customWidth="1"/>
    <col min="11016" max="11018" width="9.81640625" style="268" customWidth="1"/>
    <col min="11019" max="11019" width="6.453125" style="268" customWidth="1"/>
    <col min="11020" max="11020" width="6.26953125" style="268" customWidth="1"/>
    <col min="11021" max="11021" width="5.7265625" style="268" customWidth="1"/>
    <col min="11022" max="11022" width="11" style="268" customWidth="1"/>
    <col min="11023" max="11023" width="9" style="268" customWidth="1"/>
    <col min="11024" max="11024" width="6.26953125" style="268" customWidth="1"/>
    <col min="11025" max="11025" width="6.453125" style="268" customWidth="1"/>
    <col min="11026" max="11026" width="6.54296875" style="268" customWidth="1"/>
    <col min="11027" max="11027" width="7" style="268" customWidth="1"/>
    <col min="11028" max="11028" width="9.26953125" style="268" customWidth="1"/>
    <col min="11029" max="11029" width="5.7265625" style="268" customWidth="1"/>
    <col min="11030" max="11030" width="5.453125" style="268" customWidth="1"/>
    <col min="11031" max="11031" width="5.7265625" style="268" customWidth="1"/>
    <col min="11032" max="11032" width="4.81640625" style="268" customWidth="1"/>
    <col min="11033" max="11033" width="7.1796875" style="268" customWidth="1"/>
    <col min="11034" max="11037" width="5.1796875" style="268" customWidth="1"/>
    <col min="11038" max="11038" width="7" style="268" customWidth="1"/>
    <col min="11039" max="11042" width="5.1796875" style="268" customWidth="1"/>
    <col min="11043" max="11043" width="11.453125" style="268" customWidth="1"/>
    <col min="11044" max="11256" width="0" style="268" hidden="1"/>
    <col min="11257" max="11258" width="7.26953125" style="268" customWidth="1"/>
    <col min="11259" max="11261" width="5.26953125" style="268" customWidth="1"/>
    <col min="11262" max="11264" width="5.1796875" style="268" customWidth="1"/>
    <col min="11265" max="11265" width="6" style="268" customWidth="1"/>
    <col min="11266" max="11266" width="4.54296875" style="268" customWidth="1"/>
    <col min="11267" max="11268" width="5.1796875" style="268" customWidth="1"/>
    <col min="11269" max="11269" width="14.453125" style="268" customWidth="1"/>
    <col min="11270" max="11270" width="6.81640625" style="268" customWidth="1"/>
    <col min="11271" max="11271" width="5.1796875" style="268" customWidth="1"/>
    <col min="11272" max="11274" width="9.81640625" style="268" customWidth="1"/>
    <col min="11275" max="11275" width="6.453125" style="268" customWidth="1"/>
    <col min="11276" max="11276" width="6.26953125" style="268" customWidth="1"/>
    <col min="11277" max="11277" width="5.7265625" style="268" customWidth="1"/>
    <col min="11278" max="11278" width="11" style="268" customWidth="1"/>
    <col min="11279" max="11279" width="9" style="268" customWidth="1"/>
    <col min="11280" max="11280" width="6.26953125" style="268" customWidth="1"/>
    <col min="11281" max="11281" width="6.453125" style="268" customWidth="1"/>
    <col min="11282" max="11282" width="6.54296875" style="268" customWidth="1"/>
    <col min="11283" max="11283" width="7" style="268" customWidth="1"/>
    <col min="11284" max="11284" width="9.26953125" style="268" customWidth="1"/>
    <col min="11285" max="11285" width="5.7265625" style="268" customWidth="1"/>
    <col min="11286" max="11286" width="5.453125" style="268" customWidth="1"/>
    <col min="11287" max="11287" width="5.7265625" style="268" customWidth="1"/>
    <col min="11288" max="11288" width="4.81640625" style="268" customWidth="1"/>
    <col min="11289" max="11289" width="7.1796875" style="268" customWidth="1"/>
    <col min="11290" max="11293" width="5.1796875" style="268" customWidth="1"/>
    <col min="11294" max="11294" width="7" style="268" customWidth="1"/>
    <col min="11295" max="11298" width="5.1796875" style="268" customWidth="1"/>
    <col min="11299" max="11299" width="11.453125" style="268" customWidth="1"/>
    <col min="11300" max="11512" width="0" style="268" hidden="1"/>
    <col min="11513" max="11514" width="7.26953125" style="268" customWidth="1"/>
    <col min="11515" max="11517" width="5.26953125" style="268" customWidth="1"/>
    <col min="11518" max="11520" width="5.1796875" style="268" customWidth="1"/>
    <col min="11521" max="11521" width="6" style="268" customWidth="1"/>
    <col min="11522" max="11522" width="4.54296875" style="268" customWidth="1"/>
    <col min="11523" max="11524" width="5.1796875" style="268" customWidth="1"/>
    <col min="11525" max="11525" width="14.453125" style="268" customWidth="1"/>
    <col min="11526" max="11526" width="6.81640625" style="268" customWidth="1"/>
    <col min="11527" max="11527" width="5.1796875" style="268" customWidth="1"/>
    <col min="11528" max="11530" width="9.81640625" style="268" customWidth="1"/>
    <col min="11531" max="11531" width="6.453125" style="268" customWidth="1"/>
    <col min="11532" max="11532" width="6.26953125" style="268" customWidth="1"/>
    <col min="11533" max="11533" width="5.7265625" style="268" customWidth="1"/>
    <col min="11534" max="11534" width="11" style="268" customWidth="1"/>
    <col min="11535" max="11535" width="9" style="268" customWidth="1"/>
    <col min="11536" max="11536" width="6.26953125" style="268" customWidth="1"/>
    <col min="11537" max="11537" width="6.453125" style="268" customWidth="1"/>
    <col min="11538" max="11538" width="6.54296875" style="268" customWidth="1"/>
    <col min="11539" max="11539" width="7" style="268" customWidth="1"/>
    <col min="11540" max="11540" width="9.26953125" style="268" customWidth="1"/>
    <col min="11541" max="11541" width="5.7265625" style="268" customWidth="1"/>
    <col min="11542" max="11542" width="5.453125" style="268" customWidth="1"/>
    <col min="11543" max="11543" width="5.7265625" style="268" customWidth="1"/>
    <col min="11544" max="11544" width="4.81640625" style="268" customWidth="1"/>
    <col min="11545" max="11545" width="7.1796875" style="268" customWidth="1"/>
    <col min="11546" max="11549" width="5.1796875" style="268" customWidth="1"/>
    <col min="11550" max="11550" width="7" style="268" customWidth="1"/>
    <col min="11551" max="11554" width="5.1796875" style="268" customWidth="1"/>
    <col min="11555" max="11555" width="11.453125" style="268" customWidth="1"/>
    <col min="11556" max="11768" width="0" style="268" hidden="1"/>
    <col min="11769" max="11770" width="7.26953125" style="268" customWidth="1"/>
    <col min="11771" max="11773" width="5.26953125" style="268" customWidth="1"/>
    <col min="11774" max="11776" width="5.1796875" style="268" customWidth="1"/>
    <col min="11777" max="11777" width="6" style="268" customWidth="1"/>
    <col min="11778" max="11778" width="4.54296875" style="268" customWidth="1"/>
    <col min="11779" max="11780" width="5.1796875" style="268" customWidth="1"/>
    <col min="11781" max="11781" width="14.453125" style="268" customWidth="1"/>
    <col min="11782" max="11782" width="6.81640625" style="268" customWidth="1"/>
    <col min="11783" max="11783" width="5.1796875" style="268" customWidth="1"/>
    <col min="11784" max="11786" width="9.81640625" style="268" customWidth="1"/>
    <col min="11787" max="11787" width="6.453125" style="268" customWidth="1"/>
    <col min="11788" max="11788" width="6.26953125" style="268" customWidth="1"/>
    <col min="11789" max="11789" width="5.7265625" style="268" customWidth="1"/>
    <col min="11790" max="11790" width="11" style="268" customWidth="1"/>
    <col min="11791" max="11791" width="9" style="268" customWidth="1"/>
    <col min="11792" max="11792" width="6.26953125" style="268" customWidth="1"/>
    <col min="11793" max="11793" width="6.453125" style="268" customWidth="1"/>
    <col min="11794" max="11794" width="6.54296875" style="268" customWidth="1"/>
    <col min="11795" max="11795" width="7" style="268" customWidth="1"/>
    <col min="11796" max="11796" width="9.26953125" style="268" customWidth="1"/>
    <col min="11797" max="11797" width="5.7265625" style="268" customWidth="1"/>
    <col min="11798" max="11798" width="5.453125" style="268" customWidth="1"/>
    <col min="11799" max="11799" width="5.7265625" style="268" customWidth="1"/>
    <col min="11800" max="11800" width="4.81640625" style="268" customWidth="1"/>
    <col min="11801" max="11801" width="7.1796875" style="268" customWidth="1"/>
    <col min="11802" max="11805" width="5.1796875" style="268" customWidth="1"/>
    <col min="11806" max="11806" width="7" style="268" customWidth="1"/>
    <col min="11807" max="11810" width="5.1796875" style="268" customWidth="1"/>
    <col min="11811" max="11811" width="11.453125" style="268" customWidth="1"/>
    <col min="11812" max="12024" width="0" style="268" hidden="1"/>
    <col min="12025" max="12026" width="7.26953125" style="268" customWidth="1"/>
    <col min="12027" max="12029" width="5.26953125" style="268" customWidth="1"/>
    <col min="12030" max="12032" width="5.1796875" style="268" customWidth="1"/>
    <col min="12033" max="12033" width="6" style="268" customWidth="1"/>
    <col min="12034" max="12034" width="4.54296875" style="268" customWidth="1"/>
    <col min="12035" max="12036" width="5.1796875" style="268" customWidth="1"/>
    <col min="12037" max="12037" width="14.453125" style="268" customWidth="1"/>
    <col min="12038" max="12038" width="6.81640625" style="268" customWidth="1"/>
    <col min="12039" max="12039" width="5.1796875" style="268" customWidth="1"/>
    <col min="12040" max="12042" width="9.81640625" style="268" customWidth="1"/>
    <col min="12043" max="12043" width="6.453125" style="268" customWidth="1"/>
    <col min="12044" max="12044" width="6.26953125" style="268" customWidth="1"/>
    <col min="12045" max="12045" width="5.7265625" style="268" customWidth="1"/>
    <col min="12046" max="12046" width="11" style="268" customWidth="1"/>
    <col min="12047" max="12047" width="9" style="268" customWidth="1"/>
    <col min="12048" max="12048" width="6.26953125" style="268" customWidth="1"/>
    <col min="12049" max="12049" width="6.453125" style="268" customWidth="1"/>
    <col min="12050" max="12050" width="6.54296875" style="268" customWidth="1"/>
    <col min="12051" max="12051" width="7" style="268" customWidth="1"/>
    <col min="12052" max="12052" width="9.26953125" style="268" customWidth="1"/>
    <col min="12053" max="12053" width="5.7265625" style="268" customWidth="1"/>
    <col min="12054" max="12054" width="5.453125" style="268" customWidth="1"/>
    <col min="12055" max="12055" width="5.7265625" style="268" customWidth="1"/>
    <col min="12056" max="12056" width="4.81640625" style="268" customWidth="1"/>
    <col min="12057" max="12057" width="7.1796875" style="268" customWidth="1"/>
    <col min="12058" max="12061" width="5.1796875" style="268" customWidth="1"/>
    <col min="12062" max="12062" width="7" style="268" customWidth="1"/>
    <col min="12063" max="12066" width="5.1796875" style="268" customWidth="1"/>
    <col min="12067" max="12067" width="11.453125" style="268" customWidth="1"/>
    <col min="12068" max="12280" width="0" style="268" hidden="1"/>
    <col min="12281" max="12282" width="7.26953125" style="268" customWidth="1"/>
    <col min="12283" max="12285" width="5.26953125" style="268" customWidth="1"/>
    <col min="12286" max="12288" width="5.1796875" style="268" customWidth="1"/>
    <col min="12289" max="12289" width="6" style="268" customWidth="1"/>
    <col min="12290" max="12290" width="4.54296875" style="268" customWidth="1"/>
    <col min="12291" max="12292" width="5.1796875" style="268" customWidth="1"/>
    <col min="12293" max="12293" width="14.453125" style="268" customWidth="1"/>
    <col min="12294" max="12294" width="6.81640625" style="268" customWidth="1"/>
    <col min="12295" max="12295" width="5.1796875" style="268" customWidth="1"/>
    <col min="12296" max="12298" width="9.81640625" style="268" customWidth="1"/>
    <col min="12299" max="12299" width="6.453125" style="268" customWidth="1"/>
    <col min="12300" max="12300" width="6.26953125" style="268" customWidth="1"/>
    <col min="12301" max="12301" width="5.7265625" style="268" customWidth="1"/>
    <col min="12302" max="12302" width="11" style="268" customWidth="1"/>
    <col min="12303" max="12303" width="9" style="268" customWidth="1"/>
    <col min="12304" max="12304" width="6.26953125" style="268" customWidth="1"/>
    <col min="12305" max="12305" width="6.453125" style="268" customWidth="1"/>
    <col min="12306" max="12306" width="6.54296875" style="268" customWidth="1"/>
    <col min="12307" max="12307" width="7" style="268" customWidth="1"/>
    <col min="12308" max="12308" width="9.26953125" style="268" customWidth="1"/>
    <col min="12309" max="12309" width="5.7265625" style="268" customWidth="1"/>
    <col min="12310" max="12310" width="5.453125" style="268" customWidth="1"/>
    <col min="12311" max="12311" width="5.7265625" style="268" customWidth="1"/>
    <col min="12312" max="12312" width="4.81640625" style="268" customWidth="1"/>
    <col min="12313" max="12313" width="7.1796875" style="268" customWidth="1"/>
    <col min="12314" max="12317" width="5.1796875" style="268" customWidth="1"/>
    <col min="12318" max="12318" width="7" style="268" customWidth="1"/>
    <col min="12319" max="12322" width="5.1796875" style="268" customWidth="1"/>
    <col min="12323" max="12323" width="11.453125" style="268" customWidth="1"/>
    <col min="12324" max="12536" width="0" style="268" hidden="1"/>
    <col min="12537" max="12538" width="7.26953125" style="268" customWidth="1"/>
    <col min="12539" max="12541" width="5.26953125" style="268" customWidth="1"/>
    <col min="12542" max="12544" width="5.1796875" style="268" customWidth="1"/>
    <col min="12545" max="12545" width="6" style="268" customWidth="1"/>
    <col min="12546" max="12546" width="4.54296875" style="268" customWidth="1"/>
    <col min="12547" max="12548" width="5.1796875" style="268" customWidth="1"/>
    <col min="12549" max="12549" width="14.453125" style="268" customWidth="1"/>
    <col min="12550" max="12550" width="6.81640625" style="268" customWidth="1"/>
    <col min="12551" max="12551" width="5.1796875" style="268" customWidth="1"/>
    <col min="12552" max="12554" width="9.81640625" style="268" customWidth="1"/>
    <col min="12555" max="12555" width="6.453125" style="268" customWidth="1"/>
    <col min="12556" max="12556" width="6.26953125" style="268" customWidth="1"/>
    <col min="12557" max="12557" width="5.7265625" style="268" customWidth="1"/>
    <col min="12558" max="12558" width="11" style="268" customWidth="1"/>
    <col min="12559" max="12559" width="9" style="268" customWidth="1"/>
    <col min="12560" max="12560" width="6.26953125" style="268" customWidth="1"/>
    <col min="12561" max="12561" width="6.453125" style="268" customWidth="1"/>
    <col min="12562" max="12562" width="6.54296875" style="268" customWidth="1"/>
    <col min="12563" max="12563" width="7" style="268" customWidth="1"/>
    <col min="12564" max="12564" width="9.26953125" style="268" customWidth="1"/>
    <col min="12565" max="12565" width="5.7265625" style="268" customWidth="1"/>
    <col min="12566" max="12566" width="5.453125" style="268" customWidth="1"/>
    <col min="12567" max="12567" width="5.7265625" style="268" customWidth="1"/>
    <col min="12568" max="12568" width="4.81640625" style="268" customWidth="1"/>
    <col min="12569" max="12569" width="7.1796875" style="268" customWidth="1"/>
    <col min="12570" max="12573" width="5.1796875" style="268" customWidth="1"/>
    <col min="12574" max="12574" width="7" style="268" customWidth="1"/>
    <col min="12575" max="12578" width="5.1796875" style="268" customWidth="1"/>
    <col min="12579" max="12579" width="11.453125" style="268" customWidth="1"/>
    <col min="12580" max="12792" width="0" style="268" hidden="1"/>
    <col min="12793" max="12794" width="7.26953125" style="268" customWidth="1"/>
    <col min="12795" max="12797" width="5.26953125" style="268" customWidth="1"/>
    <col min="12798" max="12800" width="5.1796875" style="268" customWidth="1"/>
    <col min="12801" max="12801" width="6" style="268" customWidth="1"/>
    <col min="12802" max="12802" width="4.54296875" style="268" customWidth="1"/>
    <col min="12803" max="12804" width="5.1796875" style="268" customWidth="1"/>
    <col min="12805" max="12805" width="14.453125" style="268" customWidth="1"/>
    <col min="12806" max="12806" width="6.81640625" style="268" customWidth="1"/>
    <col min="12807" max="12807" width="5.1796875" style="268" customWidth="1"/>
    <col min="12808" max="12810" width="9.81640625" style="268" customWidth="1"/>
    <col min="12811" max="12811" width="6.453125" style="268" customWidth="1"/>
    <col min="12812" max="12812" width="6.26953125" style="268" customWidth="1"/>
    <col min="12813" max="12813" width="5.7265625" style="268" customWidth="1"/>
    <col min="12814" max="12814" width="11" style="268" customWidth="1"/>
    <col min="12815" max="12815" width="9" style="268" customWidth="1"/>
    <col min="12816" max="12816" width="6.26953125" style="268" customWidth="1"/>
    <col min="12817" max="12817" width="6.453125" style="268" customWidth="1"/>
    <col min="12818" max="12818" width="6.54296875" style="268" customWidth="1"/>
    <col min="12819" max="12819" width="7" style="268" customWidth="1"/>
    <col min="12820" max="12820" width="9.26953125" style="268" customWidth="1"/>
    <col min="12821" max="12821" width="5.7265625" style="268" customWidth="1"/>
    <col min="12822" max="12822" width="5.453125" style="268" customWidth="1"/>
    <col min="12823" max="12823" width="5.7265625" style="268" customWidth="1"/>
    <col min="12824" max="12824" width="4.81640625" style="268" customWidth="1"/>
    <col min="12825" max="12825" width="7.1796875" style="268" customWidth="1"/>
    <col min="12826" max="12829" width="5.1796875" style="268" customWidth="1"/>
    <col min="12830" max="12830" width="7" style="268" customWidth="1"/>
    <col min="12831" max="12834" width="5.1796875" style="268" customWidth="1"/>
    <col min="12835" max="12835" width="11.453125" style="268" customWidth="1"/>
    <col min="12836" max="13048" width="0" style="268" hidden="1"/>
    <col min="13049" max="13050" width="7.26953125" style="268" customWidth="1"/>
    <col min="13051" max="13053" width="5.26953125" style="268" customWidth="1"/>
    <col min="13054" max="13056" width="5.1796875" style="268" customWidth="1"/>
    <col min="13057" max="13057" width="6" style="268" customWidth="1"/>
    <col min="13058" max="13058" width="4.54296875" style="268" customWidth="1"/>
    <col min="13059" max="13060" width="5.1796875" style="268" customWidth="1"/>
    <col min="13061" max="13061" width="14.453125" style="268" customWidth="1"/>
    <col min="13062" max="13062" width="6.81640625" style="268" customWidth="1"/>
    <col min="13063" max="13063" width="5.1796875" style="268" customWidth="1"/>
    <col min="13064" max="13066" width="9.81640625" style="268" customWidth="1"/>
    <col min="13067" max="13067" width="6.453125" style="268" customWidth="1"/>
    <col min="13068" max="13068" width="6.26953125" style="268" customWidth="1"/>
    <col min="13069" max="13069" width="5.7265625" style="268" customWidth="1"/>
    <col min="13070" max="13070" width="11" style="268" customWidth="1"/>
    <col min="13071" max="13071" width="9" style="268" customWidth="1"/>
    <col min="13072" max="13072" width="6.26953125" style="268" customWidth="1"/>
    <col min="13073" max="13073" width="6.453125" style="268" customWidth="1"/>
    <col min="13074" max="13074" width="6.54296875" style="268" customWidth="1"/>
    <col min="13075" max="13075" width="7" style="268" customWidth="1"/>
    <col min="13076" max="13076" width="9.26953125" style="268" customWidth="1"/>
    <col min="13077" max="13077" width="5.7265625" style="268" customWidth="1"/>
    <col min="13078" max="13078" width="5.453125" style="268" customWidth="1"/>
    <col min="13079" max="13079" width="5.7265625" style="268" customWidth="1"/>
    <col min="13080" max="13080" width="4.81640625" style="268" customWidth="1"/>
    <col min="13081" max="13081" width="7.1796875" style="268" customWidth="1"/>
    <col min="13082" max="13085" width="5.1796875" style="268" customWidth="1"/>
    <col min="13086" max="13086" width="7" style="268" customWidth="1"/>
    <col min="13087" max="13090" width="5.1796875" style="268" customWidth="1"/>
    <col min="13091" max="13091" width="11.453125" style="268" customWidth="1"/>
    <col min="13092" max="13304" width="0" style="268" hidden="1"/>
    <col min="13305" max="13306" width="7.26953125" style="268" customWidth="1"/>
    <col min="13307" max="13309" width="5.26953125" style="268" customWidth="1"/>
    <col min="13310" max="13312" width="5.1796875" style="268" customWidth="1"/>
    <col min="13313" max="13313" width="6" style="268" customWidth="1"/>
    <col min="13314" max="13314" width="4.54296875" style="268" customWidth="1"/>
    <col min="13315" max="13316" width="5.1796875" style="268" customWidth="1"/>
    <col min="13317" max="13317" width="14.453125" style="268" customWidth="1"/>
    <col min="13318" max="13318" width="6.81640625" style="268" customWidth="1"/>
    <col min="13319" max="13319" width="5.1796875" style="268" customWidth="1"/>
    <col min="13320" max="13322" width="9.81640625" style="268" customWidth="1"/>
    <col min="13323" max="13323" width="6.453125" style="268" customWidth="1"/>
    <col min="13324" max="13324" width="6.26953125" style="268" customWidth="1"/>
    <col min="13325" max="13325" width="5.7265625" style="268" customWidth="1"/>
    <col min="13326" max="13326" width="11" style="268" customWidth="1"/>
    <col min="13327" max="13327" width="9" style="268" customWidth="1"/>
    <col min="13328" max="13328" width="6.26953125" style="268" customWidth="1"/>
    <col min="13329" max="13329" width="6.453125" style="268" customWidth="1"/>
    <col min="13330" max="13330" width="6.54296875" style="268" customWidth="1"/>
    <col min="13331" max="13331" width="7" style="268" customWidth="1"/>
    <col min="13332" max="13332" width="9.26953125" style="268" customWidth="1"/>
    <col min="13333" max="13333" width="5.7265625" style="268" customWidth="1"/>
    <col min="13334" max="13334" width="5.453125" style="268" customWidth="1"/>
    <col min="13335" max="13335" width="5.7265625" style="268" customWidth="1"/>
    <col min="13336" max="13336" width="4.81640625" style="268" customWidth="1"/>
    <col min="13337" max="13337" width="7.1796875" style="268" customWidth="1"/>
    <col min="13338" max="13341" width="5.1796875" style="268" customWidth="1"/>
    <col min="13342" max="13342" width="7" style="268" customWidth="1"/>
    <col min="13343" max="13346" width="5.1796875" style="268" customWidth="1"/>
    <col min="13347" max="13347" width="11.453125" style="268" customWidth="1"/>
    <col min="13348" max="13560" width="0" style="268" hidden="1"/>
    <col min="13561" max="13562" width="7.26953125" style="268" customWidth="1"/>
    <col min="13563" max="13565" width="5.26953125" style="268" customWidth="1"/>
    <col min="13566" max="13568" width="5.1796875" style="268" customWidth="1"/>
    <col min="13569" max="13569" width="6" style="268" customWidth="1"/>
    <col min="13570" max="13570" width="4.54296875" style="268" customWidth="1"/>
    <col min="13571" max="13572" width="5.1796875" style="268" customWidth="1"/>
    <col min="13573" max="13573" width="14.453125" style="268" customWidth="1"/>
    <col min="13574" max="13574" width="6.81640625" style="268" customWidth="1"/>
    <col min="13575" max="13575" width="5.1796875" style="268" customWidth="1"/>
    <col min="13576" max="13578" width="9.81640625" style="268" customWidth="1"/>
    <col min="13579" max="13579" width="6.453125" style="268" customWidth="1"/>
    <col min="13580" max="13580" width="6.26953125" style="268" customWidth="1"/>
    <col min="13581" max="13581" width="5.7265625" style="268" customWidth="1"/>
    <col min="13582" max="13582" width="11" style="268" customWidth="1"/>
    <col min="13583" max="13583" width="9" style="268" customWidth="1"/>
    <col min="13584" max="13584" width="6.26953125" style="268" customWidth="1"/>
    <col min="13585" max="13585" width="6.453125" style="268" customWidth="1"/>
    <col min="13586" max="13586" width="6.54296875" style="268" customWidth="1"/>
    <col min="13587" max="13587" width="7" style="268" customWidth="1"/>
    <col min="13588" max="13588" width="9.26953125" style="268" customWidth="1"/>
    <col min="13589" max="13589" width="5.7265625" style="268" customWidth="1"/>
    <col min="13590" max="13590" width="5.453125" style="268" customWidth="1"/>
    <col min="13591" max="13591" width="5.7265625" style="268" customWidth="1"/>
    <col min="13592" max="13592" width="4.81640625" style="268" customWidth="1"/>
    <col min="13593" max="13593" width="7.1796875" style="268" customWidth="1"/>
    <col min="13594" max="13597" width="5.1796875" style="268" customWidth="1"/>
    <col min="13598" max="13598" width="7" style="268" customWidth="1"/>
    <col min="13599" max="13602" width="5.1796875" style="268" customWidth="1"/>
    <col min="13603" max="13603" width="11.453125" style="268" customWidth="1"/>
    <col min="13604" max="13816" width="0" style="268" hidden="1"/>
    <col min="13817" max="13818" width="7.26953125" style="268" customWidth="1"/>
    <col min="13819" max="13821" width="5.26953125" style="268" customWidth="1"/>
    <col min="13822" max="13824" width="5.1796875" style="268" customWidth="1"/>
    <col min="13825" max="13825" width="6" style="268" customWidth="1"/>
    <col min="13826" max="13826" width="4.54296875" style="268" customWidth="1"/>
    <col min="13827" max="13828" width="5.1796875" style="268" customWidth="1"/>
    <col min="13829" max="13829" width="14.453125" style="268" customWidth="1"/>
    <col min="13830" max="13830" width="6.81640625" style="268" customWidth="1"/>
    <col min="13831" max="13831" width="5.1796875" style="268" customWidth="1"/>
    <col min="13832" max="13834" width="9.81640625" style="268" customWidth="1"/>
    <col min="13835" max="13835" width="6.453125" style="268" customWidth="1"/>
    <col min="13836" max="13836" width="6.26953125" style="268" customWidth="1"/>
    <col min="13837" max="13837" width="5.7265625" style="268" customWidth="1"/>
    <col min="13838" max="13838" width="11" style="268" customWidth="1"/>
    <col min="13839" max="13839" width="9" style="268" customWidth="1"/>
    <col min="13840" max="13840" width="6.26953125" style="268" customWidth="1"/>
    <col min="13841" max="13841" width="6.453125" style="268" customWidth="1"/>
    <col min="13842" max="13842" width="6.54296875" style="268" customWidth="1"/>
    <col min="13843" max="13843" width="7" style="268" customWidth="1"/>
    <col min="13844" max="13844" width="9.26953125" style="268" customWidth="1"/>
    <col min="13845" max="13845" width="5.7265625" style="268" customWidth="1"/>
    <col min="13846" max="13846" width="5.453125" style="268" customWidth="1"/>
    <col min="13847" max="13847" width="5.7265625" style="268" customWidth="1"/>
    <col min="13848" max="13848" width="4.81640625" style="268" customWidth="1"/>
    <col min="13849" max="13849" width="7.1796875" style="268" customWidth="1"/>
    <col min="13850" max="13853" width="5.1796875" style="268" customWidth="1"/>
    <col min="13854" max="13854" width="7" style="268" customWidth="1"/>
    <col min="13855" max="13858" width="5.1796875" style="268" customWidth="1"/>
    <col min="13859" max="13859" width="11.453125" style="268" customWidth="1"/>
    <col min="13860" max="14072" width="0" style="268" hidden="1"/>
    <col min="14073" max="14074" width="7.26953125" style="268" customWidth="1"/>
    <col min="14075" max="14077" width="5.26953125" style="268" customWidth="1"/>
    <col min="14078" max="14080" width="5.1796875" style="268" customWidth="1"/>
    <col min="14081" max="14081" width="6" style="268" customWidth="1"/>
    <col min="14082" max="14082" width="4.54296875" style="268" customWidth="1"/>
    <col min="14083" max="14084" width="5.1796875" style="268" customWidth="1"/>
    <col min="14085" max="14085" width="14.453125" style="268" customWidth="1"/>
    <col min="14086" max="14086" width="6.81640625" style="268" customWidth="1"/>
    <col min="14087" max="14087" width="5.1796875" style="268" customWidth="1"/>
    <col min="14088" max="14090" width="9.81640625" style="268" customWidth="1"/>
    <col min="14091" max="14091" width="6.453125" style="268" customWidth="1"/>
    <col min="14092" max="14092" width="6.26953125" style="268" customWidth="1"/>
    <col min="14093" max="14093" width="5.7265625" style="268" customWidth="1"/>
    <col min="14094" max="14094" width="11" style="268" customWidth="1"/>
    <col min="14095" max="14095" width="9" style="268" customWidth="1"/>
    <col min="14096" max="14096" width="6.26953125" style="268" customWidth="1"/>
    <col min="14097" max="14097" width="6.453125" style="268" customWidth="1"/>
    <col min="14098" max="14098" width="6.54296875" style="268" customWidth="1"/>
    <col min="14099" max="14099" width="7" style="268" customWidth="1"/>
    <col min="14100" max="14100" width="9.26953125" style="268" customWidth="1"/>
    <col min="14101" max="14101" width="5.7265625" style="268" customWidth="1"/>
    <col min="14102" max="14102" width="5.453125" style="268" customWidth="1"/>
    <col min="14103" max="14103" width="5.7265625" style="268" customWidth="1"/>
    <col min="14104" max="14104" width="4.81640625" style="268" customWidth="1"/>
    <col min="14105" max="14105" width="7.1796875" style="268" customWidth="1"/>
    <col min="14106" max="14109" width="5.1796875" style="268" customWidth="1"/>
    <col min="14110" max="14110" width="7" style="268" customWidth="1"/>
    <col min="14111" max="14114" width="5.1796875" style="268" customWidth="1"/>
    <col min="14115" max="14115" width="11.453125" style="268" customWidth="1"/>
    <col min="14116" max="14328" width="0" style="268" hidden="1"/>
    <col min="14329" max="14330" width="7.26953125" style="268" customWidth="1"/>
    <col min="14331" max="14333" width="5.26953125" style="268" customWidth="1"/>
    <col min="14334" max="14336" width="5.1796875" style="268" customWidth="1"/>
    <col min="14337" max="14337" width="6" style="268" customWidth="1"/>
    <col min="14338" max="14338" width="4.54296875" style="268" customWidth="1"/>
    <col min="14339" max="14340" width="5.1796875" style="268" customWidth="1"/>
    <col min="14341" max="14341" width="14.453125" style="268" customWidth="1"/>
    <col min="14342" max="14342" width="6.81640625" style="268" customWidth="1"/>
    <col min="14343" max="14343" width="5.1796875" style="268" customWidth="1"/>
    <col min="14344" max="14346" width="9.81640625" style="268" customWidth="1"/>
    <col min="14347" max="14347" width="6.453125" style="268" customWidth="1"/>
    <col min="14348" max="14348" width="6.26953125" style="268" customWidth="1"/>
    <col min="14349" max="14349" width="5.7265625" style="268" customWidth="1"/>
    <col min="14350" max="14350" width="11" style="268" customWidth="1"/>
    <col min="14351" max="14351" width="9" style="268" customWidth="1"/>
    <col min="14352" max="14352" width="6.26953125" style="268" customWidth="1"/>
    <col min="14353" max="14353" width="6.453125" style="268" customWidth="1"/>
    <col min="14354" max="14354" width="6.54296875" style="268" customWidth="1"/>
    <col min="14355" max="14355" width="7" style="268" customWidth="1"/>
    <col min="14356" max="14356" width="9.26953125" style="268" customWidth="1"/>
    <col min="14357" max="14357" width="5.7265625" style="268" customWidth="1"/>
    <col min="14358" max="14358" width="5.453125" style="268" customWidth="1"/>
    <col min="14359" max="14359" width="5.7265625" style="268" customWidth="1"/>
    <col min="14360" max="14360" width="4.81640625" style="268" customWidth="1"/>
    <col min="14361" max="14361" width="7.1796875" style="268" customWidth="1"/>
    <col min="14362" max="14365" width="5.1796875" style="268" customWidth="1"/>
    <col min="14366" max="14366" width="7" style="268" customWidth="1"/>
    <col min="14367" max="14370" width="5.1796875" style="268" customWidth="1"/>
    <col min="14371" max="14371" width="11.453125" style="268" customWidth="1"/>
    <col min="14372" max="14584" width="0" style="268" hidden="1"/>
    <col min="14585" max="14586" width="7.26953125" style="268" customWidth="1"/>
    <col min="14587" max="14589" width="5.26953125" style="268" customWidth="1"/>
    <col min="14590" max="14592" width="5.1796875" style="268" customWidth="1"/>
    <col min="14593" max="14593" width="6" style="268" customWidth="1"/>
    <col min="14594" max="14594" width="4.54296875" style="268" customWidth="1"/>
    <col min="14595" max="14596" width="5.1796875" style="268" customWidth="1"/>
    <col min="14597" max="14597" width="14.453125" style="268" customWidth="1"/>
    <col min="14598" max="14598" width="6.81640625" style="268" customWidth="1"/>
    <col min="14599" max="14599" width="5.1796875" style="268" customWidth="1"/>
    <col min="14600" max="14602" width="9.81640625" style="268" customWidth="1"/>
    <col min="14603" max="14603" width="6.453125" style="268" customWidth="1"/>
    <col min="14604" max="14604" width="6.26953125" style="268" customWidth="1"/>
    <col min="14605" max="14605" width="5.7265625" style="268" customWidth="1"/>
    <col min="14606" max="14606" width="11" style="268" customWidth="1"/>
    <col min="14607" max="14607" width="9" style="268" customWidth="1"/>
    <col min="14608" max="14608" width="6.26953125" style="268" customWidth="1"/>
    <col min="14609" max="14609" width="6.453125" style="268" customWidth="1"/>
    <col min="14610" max="14610" width="6.54296875" style="268" customWidth="1"/>
    <col min="14611" max="14611" width="7" style="268" customWidth="1"/>
    <col min="14612" max="14612" width="9.26953125" style="268" customWidth="1"/>
    <col min="14613" max="14613" width="5.7265625" style="268" customWidth="1"/>
    <col min="14614" max="14614" width="5.453125" style="268" customWidth="1"/>
    <col min="14615" max="14615" width="5.7265625" style="268" customWidth="1"/>
    <col min="14616" max="14616" width="4.81640625" style="268" customWidth="1"/>
    <col min="14617" max="14617" width="7.1796875" style="268" customWidth="1"/>
    <col min="14618" max="14621" width="5.1796875" style="268" customWidth="1"/>
    <col min="14622" max="14622" width="7" style="268" customWidth="1"/>
    <col min="14623" max="14626" width="5.1796875" style="268" customWidth="1"/>
    <col min="14627" max="14627" width="11.453125" style="268" customWidth="1"/>
    <col min="14628" max="14840" width="0" style="268" hidden="1"/>
    <col min="14841" max="14842" width="7.26953125" style="268" customWidth="1"/>
    <col min="14843" max="14845" width="5.26953125" style="268" customWidth="1"/>
    <col min="14846" max="14848" width="5.1796875" style="268" customWidth="1"/>
    <col min="14849" max="14849" width="6" style="268" customWidth="1"/>
    <col min="14850" max="14850" width="4.54296875" style="268" customWidth="1"/>
    <col min="14851" max="14852" width="5.1796875" style="268" customWidth="1"/>
    <col min="14853" max="14853" width="14.453125" style="268" customWidth="1"/>
    <col min="14854" max="14854" width="6.81640625" style="268" customWidth="1"/>
    <col min="14855" max="14855" width="5.1796875" style="268" customWidth="1"/>
    <col min="14856" max="14858" width="9.81640625" style="268" customWidth="1"/>
    <col min="14859" max="14859" width="6.453125" style="268" customWidth="1"/>
    <col min="14860" max="14860" width="6.26953125" style="268" customWidth="1"/>
    <col min="14861" max="14861" width="5.7265625" style="268" customWidth="1"/>
    <col min="14862" max="14862" width="11" style="268" customWidth="1"/>
    <col min="14863" max="14863" width="9" style="268" customWidth="1"/>
    <col min="14864" max="14864" width="6.26953125" style="268" customWidth="1"/>
    <col min="14865" max="14865" width="6.453125" style="268" customWidth="1"/>
    <col min="14866" max="14866" width="6.54296875" style="268" customWidth="1"/>
    <col min="14867" max="14867" width="7" style="268" customWidth="1"/>
    <col min="14868" max="14868" width="9.26953125" style="268" customWidth="1"/>
    <col min="14869" max="14869" width="5.7265625" style="268" customWidth="1"/>
    <col min="14870" max="14870" width="5.453125" style="268" customWidth="1"/>
    <col min="14871" max="14871" width="5.7265625" style="268" customWidth="1"/>
    <col min="14872" max="14872" width="4.81640625" style="268" customWidth="1"/>
    <col min="14873" max="14873" width="7.1796875" style="268" customWidth="1"/>
    <col min="14874" max="14877" width="5.1796875" style="268" customWidth="1"/>
    <col min="14878" max="14878" width="7" style="268" customWidth="1"/>
    <col min="14879" max="14882" width="5.1796875" style="268" customWidth="1"/>
    <col min="14883" max="14883" width="11.453125" style="268" customWidth="1"/>
    <col min="14884" max="15096" width="0" style="268" hidden="1"/>
    <col min="15097" max="15098" width="7.26953125" style="268" customWidth="1"/>
    <col min="15099" max="15101" width="5.26953125" style="268" customWidth="1"/>
    <col min="15102" max="15104" width="5.1796875" style="268" customWidth="1"/>
    <col min="15105" max="15105" width="6" style="268" customWidth="1"/>
    <col min="15106" max="15106" width="4.54296875" style="268" customWidth="1"/>
    <col min="15107" max="15108" width="5.1796875" style="268" customWidth="1"/>
    <col min="15109" max="15109" width="14.453125" style="268" customWidth="1"/>
    <col min="15110" max="15110" width="6.81640625" style="268" customWidth="1"/>
    <col min="15111" max="15111" width="5.1796875" style="268" customWidth="1"/>
    <col min="15112" max="15114" width="9.81640625" style="268" customWidth="1"/>
    <col min="15115" max="15115" width="6.453125" style="268" customWidth="1"/>
    <col min="15116" max="15116" width="6.26953125" style="268" customWidth="1"/>
    <col min="15117" max="15117" width="5.7265625" style="268" customWidth="1"/>
    <col min="15118" max="15118" width="11" style="268" customWidth="1"/>
    <col min="15119" max="15119" width="9" style="268" customWidth="1"/>
    <col min="15120" max="15120" width="6.26953125" style="268" customWidth="1"/>
    <col min="15121" max="15121" width="6.453125" style="268" customWidth="1"/>
    <col min="15122" max="15122" width="6.54296875" style="268" customWidth="1"/>
    <col min="15123" max="15123" width="7" style="268" customWidth="1"/>
    <col min="15124" max="15124" width="9.26953125" style="268" customWidth="1"/>
    <col min="15125" max="15125" width="5.7265625" style="268" customWidth="1"/>
    <col min="15126" max="15126" width="5.453125" style="268" customWidth="1"/>
    <col min="15127" max="15127" width="5.7265625" style="268" customWidth="1"/>
    <col min="15128" max="15128" width="4.81640625" style="268" customWidth="1"/>
    <col min="15129" max="15129" width="7.1796875" style="268" customWidth="1"/>
    <col min="15130" max="15133" width="5.1796875" style="268" customWidth="1"/>
    <col min="15134" max="15134" width="7" style="268" customWidth="1"/>
    <col min="15135" max="15138" width="5.1796875" style="268" customWidth="1"/>
    <col min="15139" max="15139" width="11.453125" style="268" customWidth="1"/>
    <col min="15140" max="15352" width="0" style="268" hidden="1"/>
    <col min="15353" max="15354" width="7.26953125" style="268" customWidth="1"/>
    <col min="15355" max="15357" width="5.26953125" style="268" customWidth="1"/>
    <col min="15358" max="15360" width="5.1796875" style="268" customWidth="1"/>
    <col min="15361" max="15361" width="6" style="268" customWidth="1"/>
    <col min="15362" max="15362" width="4.54296875" style="268" customWidth="1"/>
    <col min="15363" max="15364" width="5.1796875" style="268" customWidth="1"/>
    <col min="15365" max="15365" width="14.453125" style="268" customWidth="1"/>
    <col min="15366" max="15366" width="6.81640625" style="268" customWidth="1"/>
    <col min="15367" max="15367" width="5.1796875" style="268" customWidth="1"/>
    <col min="15368" max="15370" width="9.81640625" style="268" customWidth="1"/>
    <col min="15371" max="15371" width="6.453125" style="268" customWidth="1"/>
    <col min="15372" max="15372" width="6.26953125" style="268" customWidth="1"/>
    <col min="15373" max="15373" width="5.7265625" style="268" customWidth="1"/>
    <col min="15374" max="15374" width="11" style="268" customWidth="1"/>
    <col min="15375" max="15375" width="9" style="268" customWidth="1"/>
    <col min="15376" max="15376" width="6.26953125" style="268" customWidth="1"/>
    <col min="15377" max="15377" width="6.453125" style="268" customWidth="1"/>
    <col min="15378" max="15378" width="6.54296875" style="268" customWidth="1"/>
    <col min="15379" max="15379" width="7" style="268" customWidth="1"/>
    <col min="15380" max="15380" width="9.26953125" style="268" customWidth="1"/>
    <col min="15381" max="15381" width="5.7265625" style="268" customWidth="1"/>
    <col min="15382" max="15382" width="5.453125" style="268" customWidth="1"/>
    <col min="15383" max="15383" width="5.7265625" style="268" customWidth="1"/>
    <col min="15384" max="15384" width="4.81640625" style="268" customWidth="1"/>
    <col min="15385" max="15385" width="7.1796875" style="268" customWidth="1"/>
    <col min="15386" max="15389" width="5.1796875" style="268" customWidth="1"/>
    <col min="15390" max="15390" width="7" style="268" customWidth="1"/>
    <col min="15391" max="15394" width="5.1796875" style="268" customWidth="1"/>
    <col min="15395" max="15395" width="11.453125" style="268" customWidth="1"/>
    <col min="15396" max="15608" width="0" style="268" hidden="1"/>
    <col min="15609" max="15610" width="7.26953125" style="268" customWidth="1"/>
    <col min="15611" max="15613" width="5.26953125" style="268" customWidth="1"/>
    <col min="15614" max="15616" width="5.1796875" style="268" customWidth="1"/>
    <col min="15617" max="15617" width="6" style="268" customWidth="1"/>
    <col min="15618" max="15618" width="4.54296875" style="268" customWidth="1"/>
    <col min="15619" max="15620" width="5.1796875" style="268" customWidth="1"/>
    <col min="15621" max="15621" width="14.453125" style="268" customWidth="1"/>
    <col min="15622" max="15622" width="6.81640625" style="268" customWidth="1"/>
    <col min="15623" max="15623" width="5.1796875" style="268" customWidth="1"/>
    <col min="15624" max="15626" width="9.81640625" style="268" customWidth="1"/>
    <col min="15627" max="15627" width="6.453125" style="268" customWidth="1"/>
    <col min="15628" max="15628" width="6.26953125" style="268" customWidth="1"/>
    <col min="15629" max="15629" width="5.7265625" style="268" customWidth="1"/>
    <col min="15630" max="15630" width="11" style="268" customWidth="1"/>
    <col min="15631" max="15631" width="9" style="268" customWidth="1"/>
    <col min="15632" max="15632" width="6.26953125" style="268" customWidth="1"/>
    <col min="15633" max="15633" width="6.453125" style="268" customWidth="1"/>
    <col min="15634" max="15634" width="6.54296875" style="268" customWidth="1"/>
    <col min="15635" max="15635" width="7" style="268" customWidth="1"/>
    <col min="15636" max="15636" width="9.26953125" style="268" customWidth="1"/>
    <col min="15637" max="15637" width="5.7265625" style="268" customWidth="1"/>
    <col min="15638" max="15638" width="5.453125" style="268" customWidth="1"/>
    <col min="15639" max="15639" width="5.7265625" style="268" customWidth="1"/>
    <col min="15640" max="15640" width="4.81640625" style="268" customWidth="1"/>
    <col min="15641" max="15641" width="7.1796875" style="268" customWidth="1"/>
    <col min="15642" max="15645" width="5.1796875" style="268" customWidth="1"/>
    <col min="15646" max="15646" width="7" style="268" customWidth="1"/>
    <col min="15647" max="15650" width="5.1796875" style="268" customWidth="1"/>
    <col min="15651" max="15651" width="11.453125" style="268" customWidth="1"/>
    <col min="15652" max="15864" width="0" style="268" hidden="1"/>
    <col min="15865" max="15866" width="7.26953125" style="268" customWidth="1"/>
    <col min="15867" max="15869" width="5.26953125" style="268" customWidth="1"/>
    <col min="15870" max="15872" width="5.1796875" style="268" customWidth="1"/>
    <col min="15873" max="15873" width="6" style="268" customWidth="1"/>
    <col min="15874" max="15874" width="4.54296875" style="268" customWidth="1"/>
    <col min="15875" max="15876" width="5.1796875" style="268" customWidth="1"/>
    <col min="15877" max="15877" width="14.453125" style="268" customWidth="1"/>
    <col min="15878" max="15878" width="6.81640625" style="268" customWidth="1"/>
    <col min="15879" max="15879" width="5.1796875" style="268" customWidth="1"/>
    <col min="15880" max="15882" width="9.81640625" style="268" customWidth="1"/>
    <col min="15883" max="15883" width="6.453125" style="268" customWidth="1"/>
    <col min="15884" max="15884" width="6.26953125" style="268" customWidth="1"/>
    <col min="15885" max="15885" width="5.7265625" style="268" customWidth="1"/>
    <col min="15886" max="15886" width="11" style="268" customWidth="1"/>
    <col min="15887" max="15887" width="9" style="268" customWidth="1"/>
    <col min="15888" max="15888" width="6.26953125" style="268" customWidth="1"/>
    <col min="15889" max="15889" width="6.453125" style="268" customWidth="1"/>
    <col min="15890" max="15890" width="6.54296875" style="268" customWidth="1"/>
    <col min="15891" max="15891" width="7" style="268" customWidth="1"/>
    <col min="15892" max="15892" width="9.26953125" style="268" customWidth="1"/>
    <col min="15893" max="15893" width="5.7265625" style="268" customWidth="1"/>
    <col min="15894" max="15894" width="5.453125" style="268" customWidth="1"/>
    <col min="15895" max="15895" width="5.7265625" style="268" customWidth="1"/>
    <col min="15896" max="15896" width="4.81640625" style="268" customWidth="1"/>
    <col min="15897" max="15897" width="7.1796875" style="268" customWidth="1"/>
    <col min="15898" max="15901" width="5.1796875" style="268" customWidth="1"/>
    <col min="15902" max="15902" width="7" style="268" customWidth="1"/>
    <col min="15903" max="15906" width="5.1796875" style="268" customWidth="1"/>
    <col min="15907" max="15907" width="11.453125" style="268" customWidth="1"/>
    <col min="15908" max="16120" width="0" style="268" hidden="1"/>
    <col min="16121" max="16122" width="7.26953125" style="268" customWidth="1"/>
    <col min="16123" max="16125" width="5.26953125" style="268" customWidth="1"/>
    <col min="16126" max="16128" width="5.1796875" style="268" customWidth="1"/>
    <col min="16129" max="16129" width="6" style="268" customWidth="1"/>
    <col min="16130" max="16130" width="4.54296875" style="268" customWidth="1"/>
    <col min="16131" max="16132" width="5.1796875" style="268" customWidth="1"/>
    <col min="16133" max="16133" width="14.453125" style="268" customWidth="1"/>
    <col min="16134" max="16134" width="6.81640625" style="268" customWidth="1"/>
    <col min="16135" max="16135" width="5.1796875" style="268" customWidth="1"/>
    <col min="16136" max="16138" width="9.81640625" style="268" customWidth="1"/>
    <col min="16139" max="16139" width="6.453125" style="268" customWidth="1"/>
    <col min="16140" max="16140" width="6.26953125" style="268" customWidth="1"/>
    <col min="16141" max="16141" width="5.7265625" style="268" customWidth="1"/>
    <col min="16142" max="16142" width="11" style="268" customWidth="1"/>
    <col min="16143" max="16143" width="9" style="268" customWidth="1"/>
    <col min="16144" max="16144" width="6.26953125" style="268" customWidth="1"/>
    <col min="16145" max="16145" width="6.453125" style="268" customWidth="1"/>
    <col min="16146" max="16146" width="6.54296875" style="268" customWidth="1"/>
    <col min="16147" max="16147" width="7" style="268" customWidth="1"/>
    <col min="16148" max="16148" width="9.26953125" style="268" customWidth="1"/>
    <col min="16149" max="16149" width="5.7265625" style="268" customWidth="1"/>
    <col min="16150" max="16150" width="5.453125" style="268" customWidth="1"/>
    <col min="16151" max="16151" width="5.7265625" style="268" customWidth="1"/>
    <col min="16152" max="16152" width="4.81640625" style="268" customWidth="1"/>
    <col min="16153" max="16153" width="7.1796875" style="268" customWidth="1"/>
    <col min="16154" max="16157" width="5.1796875" style="268" customWidth="1"/>
    <col min="16158" max="16158" width="7" style="268" customWidth="1"/>
    <col min="16159" max="16162" width="5.1796875" style="268" customWidth="1"/>
    <col min="16163" max="16163" width="11.453125" style="268" customWidth="1"/>
    <col min="16164" max="16384" width="0" style="268" hidden="1"/>
  </cols>
  <sheetData>
    <row r="1" spans="1:249" s="50" customFormat="1" ht="24" customHeight="1">
      <c r="A1" s="44"/>
      <c r="B1" s="45"/>
      <c r="C1" s="45" t="s">
        <v>116</v>
      </c>
      <c r="D1" s="46" t="s">
        <v>99</v>
      </c>
      <c r="E1" s="47"/>
      <c r="F1" s="48"/>
      <c r="G1" s="49"/>
      <c r="H1" s="49"/>
      <c r="I1" s="339"/>
      <c r="J1" s="706" t="s">
        <v>117</v>
      </c>
      <c r="K1" s="707"/>
      <c r="L1" s="707"/>
      <c r="M1" s="707"/>
      <c r="N1" s="707"/>
      <c r="O1" s="707"/>
      <c r="P1" s="707"/>
      <c r="Q1" s="707"/>
      <c r="R1" s="707"/>
      <c r="S1" s="707"/>
      <c r="T1" s="707"/>
      <c r="U1" s="707"/>
      <c r="V1" s="707"/>
      <c r="W1" s="707"/>
      <c r="X1" s="707"/>
      <c r="Y1" s="707"/>
      <c r="Z1" s="707"/>
      <c r="AA1" s="707"/>
      <c r="AB1" s="707"/>
      <c r="AC1" s="710" t="s">
        <v>118</v>
      </c>
      <c r="AD1" s="711"/>
      <c r="AE1" s="711"/>
      <c r="AF1" s="711"/>
      <c r="AG1" s="711"/>
      <c r="AH1" s="712"/>
      <c r="IO1" s="508"/>
    </row>
    <row r="2" spans="1:249" s="50" customFormat="1" ht="24" customHeight="1" thickBot="1">
      <c r="A2" s="51"/>
      <c r="B2" s="52" t="s">
        <v>119</v>
      </c>
      <c r="C2" s="53"/>
      <c r="D2" s="54"/>
      <c r="E2" s="55"/>
      <c r="F2" s="55"/>
      <c r="G2" s="55"/>
      <c r="H2" s="56"/>
      <c r="I2" s="56"/>
      <c r="J2" s="708"/>
      <c r="K2" s="709"/>
      <c r="L2" s="709"/>
      <c r="M2" s="709"/>
      <c r="N2" s="709"/>
      <c r="O2" s="709"/>
      <c r="P2" s="709"/>
      <c r="Q2" s="709"/>
      <c r="R2" s="709"/>
      <c r="S2" s="709"/>
      <c r="T2" s="709"/>
      <c r="U2" s="709"/>
      <c r="V2" s="709"/>
      <c r="W2" s="709"/>
      <c r="X2" s="709"/>
      <c r="Y2" s="709"/>
      <c r="Z2" s="709"/>
      <c r="AA2" s="709"/>
      <c r="AB2" s="709"/>
      <c r="AC2" s="713"/>
      <c r="AD2" s="714"/>
      <c r="AE2" s="714"/>
      <c r="AF2" s="714"/>
      <c r="AG2" s="714"/>
      <c r="AH2" s="715"/>
      <c r="IO2" s="337"/>
    </row>
    <row r="3" spans="1:249" s="50" customFormat="1" ht="24" customHeight="1">
      <c r="A3" s="718" t="s">
        <v>71</v>
      </c>
      <c r="B3" s="719"/>
      <c r="C3" s="719"/>
      <c r="D3" s="719"/>
      <c r="E3" s="719"/>
      <c r="F3" s="719"/>
      <c r="G3" s="719"/>
      <c r="H3" s="719"/>
      <c r="I3" s="719"/>
      <c r="J3" s="719"/>
      <c r="K3" s="719"/>
      <c r="L3" s="719"/>
      <c r="M3" s="719"/>
      <c r="N3" s="719"/>
      <c r="O3" s="719"/>
      <c r="P3" s="719"/>
      <c r="Q3" s="719"/>
      <c r="R3" s="719"/>
      <c r="S3" s="719"/>
      <c r="T3" s="719"/>
      <c r="U3" s="719"/>
      <c r="V3" s="719"/>
      <c r="W3" s="719"/>
      <c r="X3" s="719"/>
      <c r="Y3" s="719"/>
      <c r="Z3" s="719"/>
      <c r="AA3" s="719"/>
      <c r="AB3" s="719"/>
      <c r="AC3" s="719"/>
      <c r="AD3" s="719"/>
      <c r="AE3" s="719"/>
      <c r="AF3" s="719"/>
      <c r="AG3" s="719"/>
      <c r="AH3" s="720"/>
      <c r="IO3" s="337"/>
    </row>
    <row r="4" spans="1:249" s="50" customFormat="1" ht="24.75" customHeight="1">
      <c r="A4" s="721" t="s">
        <v>72</v>
      </c>
      <c r="B4" s="723" t="s">
        <v>120</v>
      </c>
      <c r="C4" s="723"/>
      <c r="D4" s="723"/>
      <c r="E4" s="723"/>
      <c r="F4" s="723"/>
      <c r="G4" s="59" t="s">
        <v>73</v>
      </c>
      <c r="H4" s="60" t="s">
        <v>121</v>
      </c>
      <c r="I4" s="724"/>
      <c r="J4" s="724"/>
      <c r="K4" s="724"/>
      <c r="L4" s="725" t="s">
        <v>122</v>
      </c>
      <c r="M4" s="725"/>
      <c r="N4" s="723" t="s">
        <v>120</v>
      </c>
      <c r="O4" s="723"/>
      <c r="P4" s="723"/>
      <c r="Q4" s="723"/>
      <c r="R4" s="59" t="s">
        <v>77</v>
      </c>
      <c r="S4" s="60" t="s">
        <v>121</v>
      </c>
      <c r="T4" s="724"/>
      <c r="U4" s="724"/>
      <c r="V4" s="724"/>
      <c r="W4" s="725" t="s">
        <v>123</v>
      </c>
      <c r="X4" s="725"/>
      <c r="Y4" s="723" t="s">
        <v>120</v>
      </c>
      <c r="Z4" s="723"/>
      <c r="AA4" s="723"/>
      <c r="AB4" s="723"/>
      <c r="AC4" s="59" t="s">
        <v>81</v>
      </c>
      <c r="AD4" s="60" t="s">
        <v>121</v>
      </c>
      <c r="AE4" s="727"/>
      <c r="AF4" s="727"/>
      <c r="AG4" s="727"/>
      <c r="AH4" s="728"/>
      <c r="IO4" s="337"/>
    </row>
    <row r="5" spans="1:249" s="50" customFormat="1" ht="24.75" customHeight="1">
      <c r="A5" s="722"/>
      <c r="B5" s="716" t="s">
        <v>124</v>
      </c>
      <c r="C5" s="716"/>
      <c r="D5" s="716"/>
      <c r="E5" s="716"/>
      <c r="F5" s="716"/>
      <c r="G5" s="61" t="s">
        <v>74</v>
      </c>
      <c r="H5" s="62" t="s">
        <v>121</v>
      </c>
      <c r="I5" s="717"/>
      <c r="J5" s="717"/>
      <c r="K5" s="717"/>
      <c r="L5" s="726"/>
      <c r="M5" s="726"/>
      <c r="N5" s="716" t="s">
        <v>124</v>
      </c>
      <c r="O5" s="716"/>
      <c r="P5" s="716"/>
      <c r="Q5" s="716"/>
      <c r="R5" s="61" t="s">
        <v>78</v>
      </c>
      <c r="S5" s="62" t="s">
        <v>121</v>
      </c>
      <c r="T5" s="717"/>
      <c r="U5" s="717"/>
      <c r="V5" s="717"/>
      <c r="W5" s="726"/>
      <c r="X5" s="726"/>
      <c r="Y5" s="716" t="s">
        <v>124</v>
      </c>
      <c r="Z5" s="716"/>
      <c r="AA5" s="716"/>
      <c r="AB5" s="716"/>
      <c r="AC5" s="61" t="s">
        <v>82</v>
      </c>
      <c r="AD5" s="63" t="s">
        <v>121</v>
      </c>
      <c r="AE5" s="206"/>
      <c r="AF5" s="64"/>
      <c r="AG5" s="64"/>
      <c r="AH5" s="341"/>
      <c r="IO5" s="337"/>
    </row>
    <row r="6" spans="1:249" s="50" customFormat="1" ht="24.75" customHeight="1">
      <c r="A6" s="722"/>
      <c r="B6" s="716" t="s">
        <v>125</v>
      </c>
      <c r="C6" s="716"/>
      <c r="D6" s="716"/>
      <c r="E6" s="716"/>
      <c r="F6" s="716"/>
      <c r="G6" s="61" t="s">
        <v>75</v>
      </c>
      <c r="H6" s="62" t="s">
        <v>121</v>
      </c>
      <c r="I6" s="717"/>
      <c r="J6" s="717"/>
      <c r="K6" s="717"/>
      <c r="L6" s="726"/>
      <c r="M6" s="726"/>
      <c r="N6" s="716" t="s">
        <v>125</v>
      </c>
      <c r="O6" s="716"/>
      <c r="P6" s="716"/>
      <c r="Q6" s="716"/>
      <c r="R6" s="61" t="s">
        <v>79</v>
      </c>
      <c r="S6" s="62" t="s">
        <v>121</v>
      </c>
      <c r="T6" s="717"/>
      <c r="U6" s="717"/>
      <c r="V6" s="717"/>
      <c r="W6" s="726"/>
      <c r="X6" s="726"/>
      <c r="Y6" s="716" t="s">
        <v>125</v>
      </c>
      <c r="Z6" s="716"/>
      <c r="AA6" s="716"/>
      <c r="AB6" s="716"/>
      <c r="AC6" s="61" t="s">
        <v>83</v>
      </c>
      <c r="AD6" s="63" t="s">
        <v>121</v>
      </c>
      <c r="AE6" s="64"/>
      <c r="AF6" s="64"/>
      <c r="AG6" s="64"/>
      <c r="AH6" s="341"/>
      <c r="IO6" s="337"/>
    </row>
    <row r="7" spans="1:249" s="50" customFormat="1" ht="24.75" customHeight="1">
      <c r="A7" s="722"/>
      <c r="B7" s="716" t="s">
        <v>126</v>
      </c>
      <c r="C7" s="716"/>
      <c r="D7" s="716"/>
      <c r="E7" s="716"/>
      <c r="F7" s="716"/>
      <c r="G7" s="61" t="s">
        <v>76</v>
      </c>
      <c r="H7" s="62" t="s">
        <v>121</v>
      </c>
      <c r="I7" s="717"/>
      <c r="J7" s="717"/>
      <c r="K7" s="717"/>
      <c r="L7" s="726"/>
      <c r="M7" s="726"/>
      <c r="N7" s="716" t="s">
        <v>126</v>
      </c>
      <c r="O7" s="716"/>
      <c r="P7" s="716"/>
      <c r="Q7" s="716"/>
      <c r="R7" s="61" t="s">
        <v>80</v>
      </c>
      <c r="S7" s="62" t="s">
        <v>121</v>
      </c>
      <c r="T7" s="717"/>
      <c r="U7" s="717"/>
      <c r="V7" s="717"/>
      <c r="W7" s="726"/>
      <c r="X7" s="726"/>
      <c r="Y7" s="716" t="s">
        <v>126</v>
      </c>
      <c r="Z7" s="716"/>
      <c r="AA7" s="716"/>
      <c r="AB7" s="716"/>
      <c r="AC7" s="61" t="s">
        <v>84</v>
      </c>
      <c r="AD7" s="63" t="s">
        <v>121</v>
      </c>
      <c r="AE7" s="739"/>
      <c r="AF7" s="739"/>
      <c r="AG7" s="739"/>
      <c r="AH7" s="740"/>
      <c r="IO7" s="337"/>
    </row>
    <row r="8" spans="1:249" s="50" customFormat="1" ht="24" customHeight="1" thickBot="1">
      <c r="A8" s="741" t="s">
        <v>87</v>
      </c>
      <c r="B8" s="742"/>
      <c r="C8" s="742"/>
      <c r="D8" s="742"/>
      <c r="E8" s="742"/>
      <c r="F8" s="742"/>
      <c r="G8" s="742"/>
      <c r="H8" s="742"/>
      <c r="I8" s="742"/>
      <c r="J8" s="742"/>
      <c r="K8" s="742"/>
      <c r="L8" s="742"/>
      <c r="M8" s="742"/>
      <c r="N8" s="742"/>
      <c r="O8" s="742"/>
      <c r="P8" s="742"/>
      <c r="Q8" s="742"/>
      <c r="R8" s="742"/>
      <c r="S8" s="742"/>
      <c r="T8" s="742"/>
      <c r="U8" s="742"/>
      <c r="V8" s="742"/>
      <c r="W8" s="742"/>
      <c r="X8" s="742"/>
      <c r="Y8" s="742"/>
      <c r="Z8" s="742"/>
      <c r="AA8" s="742"/>
      <c r="AB8" s="742"/>
      <c r="AC8" s="66" t="s">
        <v>85</v>
      </c>
      <c r="AD8" s="67" t="s">
        <v>127</v>
      </c>
      <c r="AE8" s="68"/>
      <c r="AF8" s="69"/>
      <c r="AG8" s="69"/>
      <c r="AH8" s="342"/>
      <c r="IO8" s="337"/>
    </row>
    <row r="9" spans="1:249" s="50" customFormat="1" ht="24" customHeight="1" thickBot="1">
      <c r="A9" s="743" t="s">
        <v>128</v>
      </c>
      <c r="B9" s="744"/>
      <c r="C9" s="744"/>
      <c r="D9" s="744"/>
      <c r="E9" s="744"/>
      <c r="F9" s="744"/>
      <c r="G9" s="744"/>
      <c r="H9" s="744"/>
      <c r="I9" s="744"/>
      <c r="J9" s="744"/>
      <c r="K9" s="744"/>
      <c r="L9" s="744"/>
      <c r="M9" s="744"/>
      <c r="N9" s="744"/>
      <c r="O9" s="744"/>
      <c r="P9" s="744"/>
      <c r="Q9" s="744"/>
      <c r="R9" s="744"/>
      <c r="S9" s="744"/>
      <c r="T9" s="744"/>
      <c r="U9" s="744"/>
      <c r="V9" s="744"/>
      <c r="W9" s="744"/>
      <c r="X9" s="744"/>
      <c r="Y9" s="744"/>
      <c r="Z9" s="744"/>
      <c r="AA9" s="744"/>
      <c r="AB9" s="744"/>
      <c r="AC9" s="70" t="s">
        <v>86</v>
      </c>
      <c r="AD9" s="71" t="s">
        <v>127</v>
      </c>
      <c r="AE9" s="745"/>
      <c r="AF9" s="745"/>
      <c r="AG9" s="745"/>
      <c r="AH9" s="746"/>
      <c r="IO9" s="337"/>
    </row>
    <row r="10" spans="1:249" s="50" customFormat="1" ht="12.75" customHeight="1" thickBot="1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4"/>
      <c r="AD10" s="74"/>
      <c r="AE10" s="73"/>
      <c r="AH10" s="343"/>
      <c r="IO10" s="338"/>
    </row>
    <row r="11" spans="1:249" s="50" customFormat="1" ht="24" customHeight="1" thickBot="1">
      <c r="A11" s="747" t="s">
        <v>14</v>
      </c>
      <c r="B11" s="748"/>
      <c r="C11" s="748"/>
      <c r="D11" s="748"/>
      <c r="E11" s="748"/>
      <c r="F11" s="748"/>
      <c r="G11" s="748"/>
      <c r="H11" s="748"/>
      <c r="I11" s="748"/>
      <c r="J11" s="748"/>
      <c r="K11" s="748"/>
      <c r="L11" s="748"/>
      <c r="M11" s="748"/>
      <c r="N11" s="748"/>
      <c r="O11" s="748"/>
      <c r="P11" s="748"/>
      <c r="Q11" s="749" t="s">
        <v>46</v>
      </c>
      <c r="R11" s="749"/>
      <c r="S11" s="749"/>
      <c r="T11" s="749"/>
      <c r="U11" s="749"/>
      <c r="V11" s="749"/>
      <c r="W11" s="749"/>
      <c r="X11" s="749"/>
      <c r="Y11" s="749"/>
      <c r="Z11" s="749"/>
      <c r="AA11" s="749"/>
      <c r="AB11" s="749"/>
      <c r="AC11" s="749"/>
      <c r="AD11" s="749"/>
      <c r="AE11" s="749"/>
      <c r="AF11" s="75"/>
      <c r="AG11" s="76"/>
      <c r="AH11" s="344"/>
    </row>
    <row r="12" spans="1:249" s="50" customFormat="1" ht="24" customHeight="1" thickBot="1">
      <c r="A12" s="775" t="s">
        <v>0</v>
      </c>
      <c r="B12" s="776"/>
      <c r="C12" s="776"/>
      <c r="D12" s="776"/>
      <c r="E12" s="776"/>
      <c r="F12" s="776"/>
      <c r="G12" s="776"/>
      <c r="H12" s="776"/>
      <c r="I12" s="776"/>
      <c r="J12" s="776"/>
      <c r="K12" s="776"/>
      <c r="L12" s="776"/>
      <c r="M12" s="776"/>
      <c r="N12" s="776"/>
      <c r="O12" s="776"/>
      <c r="P12" s="776"/>
      <c r="Q12" s="777" t="s">
        <v>15</v>
      </c>
      <c r="R12" s="777"/>
      <c r="S12" s="777"/>
      <c r="T12" s="777"/>
      <c r="U12" s="777"/>
      <c r="V12" s="777"/>
      <c r="W12" s="777"/>
      <c r="X12" s="777"/>
      <c r="Y12" s="777"/>
      <c r="Z12" s="777"/>
      <c r="AA12" s="777"/>
      <c r="AB12" s="777"/>
      <c r="AC12" s="777"/>
      <c r="AD12" s="777"/>
      <c r="AE12" s="777"/>
      <c r="AF12" s="729"/>
      <c r="AG12" s="729"/>
      <c r="AH12" s="730"/>
    </row>
    <row r="13" spans="1:249" s="50" customFormat="1" ht="24" customHeight="1" thickBot="1">
      <c r="A13" s="731" t="s">
        <v>1</v>
      </c>
      <c r="B13" s="732"/>
      <c r="C13" s="732"/>
      <c r="D13" s="732"/>
      <c r="E13" s="732"/>
      <c r="F13" s="732"/>
      <c r="G13" s="732"/>
      <c r="H13" s="732"/>
      <c r="I13" s="732"/>
      <c r="J13" s="732"/>
      <c r="K13" s="732"/>
      <c r="L13" s="732"/>
      <c r="M13" s="732"/>
      <c r="N13" s="77" t="s">
        <v>116</v>
      </c>
      <c r="O13" s="78" t="s">
        <v>116</v>
      </c>
      <c r="P13" s="79"/>
      <c r="Q13" s="733"/>
      <c r="R13" s="734"/>
      <c r="S13" s="734"/>
      <c r="T13" s="734"/>
      <c r="U13" s="734"/>
      <c r="V13" s="734"/>
      <c r="W13" s="734"/>
      <c r="X13" s="734"/>
      <c r="Y13" s="734"/>
      <c r="Z13" s="734"/>
      <c r="AA13" s="734"/>
      <c r="AB13" s="734"/>
      <c r="AC13" s="735" t="s">
        <v>16</v>
      </c>
      <c r="AD13" s="736"/>
      <c r="AE13" s="736"/>
      <c r="AF13" s="737" t="s">
        <v>129</v>
      </c>
      <c r="AG13" s="736"/>
      <c r="AH13" s="738"/>
    </row>
    <row r="14" spans="1:249" s="50" customFormat="1" ht="24" customHeight="1">
      <c r="A14" s="345" t="s">
        <v>130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  <c r="N14" s="82">
        <v>311</v>
      </c>
      <c r="O14" s="60" t="s">
        <v>121</v>
      </c>
      <c r="P14" s="83">
        <v>50030.32</v>
      </c>
      <c r="Q14" s="764" t="s">
        <v>131</v>
      </c>
      <c r="R14" s="765"/>
      <c r="S14" s="765"/>
      <c r="T14" s="765"/>
      <c r="U14" s="765"/>
      <c r="V14" s="765"/>
      <c r="W14" s="765"/>
      <c r="X14" s="765"/>
      <c r="Y14" s="765"/>
      <c r="Z14" s="765"/>
      <c r="AA14" s="765"/>
      <c r="AB14" s="765"/>
      <c r="AC14" s="84">
        <v>6011</v>
      </c>
      <c r="AD14" s="346" t="s">
        <v>121</v>
      </c>
      <c r="AE14" s="347">
        <v>160682.04</v>
      </c>
      <c r="AF14" s="348">
        <v>6012</v>
      </c>
      <c r="AG14" s="346"/>
      <c r="AH14" s="349"/>
    </row>
    <row r="15" spans="1:249" s="50" customFormat="1" ht="24" customHeight="1">
      <c r="A15" s="142" t="s">
        <v>132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  <c r="N15" s="87">
        <v>312</v>
      </c>
      <c r="O15" s="62" t="s">
        <v>121</v>
      </c>
      <c r="P15" s="85"/>
      <c r="Q15" s="88" t="s">
        <v>133</v>
      </c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4">
        <v>6021</v>
      </c>
      <c r="AD15" s="62" t="s">
        <v>121</v>
      </c>
      <c r="AE15" s="90"/>
      <c r="AF15" s="84">
        <v>6022</v>
      </c>
      <c r="AG15" s="62"/>
      <c r="AH15" s="350"/>
    </row>
    <row r="16" spans="1:249" s="50" customFormat="1" ht="24" customHeight="1">
      <c r="A16" s="145" t="s">
        <v>134</v>
      </c>
      <c r="B16" s="91"/>
      <c r="C16" s="91"/>
      <c r="D16" s="91"/>
      <c r="E16" s="91"/>
      <c r="F16" s="85"/>
      <c r="G16" s="85"/>
      <c r="H16" s="85"/>
      <c r="I16" s="85"/>
      <c r="J16" s="85"/>
      <c r="K16" s="85"/>
      <c r="L16" s="85"/>
      <c r="M16" s="86"/>
      <c r="N16" s="87">
        <v>313</v>
      </c>
      <c r="O16" s="62" t="s">
        <v>135</v>
      </c>
      <c r="P16" s="85"/>
      <c r="Q16" s="92" t="s">
        <v>136</v>
      </c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84">
        <v>6031</v>
      </c>
      <c r="AD16" s="62" t="s">
        <v>121</v>
      </c>
      <c r="AE16" s="90"/>
      <c r="AF16" s="84">
        <v>6032</v>
      </c>
      <c r="AG16" s="62"/>
      <c r="AH16" s="350"/>
    </row>
    <row r="17" spans="1:34" s="50" customFormat="1" ht="24" customHeight="1">
      <c r="A17" s="766" t="s">
        <v>137</v>
      </c>
      <c r="B17" s="757"/>
      <c r="C17" s="754" t="s">
        <v>138</v>
      </c>
      <c r="D17" s="754"/>
      <c r="E17" s="754"/>
      <c r="F17" s="85" t="s">
        <v>139</v>
      </c>
      <c r="G17" s="85"/>
      <c r="H17" s="85"/>
      <c r="I17" s="85"/>
      <c r="J17" s="85"/>
      <c r="K17" s="85"/>
      <c r="L17" s="85"/>
      <c r="M17" s="86"/>
      <c r="N17" s="87">
        <v>314</v>
      </c>
      <c r="O17" s="62" t="s">
        <v>121</v>
      </c>
      <c r="P17" s="85">
        <v>11914.83</v>
      </c>
      <c r="Q17" s="92" t="s">
        <v>140</v>
      </c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4">
        <v>6041</v>
      </c>
      <c r="AD17" s="62" t="s">
        <v>121</v>
      </c>
      <c r="AE17" s="90"/>
      <c r="AF17" s="94">
        <v>6042</v>
      </c>
      <c r="AG17" s="62"/>
      <c r="AH17" s="350"/>
    </row>
    <row r="18" spans="1:34" s="50" customFormat="1" ht="24" customHeight="1">
      <c r="A18" s="752"/>
      <c r="B18" s="753"/>
      <c r="C18" s="754"/>
      <c r="D18" s="754"/>
      <c r="E18" s="754"/>
      <c r="F18" s="85" t="s">
        <v>141</v>
      </c>
      <c r="G18" s="85"/>
      <c r="H18" s="85"/>
      <c r="I18" s="85"/>
      <c r="J18" s="85"/>
      <c r="K18" s="85"/>
      <c r="L18" s="85"/>
      <c r="M18" s="86"/>
      <c r="N18" s="82">
        <v>315</v>
      </c>
      <c r="O18" s="62" t="s">
        <v>121</v>
      </c>
      <c r="P18" s="85"/>
      <c r="Q18" s="92" t="s">
        <v>142</v>
      </c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4">
        <v>6051</v>
      </c>
      <c r="AD18" s="62" t="s">
        <v>121</v>
      </c>
      <c r="AE18" s="90"/>
      <c r="AF18" s="94">
        <v>6052</v>
      </c>
      <c r="AG18" s="62"/>
      <c r="AH18" s="350"/>
    </row>
    <row r="19" spans="1:34" s="50" customFormat="1" ht="24" customHeight="1">
      <c r="A19" s="752"/>
      <c r="B19" s="753"/>
      <c r="C19" s="769" t="s">
        <v>143</v>
      </c>
      <c r="D19" s="770"/>
      <c r="E19" s="771"/>
      <c r="F19" s="85" t="s">
        <v>139</v>
      </c>
      <c r="G19" s="85"/>
      <c r="H19" s="95"/>
      <c r="I19" s="85"/>
      <c r="J19" s="85"/>
      <c r="K19" s="85"/>
      <c r="L19" s="85"/>
      <c r="M19" s="86"/>
      <c r="N19" s="87">
        <v>316</v>
      </c>
      <c r="O19" s="62" t="s">
        <v>121</v>
      </c>
      <c r="P19" s="85"/>
      <c r="Q19" s="92" t="s">
        <v>144</v>
      </c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84">
        <v>6061</v>
      </c>
      <c r="AD19" s="62" t="s">
        <v>121</v>
      </c>
      <c r="AE19" s="90"/>
      <c r="AF19" s="84">
        <v>6062</v>
      </c>
      <c r="AG19" s="62"/>
      <c r="AH19" s="350"/>
    </row>
    <row r="20" spans="1:34" s="50" customFormat="1" ht="24" customHeight="1">
      <c r="A20" s="767"/>
      <c r="B20" s="768"/>
      <c r="C20" s="772"/>
      <c r="D20" s="773"/>
      <c r="E20" s="774"/>
      <c r="F20" s="85" t="s">
        <v>141</v>
      </c>
      <c r="G20" s="85"/>
      <c r="H20" s="85"/>
      <c r="I20" s="85"/>
      <c r="J20" s="85"/>
      <c r="K20" s="85"/>
      <c r="L20" s="85"/>
      <c r="M20" s="86"/>
      <c r="N20" s="87">
        <v>317</v>
      </c>
      <c r="O20" s="62" t="s">
        <v>121</v>
      </c>
      <c r="P20" s="85"/>
      <c r="Q20" s="92" t="s">
        <v>145</v>
      </c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84">
        <v>6071</v>
      </c>
      <c r="AD20" s="62" t="s">
        <v>121</v>
      </c>
      <c r="AE20" s="90"/>
      <c r="AF20" s="84">
        <v>6072</v>
      </c>
      <c r="AG20" s="62"/>
      <c r="AH20" s="350"/>
    </row>
    <row r="21" spans="1:34" s="50" customFormat="1" ht="24.75" customHeight="1">
      <c r="A21" s="750" t="s">
        <v>2</v>
      </c>
      <c r="B21" s="751"/>
      <c r="C21" s="754" t="s">
        <v>138</v>
      </c>
      <c r="D21" s="754"/>
      <c r="E21" s="754"/>
      <c r="F21" s="85" t="s">
        <v>139</v>
      </c>
      <c r="G21" s="85"/>
      <c r="H21" s="85"/>
      <c r="I21" s="85"/>
      <c r="J21" s="85"/>
      <c r="K21" s="85"/>
      <c r="L21" s="85"/>
      <c r="M21" s="86"/>
      <c r="N21" s="87">
        <v>318</v>
      </c>
      <c r="O21" s="97" t="s">
        <v>121</v>
      </c>
      <c r="P21" s="270"/>
      <c r="Q21" s="92" t="s">
        <v>146</v>
      </c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84">
        <v>6081</v>
      </c>
      <c r="AD21" s="62" t="s">
        <v>121</v>
      </c>
      <c r="AE21" s="90"/>
      <c r="AF21" s="84">
        <v>6082</v>
      </c>
      <c r="AG21" s="62"/>
      <c r="AH21" s="350"/>
    </row>
    <row r="22" spans="1:34" s="50" customFormat="1" ht="24" customHeight="1">
      <c r="A22" s="752"/>
      <c r="B22" s="753"/>
      <c r="C22" s="754"/>
      <c r="D22" s="754"/>
      <c r="E22" s="754"/>
      <c r="F22" s="85" t="s">
        <v>141</v>
      </c>
      <c r="G22" s="85"/>
      <c r="H22" s="85"/>
      <c r="I22" s="85"/>
      <c r="J22" s="85"/>
      <c r="K22" s="85"/>
      <c r="L22" s="85"/>
      <c r="M22" s="86"/>
      <c r="N22" s="87">
        <v>319</v>
      </c>
      <c r="O22" s="97" t="s">
        <v>121</v>
      </c>
      <c r="P22" s="270"/>
      <c r="Q22" s="755" t="s">
        <v>147</v>
      </c>
      <c r="R22" s="756"/>
      <c r="S22" s="756"/>
      <c r="T22" s="757"/>
      <c r="U22" s="98" t="s">
        <v>148</v>
      </c>
      <c r="V22" s="95"/>
      <c r="W22" s="95"/>
      <c r="X22" s="95"/>
      <c r="Y22" s="95"/>
      <c r="Z22" s="95"/>
      <c r="AA22" s="95"/>
      <c r="AB22" s="95"/>
      <c r="AC22" s="84">
        <v>6091</v>
      </c>
      <c r="AD22" s="62" t="s">
        <v>121</v>
      </c>
      <c r="AE22" s="90"/>
      <c r="AF22" s="84">
        <v>6092</v>
      </c>
      <c r="AG22" s="62"/>
      <c r="AH22" s="350"/>
    </row>
    <row r="23" spans="1:34" s="50" customFormat="1" ht="24" customHeight="1">
      <c r="A23" s="752"/>
      <c r="B23" s="753"/>
      <c r="C23" s="763" t="s">
        <v>143</v>
      </c>
      <c r="D23" s="763"/>
      <c r="E23" s="763"/>
      <c r="F23" s="85" t="s">
        <v>139</v>
      </c>
      <c r="G23" s="85"/>
      <c r="H23" s="85"/>
      <c r="I23" s="85"/>
      <c r="J23" s="85"/>
      <c r="K23" s="85"/>
      <c r="L23" s="85"/>
      <c r="M23" s="86"/>
      <c r="N23" s="87">
        <v>320</v>
      </c>
      <c r="O23" s="62" t="s">
        <v>121</v>
      </c>
      <c r="P23" s="85"/>
      <c r="Q23" s="758"/>
      <c r="R23" s="759"/>
      <c r="S23" s="759"/>
      <c r="T23" s="753"/>
      <c r="U23" s="98" t="s">
        <v>149</v>
      </c>
      <c r="V23" s="95"/>
      <c r="W23" s="95"/>
      <c r="X23" s="95"/>
      <c r="Y23" s="95"/>
      <c r="Z23" s="95"/>
      <c r="AA23" s="95"/>
      <c r="AB23" s="95"/>
      <c r="AC23" s="99">
        <v>6101</v>
      </c>
      <c r="AD23" s="62" t="s">
        <v>121</v>
      </c>
      <c r="AE23" s="90"/>
      <c r="AF23" s="84">
        <v>6102</v>
      </c>
      <c r="AG23" s="62"/>
      <c r="AH23" s="350"/>
    </row>
    <row r="24" spans="1:34" s="50" customFormat="1" ht="24" customHeight="1">
      <c r="A24" s="752"/>
      <c r="B24" s="753"/>
      <c r="C24" s="763"/>
      <c r="D24" s="763"/>
      <c r="E24" s="763"/>
      <c r="F24" s="85" t="s">
        <v>141</v>
      </c>
      <c r="G24" s="85"/>
      <c r="H24" s="85"/>
      <c r="I24" s="85"/>
      <c r="J24" s="85"/>
      <c r="K24" s="85"/>
      <c r="L24" s="85"/>
      <c r="M24" s="86"/>
      <c r="N24" s="82">
        <v>321</v>
      </c>
      <c r="O24" s="62" t="s">
        <v>121</v>
      </c>
      <c r="P24" s="85"/>
      <c r="Q24" s="760"/>
      <c r="R24" s="761"/>
      <c r="S24" s="761"/>
      <c r="T24" s="762"/>
      <c r="U24" s="100" t="s">
        <v>141</v>
      </c>
      <c r="V24" s="101"/>
      <c r="W24" s="101"/>
      <c r="X24" s="101"/>
      <c r="Y24" s="101"/>
      <c r="Z24" s="101"/>
      <c r="AA24" s="101"/>
      <c r="AB24" s="101"/>
      <c r="AC24" s="102">
        <v>6111</v>
      </c>
      <c r="AD24" s="103" t="s">
        <v>121</v>
      </c>
      <c r="AE24" s="90"/>
      <c r="AF24" s="84">
        <v>6112</v>
      </c>
      <c r="AG24" s="104"/>
      <c r="AH24" s="350"/>
    </row>
    <row r="25" spans="1:34" s="50" customFormat="1" ht="27" customHeight="1">
      <c r="A25" s="797" t="s">
        <v>150</v>
      </c>
      <c r="B25" s="798"/>
      <c r="C25" s="798"/>
      <c r="D25" s="798"/>
      <c r="E25" s="798"/>
      <c r="F25" s="798"/>
      <c r="G25" s="798"/>
      <c r="H25" s="798"/>
      <c r="I25" s="798"/>
      <c r="J25" s="798"/>
      <c r="K25" s="798"/>
      <c r="L25" s="798"/>
      <c r="M25" s="799"/>
      <c r="N25" s="87">
        <v>322</v>
      </c>
      <c r="O25" s="62" t="s">
        <v>135</v>
      </c>
      <c r="P25" s="85"/>
      <c r="Q25" s="92" t="s">
        <v>151</v>
      </c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107">
        <v>6121</v>
      </c>
      <c r="AD25" s="104" t="s">
        <v>121</v>
      </c>
      <c r="AE25" s="108"/>
      <c r="AF25" s="99">
        <v>6122</v>
      </c>
      <c r="AG25" s="104"/>
      <c r="AH25" s="351"/>
    </row>
    <row r="26" spans="1:34" s="50" customFormat="1" ht="24" customHeight="1" thickBot="1">
      <c r="A26" s="164" t="s">
        <v>152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10"/>
      <c r="N26" s="87">
        <v>323</v>
      </c>
      <c r="O26" s="62" t="s">
        <v>121</v>
      </c>
      <c r="P26" s="85"/>
      <c r="Q26" s="111" t="s">
        <v>153</v>
      </c>
      <c r="R26" s="112"/>
      <c r="S26" s="112"/>
      <c r="T26" s="112"/>
      <c r="U26" s="113"/>
      <c r="V26" s="113"/>
      <c r="W26" s="113"/>
      <c r="X26" s="113"/>
      <c r="Y26" s="113"/>
      <c r="Z26" s="113"/>
      <c r="AA26" s="113"/>
      <c r="AB26" s="113"/>
      <c r="AC26" s="114">
        <v>6131</v>
      </c>
      <c r="AD26" s="115" t="s">
        <v>121</v>
      </c>
      <c r="AE26" s="117"/>
      <c r="AF26" s="114">
        <v>6132</v>
      </c>
      <c r="AG26" s="115"/>
      <c r="AH26" s="352"/>
    </row>
    <row r="27" spans="1:34" s="50" customFormat="1" ht="24" customHeight="1" thickBot="1">
      <c r="A27" s="143" t="s">
        <v>154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118"/>
      <c r="N27" s="87">
        <v>324</v>
      </c>
      <c r="O27" s="62" t="s">
        <v>121</v>
      </c>
      <c r="P27" s="85">
        <v>245.6</v>
      </c>
      <c r="Q27" s="800" t="s">
        <v>155</v>
      </c>
      <c r="R27" s="801"/>
      <c r="S27" s="801"/>
      <c r="T27" s="801"/>
      <c r="U27" s="801"/>
      <c r="V27" s="801"/>
      <c r="W27" s="801"/>
      <c r="X27" s="801"/>
      <c r="Y27" s="801"/>
      <c r="Z27" s="790" t="s">
        <v>156</v>
      </c>
      <c r="AA27" s="790"/>
      <c r="AB27" s="790"/>
      <c r="AC27" s="119">
        <v>6999</v>
      </c>
      <c r="AD27" s="120" t="s">
        <v>127</v>
      </c>
      <c r="AE27" s="274">
        <f>SUM(AE14:AE26)</f>
        <v>160682.04</v>
      </c>
      <c r="AF27" s="802" t="s">
        <v>157</v>
      </c>
      <c r="AG27" s="803"/>
      <c r="AH27" s="804"/>
    </row>
    <row r="28" spans="1:34" s="50" customFormat="1" ht="24" customHeight="1" thickBot="1">
      <c r="A28" s="143" t="s">
        <v>158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118"/>
      <c r="N28" s="82">
        <v>325</v>
      </c>
      <c r="O28" s="62" t="s">
        <v>121</v>
      </c>
      <c r="P28" s="85">
        <v>7647.11</v>
      </c>
      <c r="Q28" s="811" t="s">
        <v>159</v>
      </c>
      <c r="R28" s="812"/>
      <c r="S28" s="812"/>
      <c r="T28" s="812"/>
      <c r="U28" s="812"/>
      <c r="V28" s="812"/>
      <c r="W28" s="812"/>
      <c r="X28" s="812"/>
      <c r="Y28" s="812"/>
      <c r="Z28" s="812"/>
      <c r="AA28" s="812"/>
      <c r="AB28" s="812"/>
      <c r="AC28" s="121">
        <v>6001</v>
      </c>
      <c r="AD28" s="122" t="s">
        <v>116</v>
      </c>
      <c r="AE28" s="273"/>
      <c r="AF28" s="805"/>
      <c r="AG28" s="806"/>
      <c r="AH28" s="807"/>
    </row>
    <row r="29" spans="1:34" s="50" customFormat="1" ht="24" customHeight="1" thickBot="1">
      <c r="A29" s="137" t="s">
        <v>160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6"/>
      <c r="N29" s="87">
        <v>326</v>
      </c>
      <c r="O29" s="62" t="s">
        <v>121</v>
      </c>
      <c r="P29" s="85"/>
      <c r="Q29" s="813" t="s">
        <v>161</v>
      </c>
      <c r="R29" s="814"/>
      <c r="S29" s="814"/>
      <c r="T29" s="814"/>
      <c r="U29" s="814"/>
      <c r="V29" s="814"/>
      <c r="W29" s="814"/>
      <c r="X29" s="814"/>
      <c r="Y29" s="814"/>
      <c r="Z29" s="814"/>
      <c r="AA29" s="814"/>
      <c r="AB29" s="814"/>
      <c r="AC29" s="123">
        <v>6002</v>
      </c>
      <c r="AD29" s="124" t="s">
        <v>116</v>
      </c>
      <c r="AE29" s="116"/>
      <c r="AF29" s="808"/>
      <c r="AG29" s="809"/>
      <c r="AH29" s="810"/>
    </row>
    <row r="30" spans="1:34" s="50" customFormat="1" ht="24" customHeight="1">
      <c r="A30" s="137" t="s">
        <v>162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  <c r="N30" s="87">
        <v>327</v>
      </c>
      <c r="O30" s="62" t="s">
        <v>121</v>
      </c>
      <c r="P30" s="85"/>
      <c r="Q30" s="781" t="s">
        <v>13</v>
      </c>
      <c r="R30" s="781"/>
      <c r="S30" s="781"/>
      <c r="T30" s="781"/>
      <c r="U30" s="781"/>
      <c r="V30" s="781"/>
      <c r="W30" s="781"/>
      <c r="X30" s="781"/>
      <c r="Y30" s="781"/>
      <c r="Z30" s="781"/>
      <c r="AA30" s="781"/>
      <c r="AB30" s="781"/>
      <c r="AC30" s="781"/>
      <c r="AD30" s="781"/>
      <c r="AE30" s="781"/>
      <c r="AF30" s="783"/>
      <c r="AG30" s="784"/>
      <c r="AH30" s="785"/>
    </row>
    <row r="31" spans="1:34" s="50" customFormat="1" ht="25.5" customHeight="1" thickBot="1">
      <c r="A31" s="137" t="s">
        <v>163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  <c r="N31" s="82">
        <v>328</v>
      </c>
      <c r="O31" s="62" t="s">
        <v>121</v>
      </c>
      <c r="P31" s="85"/>
      <c r="Q31" s="782"/>
      <c r="R31" s="782"/>
      <c r="S31" s="782"/>
      <c r="T31" s="782"/>
      <c r="U31" s="782"/>
      <c r="V31" s="782"/>
      <c r="W31" s="782"/>
      <c r="X31" s="782"/>
      <c r="Y31" s="782"/>
      <c r="Z31" s="782"/>
      <c r="AA31" s="782"/>
      <c r="AB31" s="782"/>
      <c r="AC31" s="782"/>
      <c r="AD31" s="782"/>
      <c r="AE31" s="782"/>
      <c r="AF31" s="786"/>
      <c r="AG31" s="787"/>
      <c r="AH31" s="788"/>
    </row>
    <row r="32" spans="1:34" s="50" customFormat="1" ht="24" customHeight="1" thickBot="1">
      <c r="A32" s="137" t="s">
        <v>164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6"/>
      <c r="N32" s="87">
        <v>329</v>
      </c>
      <c r="O32" s="62" t="s">
        <v>121</v>
      </c>
      <c r="P32" s="85"/>
      <c r="Q32" s="125"/>
      <c r="R32" s="126"/>
      <c r="S32" s="126"/>
      <c r="T32" s="126"/>
      <c r="U32" s="126"/>
      <c r="V32" s="126"/>
      <c r="W32" s="126"/>
      <c r="X32" s="126"/>
      <c r="Y32" s="127"/>
      <c r="Z32" s="789" t="s">
        <v>165</v>
      </c>
      <c r="AA32" s="790"/>
      <c r="AB32" s="790"/>
      <c r="AC32" s="789" t="s">
        <v>166</v>
      </c>
      <c r="AD32" s="790"/>
      <c r="AE32" s="790"/>
      <c r="AF32" s="791" t="s">
        <v>167</v>
      </c>
      <c r="AG32" s="792"/>
      <c r="AH32" s="793"/>
    </row>
    <row r="33" spans="1:34" s="50" customFormat="1" ht="24" customHeight="1">
      <c r="A33" s="137" t="s">
        <v>168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6"/>
      <c r="N33" s="87">
        <v>330</v>
      </c>
      <c r="O33" s="62" t="s">
        <v>121</v>
      </c>
      <c r="P33" s="85"/>
      <c r="Q33" s="794" t="s">
        <v>169</v>
      </c>
      <c r="R33" s="795"/>
      <c r="S33" s="795"/>
      <c r="T33" s="795"/>
      <c r="U33" s="795"/>
      <c r="V33" s="795"/>
      <c r="W33" s="795"/>
      <c r="X33" s="795"/>
      <c r="Y33" s="796"/>
      <c r="Z33" s="128">
        <v>7010</v>
      </c>
      <c r="AA33" s="60" t="s">
        <v>121</v>
      </c>
      <c r="AB33" s="129"/>
      <c r="AC33" s="281"/>
      <c r="AD33" s="79"/>
      <c r="AE33" s="79"/>
      <c r="AF33" s="353"/>
      <c r="AG33" s="353"/>
      <c r="AH33" s="354"/>
    </row>
    <row r="34" spans="1:34" s="50" customFormat="1" ht="24" customHeight="1">
      <c r="A34" s="137" t="s">
        <v>170</v>
      </c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1"/>
      <c r="N34" s="82">
        <v>331</v>
      </c>
      <c r="O34" s="62" t="s">
        <v>121</v>
      </c>
      <c r="P34" s="85"/>
      <c r="Q34" s="778" t="s">
        <v>171</v>
      </c>
      <c r="R34" s="779"/>
      <c r="S34" s="779"/>
      <c r="T34" s="779"/>
      <c r="U34" s="779"/>
      <c r="V34" s="779"/>
      <c r="W34" s="779"/>
      <c r="X34" s="779"/>
      <c r="Y34" s="780"/>
      <c r="Z34" s="132">
        <v>7011</v>
      </c>
      <c r="AA34" s="62" t="s">
        <v>121</v>
      </c>
      <c r="AB34" s="90"/>
      <c r="AC34" s="277"/>
      <c r="AD34" s="278"/>
      <c r="AE34" s="278"/>
      <c r="AF34" s="134">
        <v>7012</v>
      </c>
      <c r="AG34" s="62"/>
      <c r="AH34" s="350"/>
    </row>
    <row r="35" spans="1:34" s="50" customFormat="1" ht="24" customHeight="1">
      <c r="A35" s="137" t="s">
        <v>172</v>
      </c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1"/>
      <c r="N35" s="87">
        <v>332</v>
      </c>
      <c r="O35" s="62" t="s">
        <v>121</v>
      </c>
      <c r="P35" s="85"/>
      <c r="Q35" s="778" t="s">
        <v>173</v>
      </c>
      <c r="R35" s="779"/>
      <c r="S35" s="779"/>
      <c r="T35" s="779"/>
      <c r="U35" s="779"/>
      <c r="V35" s="779"/>
      <c r="W35" s="779"/>
      <c r="X35" s="779"/>
      <c r="Y35" s="780"/>
      <c r="Z35" s="135">
        <v>7021</v>
      </c>
      <c r="AA35" s="62" t="s">
        <v>121</v>
      </c>
      <c r="AB35" s="90"/>
      <c r="AC35" s="279"/>
      <c r="AD35" s="280"/>
      <c r="AE35" s="280"/>
      <c r="AF35" s="136">
        <v>7023</v>
      </c>
      <c r="AG35" s="62"/>
      <c r="AH35" s="350"/>
    </row>
    <row r="36" spans="1:34" s="50" customFormat="1" ht="24" customHeight="1">
      <c r="A36" s="137" t="s">
        <v>174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1"/>
      <c r="N36" s="87">
        <v>333</v>
      </c>
      <c r="O36" s="62" t="s">
        <v>121</v>
      </c>
      <c r="P36" s="85"/>
      <c r="Q36" s="778" t="s">
        <v>175</v>
      </c>
      <c r="R36" s="779"/>
      <c r="S36" s="779"/>
      <c r="T36" s="779"/>
      <c r="U36" s="779"/>
      <c r="V36" s="779"/>
      <c r="W36" s="779"/>
      <c r="X36" s="779"/>
      <c r="Y36" s="780"/>
      <c r="Z36" s="132">
        <v>7031</v>
      </c>
      <c r="AA36" s="62" t="s">
        <v>121</v>
      </c>
      <c r="AB36" s="90"/>
      <c r="AC36" s="132">
        <v>7032</v>
      </c>
      <c r="AD36" s="62" t="s">
        <v>121</v>
      </c>
      <c r="AE36" s="63"/>
      <c r="AF36" s="134">
        <v>7033</v>
      </c>
      <c r="AG36" s="62"/>
      <c r="AH36" s="350"/>
    </row>
    <row r="37" spans="1:34" s="50" customFormat="1" ht="24" customHeight="1">
      <c r="A37" s="137" t="s">
        <v>176</v>
      </c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1"/>
      <c r="N37" s="82">
        <v>334</v>
      </c>
      <c r="O37" s="97" t="s">
        <v>121</v>
      </c>
      <c r="P37" s="85"/>
      <c r="Q37" s="778" t="s">
        <v>177</v>
      </c>
      <c r="R37" s="779"/>
      <c r="S37" s="779"/>
      <c r="T37" s="779"/>
      <c r="U37" s="779"/>
      <c r="V37" s="779"/>
      <c r="W37" s="779"/>
      <c r="X37" s="779"/>
      <c r="Y37" s="780"/>
      <c r="Z37" s="132">
        <v>7041</v>
      </c>
      <c r="AA37" s="62" t="s">
        <v>135</v>
      </c>
      <c r="AB37" s="90"/>
      <c r="AC37" s="277"/>
      <c r="AD37" s="278"/>
      <c r="AE37" s="278"/>
      <c r="AF37" s="818"/>
      <c r="AG37" s="818"/>
      <c r="AH37" s="819"/>
    </row>
    <row r="38" spans="1:34" s="50" customFormat="1" ht="24" customHeight="1">
      <c r="A38" s="137" t="s">
        <v>178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6"/>
      <c r="N38" s="87">
        <v>335</v>
      </c>
      <c r="O38" s="97" t="s">
        <v>121</v>
      </c>
      <c r="P38" s="85"/>
      <c r="Q38" s="815" t="s">
        <v>179</v>
      </c>
      <c r="R38" s="816"/>
      <c r="S38" s="816"/>
      <c r="T38" s="816"/>
      <c r="U38" s="816"/>
      <c r="V38" s="816"/>
      <c r="W38" s="816"/>
      <c r="X38" s="816"/>
      <c r="Y38" s="817"/>
      <c r="Z38" s="132">
        <v>7051</v>
      </c>
      <c r="AA38" s="62" t="s">
        <v>121</v>
      </c>
      <c r="AB38" s="90"/>
      <c r="AC38" s="277"/>
      <c r="AD38" s="278"/>
      <c r="AE38" s="278"/>
      <c r="AF38" s="818"/>
      <c r="AG38" s="818"/>
      <c r="AH38" s="819"/>
    </row>
    <row r="39" spans="1:34" s="50" customFormat="1" ht="24" customHeight="1">
      <c r="A39" s="797" t="s">
        <v>180</v>
      </c>
      <c r="B39" s="798"/>
      <c r="C39" s="798"/>
      <c r="D39" s="798"/>
      <c r="E39" s="798"/>
      <c r="F39" s="798"/>
      <c r="G39" s="798"/>
      <c r="H39" s="798"/>
      <c r="I39" s="798"/>
      <c r="J39" s="798"/>
      <c r="K39" s="798"/>
      <c r="L39" s="798"/>
      <c r="M39" s="799"/>
      <c r="N39" s="87">
        <v>336</v>
      </c>
      <c r="O39" s="62" t="s">
        <v>135</v>
      </c>
      <c r="P39" s="85"/>
      <c r="Q39" s="815" t="s">
        <v>181</v>
      </c>
      <c r="R39" s="816"/>
      <c r="S39" s="816"/>
      <c r="T39" s="816"/>
      <c r="U39" s="816"/>
      <c r="V39" s="816"/>
      <c r="W39" s="816"/>
      <c r="X39" s="816"/>
      <c r="Y39" s="817"/>
      <c r="Z39" s="132">
        <v>7061</v>
      </c>
      <c r="AA39" s="62" t="s">
        <v>121</v>
      </c>
      <c r="AB39" s="90"/>
      <c r="AC39" s="277"/>
      <c r="AD39" s="278"/>
      <c r="AE39" s="278"/>
      <c r="AF39" s="134">
        <v>7063</v>
      </c>
      <c r="AG39" s="62"/>
      <c r="AH39" s="350"/>
    </row>
    <row r="40" spans="1:34" s="50" customFormat="1" ht="24" customHeight="1">
      <c r="A40" s="355" t="s">
        <v>182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40"/>
      <c r="N40" s="82">
        <v>337</v>
      </c>
      <c r="O40" s="62" t="s">
        <v>121</v>
      </c>
      <c r="P40" s="85"/>
      <c r="Q40" s="815" t="s">
        <v>183</v>
      </c>
      <c r="R40" s="816"/>
      <c r="S40" s="816"/>
      <c r="T40" s="816"/>
      <c r="U40" s="816"/>
      <c r="V40" s="816"/>
      <c r="W40" s="816"/>
      <c r="X40" s="816"/>
      <c r="Y40" s="817"/>
      <c r="Z40" s="132">
        <v>7071</v>
      </c>
      <c r="AA40" s="62" t="s">
        <v>121</v>
      </c>
      <c r="AB40" s="90"/>
      <c r="AC40" s="277"/>
      <c r="AD40" s="278"/>
      <c r="AE40" s="278"/>
      <c r="AF40" s="134">
        <v>7073</v>
      </c>
      <c r="AG40" s="62"/>
      <c r="AH40" s="350"/>
    </row>
    <row r="41" spans="1:34" s="50" customFormat="1" ht="24" customHeight="1">
      <c r="A41" s="797" t="s">
        <v>184</v>
      </c>
      <c r="B41" s="798"/>
      <c r="C41" s="798"/>
      <c r="D41" s="798"/>
      <c r="E41" s="798"/>
      <c r="F41" s="798"/>
      <c r="G41" s="798"/>
      <c r="H41" s="798"/>
      <c r="I41" s="798"/>
      <c r="J41" s="798"/>
      <c r="K41" s="798"/>
      <c r="L41" s="798"/>
      <c r="M41" s="799"/>
      <c r="N41" s="87">
        <v>338</v>
      </c>
      <c r="O41" s="62" t="s">
        <v>135</v>
      </c>
      <c r="P41" s="85"/>
      <c r="Q41" s="815" t="s">
        <v>185</v>
      </c>
      <c r="R41" s="816"/>
      <c r="S41" s="816"/>
      <c r="T41" s="816"/>
      <c r="U41" s="816"/>
      <c r="V41" s="816"/>
      <c r="W41" s="816"/>
      <c r="X41" s="816"/>
      <c r="Y41" s="817"/>
      <c r="Z41" s="132">
        <v>7081</v>
      </c>
      <c r="AA41" s="62" t="s">
        <v>135</v>
      </c>
      <c r="AB41" s="90"/>
      <c r="AC41" s="277"/>
      <c r="AD41" s="278"/>
      <c r="AE41" s="278"/>
      <c r="AF41" s="818"/>
      <c r="AG41" s="818"/>
      <c r="AH41" s="819"/>
    </row>
    <row r="42" spans="1:34" s="50" customFormat="1" ht="23.25" customHeight="1">
      <c r="A42" s="823" t="s">
        <v>186</v>
      </c>
      <c r="B42" s="824"/>
      <c r="C42" s="824"/>
      <c r="D42" s="824"/>
      <c r="E42" s="824"/>
      <c r="F42" s="824"/>
      <c r="G42" s="824"/>
      <c r="H42" s="824"/>
      <c r="I42" s="824"/>
      <c r="J42" s="824"/>
      <c r="K42" s="824"/>
      <c r="L42" s="824"/>
      <c r="M42" s="825"/>
      <c r="N42" s="87">
        <v>339</v>
      </c>
      <c r="O42" s="62" t="s">
        <v>121</v>
      </c>
      <c r="P42" s="91"/>
      <c r="Q42" s="815" t="s">
        <v>187</v>
      </c>
      <c r="R42" s="816"/>
      <c r="S42" s="816"/>
      <c r="T42" s="816"/>
      <c r="U42" s="816"/>
      <c r="V42" s="816"/>
      <c r="W42" s="816"/>
      <c r="X42" s="816"/>
      <c r="Y42" s="817"/>
      <c r="Z42" s="132">
        <v>7091</v>
      </c>
      <c r="AA42" s="62" t="s">
        <v>121</v>
      </c>
      <c r="AB42" s="90"/>
      <c r="AC42" s="277"/>
      <c r="AD42" s="278"/>
      <c r="AE42" s="278"/>
      <c r="AF42" s="818"/>
      <c r="AG42" s="818"/>
      <c r="AH42" s="819"/>
    </row>
    <row r="43" spans="1:34" s="50" customFormat="1" ht="24" customHeight="1" thickBot="1">
      <c r="A43" s="145" t="s">
        <v>188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141"/>
      <c r="N43" s="87">
        <v>340</v>
      </c>
      <c r="O43" s="104" t="s">
        <v>121</v>
      </c>
      <c r="P43" s="91">
        <v>226122.95</v>
      </c>
      <c r="Q43" s="815" t="s">
        <v>189</v>
      </c>
      <c r="R43" s="816"/>
      <c r="S43" s="816"/>
      <c r="T43" s="816"/>
      <c r="U43" s="816"/>
      <c r="V43" s="816"/>
      <c r="W43" s="816"/>
      <c r="X43" s="816"/>
      <c r="Y43" s="817"/>
      <c r="Z43" s="132">
        <v>7101</v>
      </c>
      <c r="AA43" s="62" t="s">
        <v>135</v>
      </c>
      <c r="AB43" s="90"/>
      <c r="AC43" s="277"/>
      <c r="AD43" s="278"/>
      <c r="AE43" s="278"/>
      <c r="AF43" s="818"/>
      <c r="AG43" s="818"/>
      <c r="AH43" s="819"/>
    </row>
    <row r="44" spans="1:34" s="50" customFormat="1" ht="24" customHeight="1" thickBot="1">
      <c r="A44" s="356" t="s">
        <v>3</v>
      </c>
      <c r="B44" s="357"/>
      <c r="C44" s="357"/>
      <c r="D44" s="357"/>
      <c r="E44" s="357"/>
      <c r="F44" s="357"/>
      <c r="G44" s="357"/>
      <c r="H44" s="357"/>
      <c r="I44" s="357"/>
      <c r="J44" s="357"/>
      <c r="K44" s="357"/>
      <c r="L44" s="357"/>
      <c r="M44" s="358"/>
      <c r="N44" s="359">
        <v>345</v>
      </c>
      <c r="O44" s="360" t="s">
        <v>127</v>
      </c>
      <c r="P44" s="357">
        <f>P14+P15-P16+P17+P18+P19+P20+P21+P22+P23+P24-P25+P26+P27+P28+P29+P30+P31+P32+P33+P34+P35+P36+P37+P38-P39+P40-P41+P42+P43</f>
        <v>295960.81</v>
      </c>
      <c r="Q44" s="815" t="s">
        <v>190</v>
      </c>
      <c r="R44" s="816"/>
      <c r="S44" s="816"/>
      <c r="T44" s="816"/>
      <c r="U44" s="816"/>
      <c r="V44" s="816"/>
      <c r="W44" s="816"/>
      <c r="X44" s="816"/>
      <c r="Y44" s="817"/>
      <c r="Z44" s="132">
        <v>7111</v>
      </c>
      <c r="AA44" s="62" t="s">
        <v>121</v>
      </c>
      <c r="AB44" s="90"/>
      <c r="AC44" s="277"/>
      <c r="AD44" s="278"/>
      <c r="AE44" s="278"/>
      <c r="AF44" s="818"/>
      <c r="AG44" s="818"/>
      <c r="AH44" s="819"/>
    </row>
    <row r="45" spans="1:34" s="50" customFormat="1" ht="24" customHeight="1">
      <c r="A45" s="820" t="s">
        <v>191</v>
      </c>
      <c r="B45" s="821"/>
      <c r="C45" s="821"/>
      <c r="D45" s="821"/>
      <c r="E45" s="821"/>
      <c r="F45" s="821"/>
      <c r="G45" s="821"/>
      <c r="H45" s="821"/>
      <c r="I45" s="821"/>
      <c r="J45" s="821"/>
      <c r="K45" s="821"/>
      <c r="L45" s="821"/>
      <c r="M45" s="821"/>
      <c r="N45" s="822"/>
      <c r="O45" s="822"/>
      <c r="P45" s="822"/>
      <c r="Q45" s="815" t="s">
        <v>192</v>
      </c>
      <c r="R45" s="816"/>
      <c r="S45" s="816"/>
      <c r="T45" s="816"/>
      <c r="U45" s="816"/>
      <c r="V45" s="816"/>
      <c r="W45" s="816"/>
      <c r="X45" s="816"/>
      <c r="Y45" s="817"/>
      <c r="Z45" s="132">
        <v>7121</v>
      </c>
      <c r="AA45" s="62" t="s">
        <v>135</v>
      </c>
      <c r="AB45" s="90"/>
      <c r="AC45" s="277"/>
      <c r="AD45" s="278"/>
      <c r="AE45" s="278"/>
      <c r="AF45" s="818"/>
      <c r="AG45" s="818"/>
      <c r="AH45" s="819"/>
    </row>
    <row r="46" spans="1:34" s="50" customFormat="1" ht="48.75" customHeight="1">
      <c r="A46" s="826" t="s">
        <v>193</v>
      </c>
      <c r="B46" s="827"/>
      <c r="C46" s="827"/>
      <c r="D46" s="827"/>
      <c r="E46" s="827"/>
      <c r="F46" s="827"/>
      <c r="G46" s="827"/>
      <c r="H46" s="827"/>
      <c r="I46" s="827"/>
      <c r="J46" s="827"/>
      <c r="K46" s="827"/>
      <c r="L46" s="827"/>
      <c r="M46" s="827"/>
      <c r="N46" s="828"/>
      <c r="O46" s="829"/>
      <c r="P46" s="829"/>
      <c r="Q46" s="779" t="s">
        <v>194</v>
      </c>
      <c r="R46" s="779"/>
      <c r="S46" s="779"/>
      <c r="T46" s="779"/>
      <c r="U46" s="779"/>
      <c r="V46" s="779"/>
      <c r="W46" s="779"/>
      <c r="X46" s="779"/>
      <c r="Y46" s="780"/>
      <c r="Z46" s="132">
        <v>7131</v>
      </c>
      <c r="AA46" s="62" t="s">
        <v>121</v>
      </c>
      <c r="AB46" s="90"/>
      <c r="AC46" s="132">
        <v>7132</v>
      </c>
      <c r="AD46" s="62" t="s">
        <v>121</v>
      </c>
      <c r="AE46" s="63">
        <v>32826.800000000003</v>
      </c>
      <c r="AF46" s="134">
        <v>7133</v>
      </c>
      <c r="AG46" s="62"/>
      <c r="AH46" s="350"/>
    </row>
    <row r="47" spans="1:34" s="50" customFormat="1" ht="24" customHeight="1">
      <c r="A47" s="797" t="s">
        <v>19</v>
      </c>
      <c r="B47" s="798"/>
      <c r="C47" s="798"/>
      <c r="D47" s="798"/>
      <c r="E47" s="798"/>
      <c r="F47" s="798"/>
      <c r="G47" s="798"/>
      <c r="H47" s="798"/>
      <c r="I47" s="798"/>
      <c r="J47" s="798"/>
      <c r="K47" s="798"/>
      <c r="L47" s="798"/>
      <c r="M47" s="799"/>
      <c r="N47" s="82">
        <v>350</v>
      </c>
      <c r="O47" s="60" t="s">
        <v>121</v>
      </c>
      <c r="P47" s="83"/>
      <c r="Q47" s="778" t="s">
        <v>195</v>
      </c>
      <c r="R47" s="779"/>
      <c r="S47" s="779"/>
      <c r="T47" s="779"/>
      <c r="U47" s="779"/>
      <c r="V47" s="779"/>
      <c r="W47" s="779"/>
      <c r="X47" s="779"/>
      <c r="Y47" s="780"/>
      <c r="Z47" s="132">
        <v>7141</v>
      </c>
      <c r="AA47" s="62" t="s">
        <v>121</v>
      </c>
      <c r="AB47" s="90"/>
      <c r="AC47" s="132">
        <v>7142</v>
      </c>
      <c r="AD47" s="62" t="s">
        <v>121</v>
      </c>
      <c r="AE47" s="63">
        <v>5503.44</v>
      </c>
      <c r="AF47" s="134">
        <v>7143</v>
      </c>
      <c r="AG47" s="62"/>
      <c r="AH47" s="350"/>
    </row>
    <row r="48" spans="1:34" s="50" customFormat="1" ht="24" customHeight="1">
      <c r="A48" s="797" t="s">
        <v>196</v>
      </c>
      <c r="B48" s="798"/>
      <c r="C48" s="798"/>
      <c r="D48" s="798"/>
      <c r="E48" s="798"/>
      <c r="F48" s="798"/>
      <c r="G48" s="798"/>
      <c r="H48" s="798"/>
      <c r="I48" s="798"/>
      <c r="J48" s="798"/>
      <c r="K48" s="798"/>
      <c r="L48" s="798"/>
      <c r="M48" s="799"/>
      <c r="N48" s="87">
        <v>351</v>
      </c>
      <c r="O48" s="60" t="s">
        <v>121</v>
      </c>
      <c r="P48" s="83">
        <v>70243.600000000006</v>
      </c>
      <c r="Q48" s="778" t="s">
        <v>197</v>
      </c>
      <c r="R48" s="779"/>
      <c r="S48" s="779"/>
      <c r="T48" s="779"/>
      <c r="U48" s="779"/>
      <c r="V48" s="779"/>
      <c r="W48" s="779"/>
      <c r="X48" s="779"/>
      <c r="Y48" s="780"/>
      <c r="Z48" s="132">
        <v>7151</v>
      </c>
      <c r="AA48" s="62" t="s">
        <v>121</v>
      </c>
      <c r="AB48" s="90"/>
      <c r="AC48" s="132">
        <v>7152</v>
      </c>
      <c r="AD48" s="62" t="s">
        <v>121</v>
      </c>
      <c r="AE48" s="63">
        <v>6656.78</v>
      </c>
      <c r="AF48" s="134">
        <v>7153</v>
      </c>
      <c r="AG48" s="62"/>
      <c r="AH48" s="350"/>
    </row>
    <row r="49" spans="1:34" s="50" customFormat="1" ht="24" customHeight="1">
      <c r="A49" s="797" t="s">
        <v>198</v>
      </c>
      <c r="B49" s="798"/>
      <c r="C49" s="798"/>
      <c r="D49" s="798"/>
      <c r="E49" s="798"/>
      <c r="F49" s="798"/>
      <c r="G49" s="798"/>
      <c r="H49" s="798"/>
      <c r="I49" s="798"/>
      <c r="J49" s="798"/>
      <c r="K49" s="798"/>
      <c r="L49" s="798"/>
      <c r="M49" s="799"/>
      <c r="N49" s="87">
        <v>352</v>
      </c>
      <c r="O49" s="60" t="s">
        <v>121</v>
      </c>
      <c r="P49" s="83"/>
      <c r="Q49" s="142" t="s">
        <v>199</v>
      </c>
      <c r="R49" s="85"/>
      <c r="S49" s="85"/>
      <c r="T49" s="85"/>
      <c r="U49" s="85"/>
      <c r="V49" s="85"/>
      <c r="W49" s="85"/>
      <c r="X49" s="83"/>
      <c r="Y49" s="83"/>
      <c r="Z49" s="132">
        <v>7161</v>
      </c>
      <c r="AA49" s="62" t="s">
        <v>121</v>
      </c>
      <c r="AB49" s="90"/>
      <c r="AC49" s="132">
        <v>7162</v>
      </c>
      <c r="AD49" s="62" t="s">
        <v>121</v>
      </c>
      <c r="AE49" s="63">
        <v>3000</v>
      </c>
      <c r="AF49" s="134">
        <v>7163</v>
      </c>
      <c r="AG49" s="62"/>
      <c r="AH49" s="350"/>
    </row>
    <row r="50" spans="1:34" s="50" customFormat="1" ht="24" customHeight="1">
      <c r="A50" s="797" t="s">
        <v>200</v>
      </c>
      <c r="B50" s="798"/>
      <c r="C50" s="798"/>
      <c r="D50" s="798"/>
      <c r="E50" s="798"/>
      <c r="F50" s="798"/>
      <c r="G50" s="798"/>
      <c r="H50" s="798"/>
      <c r="I50" s="798"/>
      <c r="J50" s="798"/>
      <c r="K50" s="798"/>
      <c r="L50" s="798"/>
      <c r="M50" s="799"/>
      <c r="N50" s="82">
        <v>353</v>
      </c>
      <c r="O50" s="60" t="s">
        <v>121</v>
      </c>
      <c r="P50" s="83">
        <v>5325.32</v>
      </c>
      <c r="Q50" s="778" t="s">
        <v>201</v>
      </c>
      <c r="R50" s="779"/>
      <c r="S50" s="779"/>
      <c r="T50" s="779"/>
      <c r="U50" s="779"/>
      <c r="V50" s="779"/>
      <c r="W50" s="779"/>
      <c r="X50" s="779"/>
      <c r="Y50" s="780"/>
      <c r="Z50" s="132">
        <v>7171</v>
      </c>
      <c r="AA50" s="62" t="s">
        <v>121</v>
      </c>
      <c r="AB50" s="90"/>
      <c r="AC50" s="132">
        <v>7172</v>
      </c>
      <c r="AD50" s="62" t="s">
        <v>121</v>
      </c>
      <c r="AE50" s="63"/>
      <c r="AF50" s="134">
        <v>7173</v>
      </c>
      <c r="AG50" s="62"/>
      <c r="AH50" s="350"/>
    </row>
    <row r="51" spans="1:34" s="50" customFormat="1" ht="31.5" customHeight="1">
      <c r="A51" s="797" t="s">
        <v>202</v>
      </c>
      <c r="B51" s="798"/>
      <c r="C51" s="798"/>
      <c r="D51" s="798"/>
      <c r="E51" s="798"/>
      <c r="F51" s="798"/>
      <c r="G51" s="798"/>
      <c r="H51" s="798"/>
      <c r="I51" s="798"/>
      <c r="J51" s="798"/>
      <c r="K51" s="798"/>
      <c r="L51" s="798"/>
      <c r="M51" s="799"/>
      <c r="N51" s="82">
        <v>354</v>
      </c>
      <c r="O51" s="60" t="s">
        <v>121</v>
      </c>
      <c r="P51" s="83">
        <v>35000</v>
      </c>
      <c r="Q51" s="844" t="s">
        <v>203</v>
      </c>
      <c r="R51" s="842"/>
      <c r="S51" s="842"/>
      <c r="T51" s="842"/>
      <c r="U51" s="842"/>
      <c r="V51" s="842"/>
      <c r="W51" s="842"/>
      <c r="X51" s="842"/>
      <c r="Y51" s="843"/>
      <c r="Z51" s="132">
        <v>7181</v>
      </c>
      <c r="AA51" s="62" t="s">
        <v>121</v>
      </c>
      <c r="AB51" s="90"/>
      <c r="AC51" s="132">
        <v>7182</v>
      </c>
      <c r="AD51" s="62" t="s">
        <v>121</v>
      </c>
      <c r="AE51" s="63"/>
      <c r="AF51" s="134">
        <v>7183</v>
      </c>
      <c r="AG51" s="62"/>
      <c r="AH51" s="350"/>
    </row>
    <row r="52" spans="1:34" s="50" customFormat="1" ht="24" customHeight="1">
      <c r="A52" s="797" t="s">
        <v>88</v>
      </c>
      <c r="B52" s="798"/>
      <c r="C52" s="798"/>
      <c r="D52" s="798"/>
      <c r="E52" s="798"/>
      <c r="F52" s="798"/>
      <c r="G52" s="798"/>
      <c r="H52" s="798"/>
      <c r="I52" s="798"/>
      <c r="J52" s="798" t="s">
        <v>121</v>
      </c>
      <c r="K52" s="798"/>
      <c r="L52" s="798"/>
      <c r="M52" s="799"/>
      <c r="N52" s="87">
        <v>355</v>
      </c>
      <c r="O52" s="60" t="s">
        <v>121</v>
      </c>
      <c r="P52" s="83"/>
      <c r="Q52" s="142" t="s">
        <v>204</v>
      </c>
      <c r="R52" s="85"/>
      <c r="S52" s="85"/>
      <c r="T52" s="85"/>
      <c r="U52" s="85"/>
      <c r="V52" s="85"/>
      <c r="W52" s="85"/>
      <c r="X52" s="83"/>
      <c r="Y52" s="83"/>
      <c r="Z52" s="132">
        <v>7191</v>
      </c>
      <c r="AA52" s="62" t="s">
        <v>121</v>
      </c>
      <c r="AB52" s="90"/>
      <c r="AC52" s="132">
        <v>7192</v>
      </c>
      <c r="AD52" s="62" t="s">
        <v>121</v>
      </c>
      <c r="AE52" s="63">
        <v>8122.51</v>
      </c>
      <c r="AF52" s="134">
        <v>7193</v>
      </c>
      <c r="AG52" s="62"/>
      <c r="AH52" s="350"/>
    </row>
    <row r="53" spans="1:34" s="50" customFormat="1" ht="24" customHeight="1">
      <c r="A53" s="797" t="s">
        <v>205</v>
      </c>
      <c r="B53" s="798"/>
      <c r="C53" s="798"/>
      <c r="D53" s="798"/>
      <c r="E53" s="798"/>
      <c r="F53" s="798"/>
      <c r="G53" s="798"/>
      <c r="H53" s="798"/>
      <c r="I53" s="798"/>
      <c r="J53" s="798"/>
      <c r="K53" s="798"/>
      <c r="L53" s="798"/>
      <c r="M53" s="799"/>
      <c r="N53" s="87">
        <v>356</v>
      </c>
      <c r="O53" s="62" t="s">
        <v>121</v>
      </c>
      <c r="P53" s="85">
        <v>28233.38</v>
      </c>
      <c r="Q53" s="145" t="s">
        <v>206</v>
      </c>
      <c r="R53" s="85"/>
      <c r="S53" s="85"/>
      <c r="T53" s="85"/>
      <c r="U53" s="85"/>
      <c r="V53" s="85"/>
      <c r="W53" s="85"/>
      <c r="X53" s="83"/>
      <c r="Y53" s="83"/>
      <c r="Z53" s="132">
        <v>7201</v>
      </c>
      <c r="AA53" s="62" t="s">
        <v>121</v>
      </c>
      <c r="AB53" s="90"/>
      <c r="AC53" s="132">
        <v>7202</v>
      </c>
      <c r="AD53" s="62" t="s">
        <v>121</v>
      </c>
      <c r="AE53" s="63">
        <v>1656.32</v>
      </c>
      <c r="AF53" s="134">
        <v>7203</v>
      </c>
      <c r="AG53" s="62"/>
      <c r="AH53" s="350"/>
    </row>
    <row r="54" spans="1:34" s="50" customFormat="1" ht="24" customHeight="1">
      <c r="A54" s="797" t="s">
        <v>207</v>
      </c>
      <c r="B54" s="798"/>
      <c r="C54" s="798"/>
      <c r="D54" s="798"/>
      <c r="E54" s="798"/>
      <c r="F54" s="798"/>
      <c r="G54" s="798"/>
      <c r="H54" s="798"/>
      <c r="I54" s="798"/>
      <c r="J54" s="798"/>
      <c r="K54" s="798"/>
      <c r="L54" s="798"/>
      <c r="M54" s="799"/>
      <c r="N54" s="82">
        <v>357</v>
      </c>
      <c r="O54" s="62" t="s">
        <v>121</v>
      </c>
      <c r="P54" s="85">
        <v>31241.07</v>
      </c>
      <c r="Q54" s="145" t="s">
        <v>208</v>
      </c>
      <c r="R54" s="85"/>
      <c r="S54" s="85"/>
      <c r="T54" s="85"/>
      <c r="U54" s="85"/>
      <c r="V54" s="85"/>
      <c r="W54" s="85"/>
      <c r="X54" s="83"/>
      <c r="Y54" s="83"/>
      <c r="Z54" s="132">
        <v>7211</v>
      </c>
      <c r="AA54" s="62" t="s">
        <v>121</v>
      </c>
      <c r="AB54" s="90"/>
      <c r="AC54" s="132">
        <v>7212</v>
      </c>
      <c r="AD54" s="62" t="s">
        <v>121</v>
      </c>
      <c r="AE54" s="63"/>
      <c r="AF54" s="134">
        <v>7213</v>
      </c>
      <c r="AG54" s="62"/>
      <c r="AH54" s="350"/>
    </row>
    <row r="55" spans="1:34" s="50" customFormat="1" ht="24" customHeight="1">
      <c r="A55" s="797" t="s">
        <v>209</v>
      </c>
      <c r="B55" s="798"/>
      <c r="C55" s="798"/>
      <c r="D55" s="798"/>
      <c r="E55" s="798"/>
      <c r="F55" s="798"/>
      <c r="G55" s="798"/>
      <c r="H55" s="798"/>
      <c r="I55" s="798"/>
      <c r="J55" s="798"/>
      <c r="K55" s="798"/>
      <c r="L55" s="798"/>
      <c r="M55" s="799"/>
      <c r="N55" s="82">
        <v>358</v>
      </c>
      <c r="O55" s="62" t="s">
        <v>121</v>
      </c>
      <c r="P55" s="85"/>
      <c r="Q55" s="145" t="s">
        <v>210</v>
      </c>
      <c r="R55" s="85"/>
      <c r="S55" s="85"/>
      <c r="T55" s="85"/>
      <c r="U55" s="85"/>
      <c r="V55" s="85"/>
      <c r="W55" s="85"/>
      <c r="X55" s="83"/>
      <c r="Y55" s="83"/>
      <c r="Z55" s="132">
        <v>7221</v>
      </c>
      <c r="AA55" s="62" t="s">
        <v>121</v>
      </c>
      <c r="AB55" s="90"/>
      <c r="AC55" s="132">
        <v>7222</v>
      </c>
      <c r="AD55" s="62" t="s">
        <v>121</v>
      </c>
      <c r="AE55" s="63"/>
      <c r="AF55" s="134">
        <v>7223</v>
      </c>
      <c r="AG55" s="62"/>
      <c r="AH55" s="350"/>
    </row>
    <row r="56" spans="1:34" s="50" customFormat="1" ht="24" customHeight="1">
      <c r="A56" s="143" t="s">
        <v>211</v>
      </c>
      <c r="B56" s="146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7"/>
      <c r="N56" s="87">
        <v>359</v>
      </c>
      <c r="O56" s="62" t="s">
        <v>121</v>
      </c>
      <c r="P56" s="85"/>
      <c r="Q56" s="145" t="s">
        <v>212</v>
      </c>
      <c r="R56" s="85"/>
      <c r="S56" s="85"/>
      <c r="T56" s="85"/>
      <c r="U56" s="85"/>
      <c r="V56" s="85"/>
      <c r="W56" s="85"/>
      <c r="X56" s="83"/>
      <c r="Y56" s="83"/>
      <c r="Z56" s="132">
        <v>7231</v>
      </c>
      <c r="AA56" s="62" t="s">
        <v>121</v>
      </c>
      <c r="AB56" s="90"/>
      <c r="AC56" s="132">
        <v>7232</v>
      </c>
      <c r="AD56" s="62" t="s">
        <v>121</v>
      </c>
      <c r="AE56" s="63"/>
      <c r="AF56" s="134">
        <v>7233</v>
      </c>
      <c r="AG56" s="62"/>
      <c r="AH56" s="350"/>
    </row>
    <row r="57" spans="1:34" s="50" customFormat="1" ht="24" customHeight="1">
      <c r="A57" s="361" t="s">
        <v>213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87">
        <v>360</v>
      </c>
      <c r="O57" s="62" t="s">
        <v>135</v>
      </c>
      <c r="P57" s="85"/>
      <c r="Q57" s="832" t="s">
        <v>214</v>
      </c>
      <c r="R57" s="833"/>
      <c r="S57" s="833"/>
      <c r="T57" s="834"/>
      <c r="U57" s="841" t="s">
        <v>215</v>
      </c>
      <c r="V57" s="842"/>
      <c r="W57" s="842"/>
      <c r="X57" s="842"/>
      <c r="Y57" s="843"/>
      <c r="Z57" s="132">
        <v>7241</v>
      </c>
      <c r="AA57" s="62" t="s">
        <v>121</v>
      </c>
      <c r="AB57" s="90"/>
      <c r="AC57" s="132">
        <v>7242</v>
      </c>
      <c r="AD57" s="62" t="s">
        <v>121</v>
      </c>
      <c r="AE57" s="63"/>
      <c r="AF57" s="134">
        <v>7243</v>
      </c>
      <c r="AG57" s="62"/>
      <c r="AH57" s="350"/>
    </row>
    <row r="58" spans="1:34" s="50" customFormat="1" ht="24" customHeight="1">
      <c r="A58" s="143" t="s">
        <v>216</v>
      </c>
      <c r="B58" s="146"/>
      <c r="C58" s="146"/>
      <c r="D58" s="146"/>
      <c r="E58" s="146"/>
      <c r="F58" s="146"/>
      <c r="G58" s="146"/>
      <c r="H58" s="146"/>
      <c r="I58" s="146"/>
      <c r="J58" s="146"/>
      <c r="K58" s="146"/>
      <c r="L58" s="146"/>
      <c r="M58" s="147"/>
      <c r="N58" s="87">
        <v>361</v>
      </c>
      <c r="O58" s="62" t="s">
        <v>135</v>
      </c>
      <c r="P58" s="85">
        <v>152189.79</v>
      </c>
      <c r="Q58" s="835"/>
      <c r="R58" s="836"/>
      <c r="S58" s="836"/>
      <c r="T58" s="837"/>
      <c r="U58" s="841" t="s">
        <v>217</v>
      </c>
      <c r="V58" s="842"/>
      <c r="W58" s="842"/>
      <c r="X58" s="842"/>
      <c r="Y58" s="843"/>
      <c r="Z58" s="132">
        <v>7251</v>
      </c>
      <c r="AA58" s="62" t="s">
        <v>121</v>
      </c>
      <c r="AB58" s="90"/>
      <c r="AC58" s="132">
        <v>7252</v>
      </c>
      <c r="AD58" s="62" t="s">
        <v>121</v>
      </c>
      <c r="AE58" s="63"/>
      <c r="AF58" s="134">
        <v>7253</v>
      </c>
      <c r="AG58" s="62"/>
      <c r="AH58" s="350"/>
    </row>
    <row r="59" spans="1:34" s="50" customFormat="1" ht="24" customHeight="1">
      <c r="A59" s="143" t="s">
        <v>218</v>
      </c>
      <c r="B59" s="146"/>
      <c r="C59" s="146"/>
      <c r="D59" s="146"/>
      <c r="E59" s="146"/>
      <c r="F59" s="146"/>
      <c r="G59" s="146"/>
      <c r="H59" s="146"/>
      <c r="I59" s="146"/>
      <c r="J59" s="146"/>
      <c r="K59" s="146"/>
      <c r="L59" s="146"/>
      <c r="M59" s="147"/>
      <c r="N59" s="87">
        <v>362</v>
      </c>
      <c r="O59" s="62" t="s">
        <v>121</v>
      </c>
      <c r="P59" s="85"/>
      <c r="Q59" s="835"/>
      <c r="R59" s="836"/>
      <c r="S59" s="836"/>
      <c r="T59" s="837"/>
      <c r="U59" s="841" t="s">
        <v>219</v>
      </c>
      <c r="V59" s="842"/>
      <c r="W59" s="842"/>
      <c r="X59" s="842"/>
      <c r="Y59" s="843"/>
      <c r="Z59" s="277"/>
      <c r="AA59" s="278"/>
      <c r="AB59" s="278"/>
      <c r="AC59" s="132">
        <v>7262</v>
      </c>
      <c r="AD59" s="62" t="s">
        <v>121</v>
      </c>
      <c r="AE59" s="63"/>
      <c r="AF59" s="134">
        <v>7263</v>
      </c>
      <c r="AG59" s="62"/>
      <c r="AH59" s="350"/>
    </row>
    <row r="60" spans="1:34" s="50" customFormat="1" ht="24" customHeight="1">
      <c r="A60" s="143" t="s">
        <v>220</v>
      </c>
      <c r="B60" s="146"/>
      <c r="C60" s="146"/>
      <c r="D60" s="146"/>
      <c r="E60" s="146"/>
      <c r="F60" s="146"/>
      <c r="G60" s="146"/>
      <c r="H60" s="146"/>
      <c r="I60" s="146"/>
      <c r="J60" s="146"/>
      <c r="K60" s="146"/>
      <c r="L60" s="146"/>
      <c r="M60" s="147"/>
      <c r="N60" s="82">
        <v>363</v>
      </c>
      <c r="O60" s="62" t="s">
        <v>135</v>
      </c>
      <c r="P60" s="85"/>
      <c r="Q60" s="835"/>
      <c r="R60" s="836"/>
      <c r="S60" s="836"/>
      <c r="T60" s="837"/>
      <c r="U60" s="830" t="s">
        <v>221</v>
      </c>
      <c r="V60" s="824"/>
      <c r="W60" s="824"/>
      <c r="X60" s="824"/>
      <c r="Y60" s="831"/>
      <c r="Z60" s="132">
        <v>7271</v>
      </c>
      <c r="AA60" s="62" t="s">
        <v>121</v>
      </c>
      <c r="AB60" s="90"/>
      <c r="AC60" s="132">
        <v>7272</v>
      </c>
      <c r="AD60" s="62" t="s">
        <v>121</v>
      </c>
      <c r="AE60" s="63"/>
      <c r="AF60" s="134">
        <v>7273</v>
      </c>
      <c r="AG60" s="62"/>
      <c r="AH60" s="350"/>
    </row>
    <row r="61" spans="1:34" s="50" customFormat="1" ht="24" customHeight="1">
      <c r="A61" s="143" t="s">
        <v>222</v>
      </c>
      <c r="B61" s="146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7"/>
      <c r="N61" s="87">
        <v>364</v>
      </c>
      <c r="O61" s="62" t="s">
        <v>135</v>
      </c>
      <c r="P61" s="85"/>
      <c r="Q61" s="835"/>
      <c r="R61" s="836"/>
      <c r="S61" s="836"/>
      <c r="T61" s="837"/>
      <c r="U61" s="830" t="s">
        <v>223</v>
      </c>
      <c r="V61" s="824"/>
      <c r="W61" s="824"/>
      <c r="X61" s="824"/>
      <c r="Y61" s="831"/>
      <c r="Z61" s="128">
        <v>7281</v>
      </c>
      <c r="AA61" s="62" t="s">
        <v>121</v>
      </c>
      <c r="AB61" s="90"/>
      <c r="AC61" s="132">
        <v>7282</v>
      </c>
      <c r="AD61" s="62" t="s">
        <v>121</v>
      </c>
      <c r="AE61" s="63"/>
      <c r="AF61" s="134">
        <v>7283</v>
      </c>
      <c r="AG61" s="62"/>
      <c r="AH61" s="350"/>
    </row>
    <row r="62" spans="1:34" s="50" customFormat="1" ht="24" customHeight="1">
      <c r="A62" s="143" t="s">
        <v>24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6"/>
      <c r="N62" s="82">
        <v>365</v>
      </c>
      <c r="O62" s="62" t="s">
        <v>121</v>
      </c>
      <c r="P62" s="85"/>
      <c r="Q62" s="838"/>
      <c r="R62" s="839"/>
      <c r="S62" s="839"/>
      <c r="T62" s="840"/>
      <c r="U62" s="841" t="s">
        <v>224</v>
      </c>
      <c r="V62" s="842"/>
      <c r="W62" s="842"/>
      <c r="X62" s="842"/>
      <c r="Y62" s="843"/>
      <c r="Z62" s="128">
        <v>7291</v>
      </c>
      <c r="AA62" s="60" t="s">
        <v>121</v>
      </c>
      <c r="AB62" s="90"/>
      <c r="AC62" s="132">
        <v>7292</v>
      </c>
      <c r="AD62" s="60" t="s">
        <v>121</v>
      </c>
      <c r="AE62" s="63"/>
      <c r="AF62" s="134">
        <v>7293</v>
      </c>
      <c r="AG62" s="60"/>
      <c r="AH62" s="350"/>
    </row>
    <row r="63" spans="1:34" s="50" customFormat="1" ht="24" customHeight="1">
      <c r="A63" s="143" t="s">
        <v>225</v>
      </c>
      <c r="B63" s="105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7"/>
      <c r="N63" s="82">
        <v>366</v>
      </c>
      <c r="O63" s="62" t="s">
        <v>135</v>
      </c>
      <c r="P63" s="85"/>
      <c r="Q63" s="766" t="s">
        <v>226</v>
      </c>
      <c r="R63" s="756"/>
      <c r="S63" s="756"/>
      <c r="T63" s="757"/>
      <c r="U63" s="841" t="s">
        <v>227</v>
      </c>
      <c r="V63" s="842"/>
      <c r="W63" s="842"/>
      <c r="X63" s="842"/>
      <c r="Y63" s="843"/>
      <c r="Z63" s="132">
        <v>7301</v>
      </c>
      <c r="AA63" s="62" t="s">
        <v>121</v>
      </c>
      <c r="AB63" s="90"/>
      <c r="AC63" s="132">
        <v>7302</v>
      </c>
      <c r="AD63" s="62" t="s">
        <v>121</v>
      </c>
      <c r="AE63" s="63"/>
      <c r="AF63" s="134">
        <v>7303</v>
      </c>
      <c r="AG63" s="62"/>
      <c r="AH63" s="350"/>
    </row>
    <row r="64" spans="1:34" s="50" customFormat="1" ht="24" customHeight="1">
      <c r="A64" s="143" t="s">
        <v>228</v>
      </c>
      <c r="B64" s="105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7"/>
      <c r="N64" s="82">
        <v>367</v>
      </c>
      <c r="O64" s="62" t="s">
        <v>135</v>
      </c>
      <c r="P64" s="85"/>
      <c r="Q64" s="854"/>
      <c r="R64" s="761"/>
      <c r="S64" s="761"/>
      <c r="T64" s="762"/>
      <c r="U64" s="841" t="s">
        <v>141</v>
      </c>
      <c r="V64" s="842"/>
      <c r="W64" s="842"/>
      <c r="X64" s="842"/>
      <c r="Y64" s="843"/>
      <c r="Z64" s="132">
        <v>7311</v>
      </c>
      <c r="AA64" s="62" t="s">
        <v>121</v>
      </c>
      <c r="AB64" s="90"/>
      <c r="AC64" s="132">
        <v>7312</v>
      </c>
      <c r="AD64" s="62" t="s">
        <v>121</v>
      </c>
      <c r="AE64" s="63"/>
      <c r="AF64" s="134">
        <v>7313</v>
      </c>
      <c r="AG64" s="62"/>
      <c r="AH64" s="350"/>
    </row>
    <row r="65" spans="1:34" s="50" customFormat="1" ht="24" customHeight="1">
      <c r="A65" s="143" t="s">
        <v>17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6"/>
      <c r="N65" s="82">
        <v>368</v>
      </c>
      <c r="O65" s="62" t="s">
        <v>121</v>
      </c>
      <c r="P65" s="85"/>
      <c r="Q65" s="848" t="s">
        <v>229</v>
      </c>
      <c r="R65" s="849"/>
      <c r="S65" s="849"/>
      <c r="T65" s="850"/>
      <c r="U65" s="841" t="s">
        <v>227</v>
      </c>
      <c r="V65" s="842"/>
      <c r="W65" s="842"/>
      <c r="X65" s="842"/>
      <c r="Y65" s="843"/>
      <c r="Z65" s="128">
        <v>7321</v>
      </c>
      <c r="AA65" s="62" t="s">
        <v>121</v>
      </c>
      <c r="AB65" s="90"/>
      <c r="AC65" s="132">
        <v>7322</v>
      </c>
      <c r="AD65" s="62" t="s">
        <v>121</v>
      </c>
      <c r="AE65" s="63"/>
      <c r="AF65" s="134">
        <v>7323</v>
      </c>
      <c r="AG65" s="62"/>
      <c r="AH65" s="350"/>
    </row>
    <row r="66" spans="1:34" s="50" customFormat="1" ht="24" customHeight="1">
      <c r="A66" s="143" t="s">
        <v>230</v>
      </c>
      <c r="B66" s="146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7"/>
      <c r="N66" s="82">
        <v>369</v>
      </c>
      <c r="O66" s="62" t="s">
        <v>135</v>
      </c>
      <c r="P66" s="85"/>
      <c r="Q66" s="851"/>
      <c r="R66" s="852"/>
      <c r="S66" s="852"/>
      <c r="T66" s="853"/>
      <c r="U66" s="841" t="s">
        <v>141</v>
      </c>
      <c r="V66" s="842"/>
      <c r="W66" s="842"/>
      <c r="X66" s="842"/>
      <c r="Y66" s="843"/>
      <c r="Z66" s="128">
        <v>7331</v>
      </c>
      <c r="AA66" s="62" t="s">
        <v>121</v>
      </c>
      <c r="AB66" s="90"/>
      <c r="AC66" s="132">
        <v>7332</v>
      </c>
      <c r="AD66" s="62" t="s">
        <v>121</v>
      </c>
      <c r="AE66" s="63"/>
      <c r="AF66" s="134">
        <v>7333</v>
      </c>
      <c r="AG66" s="62"/>
      <c r="AH66" s="350"/>
    </row>
    <row r="67" spans="1:34" s="50" customFormat="1" ht="24" customHeight="1" thickBot="1">
      <c r="A67" s="191" t="s">
        <v>231</v>
      </c>
      <c r="B67" s="152"/>
      <c r="C67" s="152"/>
      <c r="D67" s="152"/>
      <c r="E67" s="152"/>
      <c r="F67" s="152"/>
      <c r="G67" s="152"/>
      <c r="H67" s="152"/>
      <c r="I67" s="152"/>
      <c r="J67" s="152"/>
      <c r="K67" s="152"/>
      <c r="L67" s="152"/>
      <c r="M67" s="153"/>
      <c r="N67" s="82">
        <v>370</v>
      </c>
      <c r="O67" s="62" t="s">
        <v>135</v>
      </c>
      <c r="P67" s="85"/>
      <c r="Q67" s="848" t="s">
        <v>232</v>
      </c>
      <c r="R67" s="849"/>
      <c r="S67" s="849"/>
      <c r="T67" s="850"/>
      <c r="U67" s="841" t="s">
        <v>227</v>
      </c>
      <c r="V67" s="842"/>
      <c r="W67" s="842"/>
      <c r="X67" s="842"/>
      <c r="Y67" s="843"/>
      <c r="Z67" s="132">
        <v>7341</v>
      </c>
      <c r="AA67" s="62" t="s">
        <v>121</v>
      </c>
      <c r="AB67" s="90"/>
      <c r="AC67" s="132">
        <v>7342</v>
      </c>
      <c r="AD67" s="62" t="s">
        <v>121</v>
      </c>
      <c r="AE67" s="63"/>
      <c r="AF67" s="134">
        <v>7343</v>
      </c>
      <c r="AG67" s="62"/>
      <c r="AH67" s="350"/>
    </row>
    <row r="68" spans="1:34" s="50" customFormat="1" ht="27.75" customHeight="1" thickBot="1">
      <c r="A68" s="845" t="s">
        <v>233</v>
      </c>
      <c r="B68" s="846"/>
      <c r="C68" s="846"/>
      <c r="D68" s="846"/>
      <c r="E68" s="846"/>
      <c r="F68" s="846"/>
      <c r="G68" s="846"/>
      <c r="H68" s="846"/>
      <c r="I68" s="846"/>
      <c r="J68" s="846"/>
      <c r="K68" s="846"/>
      <c r="L68" s="846"/>
      <c r="M68" s="847"/>
      <c r="N68" s="362">
        <v>379</v>
      </c>
      <c r="O68" s="360" t="s">
        <v>127</v>
      </c>
      <c r="P68" s="357">
        <f>P47+P48+P49+P50+P51+P52+P53+P54+P55+P56-P57-P58+P59-P60-P61+P62-P63-P64+P65-P66-P67</f>
        <v>17853.580000000016</v>
      </c>
      <c r="Q68" s="851"/>
      <c r="R68" s="852"/>
      <c r="S68" s="852"/>
      <c r="T68" s="853"/>
      <c r="U68" s="841" t="s">
        <v>141</v>
      </c>
      <c r="V68" s="842"/>
      <c r="W68" s="842"/>
      <c r="X68" s="842"/>
      <c r="Y68" s="843"/>
      <c r="Z68" s="132">
        <v>7351</v>
      </c>
      <c r="AA68" s="62" t="s">
        <v>121</v>
      </c>
      <c r="AB68" s="90"/>
      <c r="AC68" s="132">
        <v>7352</v>
      </c>
      <c r="AD68" s="62" t="s">
        <v>121</v>
      </c>
      <c r="AE68" s="63"/>
      <c r="AF68" s="134">
        <v>7353</v>
      </c>
      <c r="AG68" s="62"/>
      <c r="AH68" s="350"/>
    </row>
    <row r="69" spans="1:34" s="50" customFormat="1" ht="24" customHeight="1">
      <c r="A69" s="363" t="s">
        <v>20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154"/>
      <c r="N69" s="364"/>
      <c r="O69" s="365"/>
      <c r="P69" s="365"/>
      <c r="Q69" s="766" t="s">
        <v>26</v>
      </c>
      <c r="R69" s="757"/>
      <c r="S69" s="769" t="s">
        <v>138</v>
      </c>
      <c r="T69" s="771"/>
      <c r="U69" s="841" t="s">
        <v>227</v>
      </c>
      <c r="V69" s="842"/>
      <c r="W69" s="842"/>
      <c r="X69" s="842"/>
      <c r="Y69" s="843"/>
      <c r="Z69" s="128">
        <v>7361</v>
      </c>
      <c r="AA69" s="62" t="s">
        <v>121</v>
      </c>
      <c r="AB69" s="90"/>
      <c r="AC69" s="132">
        <v>7362</v>
      </c>
      <c r="AD69" s="62" t="s">
        <v>121</v>
      </c>
      <c r="AE69" s="63"/>
      <c r="AF69" s="134">
        <v>7363</v>
      </c>
      <c r="AG69" s="62"/>
      <c r="AH69" s="350"/>
    </row>
    <row r="70" spans="1:34" s="50" customFormat="1" ht="24" customHeight="1">
      <c r="A70" s="366" t="s">
        <v>234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154"/>
      <c r="N70" s="87">
        <v>381</v>
      </c>
      <c r="O70" s="62" t="s">
        <v>121</v>
      </c>
      <c r="P70" s="85"/>
      <c r="Q70" s="752"/>
      <c r="R70" s="753"/>
      <c r="S70" s="855"/>
      <c r="T70" s="856"/>
      <c r="U70" s="841" t="s">
        <v>141</v>
      </c>
      <c r="V70" s="842"/>
      <c r="W70" s="842"/>
      <c r="X70" s="842"/>
      <c r="Y70" s="843"/>
      <c r="Z70" s="128">
        <v>7371</v>
      </c>
      <c r="AA70" s="62" t="s">
        <v>121</v>
      </c>
      <c r="AB70" s="90"/>
      <c r="AC70" s="132">
        <v>7372</v>
      </c>
      <c r="AD70" s="62" t="s">
        <v>121</v>
      </c>
      <c r="AE70" s="63"/>
      <c r="AF70" s="134">
        <v>7373</v>
      </c>
      <c r="AG70" s="62"/>
      <c r="AH70" s="350"/>
    </row>
    <row r="71" spans="1:34" s="50" customFormat="1" ht="24" customHeight="1">
      <c r="A71" s="142" t="s">
        <v>235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6"/>
      <c r="N71" s="87">
        <v>382</v>
      </c>
      <c r="O71" s="62" t="s">
        <v>121</v>
      </c>
      <c r="P71" s="85"/>
      <c r="Q71" s="752"/>
      <c r="R71" s="753"/>
      <c r="S71" s="769" t="s">
        <v>236</v>
      </c>
      <c r="T71" s="771"/>
      <c r="U71" s="841" t="s">
        <v>227</v>
      </c>
      <c r="V71" s="842"/>
      <c r="W71" s="842"/>
      <c r="X71" s="842"/>
      <c r="Y71" s="843"/>
      <c r="Z71" s="132">
        <v>7381</v>
      </c>
      <c r="AA71" s="62" t="s">
        <v>121</v>
      </c>
      <c r="AB71" s="90"/>
      <c r="AC71" s="132">
        <v>7382</v>
      </c>
      <c r="AD71" s="62" t="s">
        <v>121</v>
      </c>
      <c r="AE71" s="63"/>
      <c r="AF71" s="134">
        <v>7383</v>
      </c>
      <c r="AG71" s="62"/>
      <c r="AH71" s="350"/>
    </row>
    <row r="72" spans="1:34" s="50" customFormat="1" ht="24" customHeight="1">
      <c r="A72" s="142" t="s">
        <v>218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6"/>
      <c r="N72" s="87">
        <v>383</v>
      </c>
      <c r="O72" s="62" t="s">
        <v>121</v>
      </c>
      <c r="P72" s="85"/>
      <c r="Q72" s="854"/>
      <c r="R72" s="762"/>
      <c r="S72" s="855"/>
      <c r="T72" s="856"/>
      <c r="U72" s="150" t="s">
        <v>141</v>
      </c>
      <c r="V72" s="93"/>
      <c r="W72" s="93"/>
      <c r="X72" s="93"/>
      <c r="Y72" s="144"/>
      <c r="Z72" s="132">
        <v>7391</v>
      </c>
      <c r="AA72" s="62" t="s">
        <v>121</v>
      </c>
      <c r="AB72" s="90"/>
      <c r="AC72" s="132">
        <v>7392</v>
      </c>
      <c r="AD72" s="62" t="s">
        <v>121</v>
      </c>
      <c r="AE72" s="90"/>
      <c r="AF72" s="134">
        <v>7393</v>
      </c>
      <c r="AG72" s="62"/>
      <c r="AH72" s="350"/>
    </row>
    <row r="73" spans="1:34" s="50" customFormat="1" ht="42" customHeight="1">
      <c r="A73" s="142" t="s">
        <v>237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6"/>
      <c r="N73" s="87">
        <v>384</v>
      </c>
      <c r="O73" s="62" t="s">
        <v>121</v>
      </c>
      <c r="P73" s="85"/>
      <c r="Q73" s="766" t="s">
        <v>238</v>
      </c>
      <c r="R73" s="756"/>
      <c r="S73" s="756"/>
      <c r="T73" s="757"/>
      <c r="U73" s="150" t="s">
        <v>7</v>
      </c>
      <c r="V73" s="93"/>
      <c r="W73" s="93"/>
      <c r="X73" s="93"/>
      <c r="Y73" s="144"/>
      <c r="Z73" s="128">
        <v>7401</v>
      </c>
      <c r="AA73" s="62" t="s">
        <v>121</v>
      </c>
      <c r="AB73" s="90"/>
      <c r="AC73" s="132">
        <v>7402</v>
      </c>
      <c r="AD73" s="62" t="s">
        <v>121</v>
      </c>
      <c r="AE73" s="90"/>
      <c r="AF73" s="134">
        <v>7403</v>
      </c>
      <c r="AG73" s="62"/>
      <c r="AH73" s="350"/>
    </row>
    <row r="74" spans="1:34" s="50" customFormat="1" ht="42" customHeight="1">
      <c r="A74" s="145" t="s">
        <v>239</v>
      </c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141"/>
      <c r="N74" s="87">
        <v>385</v>
      </c>
      <c r="O74" s="104" t="s">
        <v>135</v>
      </c>
      <c r="P74" s="91"/>
      <c r="Q74" s="854"/>
      <c r="R74" s="761"/>
      <c r="S74" s="761"/>
      <c r="T74" s="762"/>
      <c r="U74" s="150" t="s">
        <v>18</v>
      </c>
      <c r="V74" s="93"/>
      <c r="W74" s="93"/>
      <c r="X74" s="93"/>
      <c r="Y74" s="144"/>
      <c r="Z74" s="128">
        <v>7411</v>
      </c>
      <c r="AA74" s="62" t="s">
        <v>121</v>
      </c>
      <c r="AB74" s="90"/>
      <c r="AC74" s="132">
        <v>7412</v>
      </c>
      <c r="AD74" s="62" t="s">
        <v>121</v>
      </c>
      <c r="AE74" s="90"/>
      <c r="AF74" s="134">
        <v>7413</v>
      </c>
      <c r="AG74" s="62"/>
      <c r="AH74" s="350"/>
    </row>
    <row r="75" spans="1:34" s="50" customFormat="1" ht="24" customHeight="1" thickBot="1">
      <c r="A75" s="355" t="s">
        <v>240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55">
        <v>386</v>
      </c>
      <c r="O75" s="104" t="s">
        <v>135</v>
      </c>
      <c r="P75" s="91"/>
      <c r="Q75" s="137" t="s">
        <v>241</v>
      </c>
      <c r="R75" s="95"/>
      <c r="S75" s="95"/>
      <c r="T75" s="95"/>
      <c r="U75" s="95"/>
      <c r="V75" s="95"/>
      <c r="W75" s="95"/>
      <c r="X75" s="95"/>
      <c r="Y75" s="138"/>
      <c r="Z75" s="132">
        <v>7421</v>
      </c>
      <c r="AA75" s="62" t="s">
        <v>121</v>
      </c>
      <c r="AB75" s="90"/>
      <c r="AC75" s="132">
        <v>7422</v>
      </c>
      <c r="AD75" s="62" t="s">
        <v>121</v>
      </c>
      <c r="AE75" s="90"/>
      <c r="AF75" s="134">
        <v>7423</v>
      </c>
      <c r="AG75" s="62"/>
      <c r="AH75" s="350"/>
    </row>
    <row r="76" spans="1:34" s="50" customFormat="1" ht="24" customHeight="1" thickBot="1">
      <c r="A76" s="156" t="s">
        <v>242</v>
      </c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8"/>
      <c r="N76" s="159">
        <v>389</v>
      </c>
      <c r="O76" s="160" t="s">
        <v>127</v>
      </c>
      <c r="P76" s="157">
        <f>P70+P71+P72+P73-P74-P75</f>
        <v>0</v>
      </c>
      <c r="Q76" s="137" t="s">
        <v>243</v>
      </c>
      <c r="R76" s="95"/>
      <c r="S76" s="95"/>
      <c r="T76" s="95"/>
      <c r="U76" s="95"/>
      <c r="V76" s="95"/>
      <c r="W76" s="95"/>
      <c r="X76" s="95"/>
      <c r="Y76" s="138"/>
      <c r="Z76" s="132">
        <v>7431</v>
      </c>
      <c r="AA76" s="62" t="s">
        <v>121</v>
      </c>
      <c r="AB76" s="90"/>
      <c r="AC76" s="132">
        <v>7432</v>
      </c>
      <c r="AD76" s="62" t="s">
        <v>121</v>
      </c>
      <c r="AE76" s="90"/>
      <c r="AF76" s="134">
        <v>7433</v>
      </c>
      <c r="AG76" s="62"/>
      <c r="AH76" s="350"/>
    </row>
    <row r="77" spans="1:34" s="50" customFormat="1" ht="24" customHeight="1">
      <c r="A77" s="363" t="s">
        <v>244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154"/>
      <c r="N77" s="77"/>
      <c r="O77" s="78"/>
      <c r="P77" s="78"/>
      <c r="Q77" s="143" t="s">
        <v>245</v>
      </c>
      <c r="R77" s="93"/>
      <c r="S77" s="93"/>
      <c r="T77" s="93"/>
      <c r="U77" s="93"/>
      <c r="V77" s="93"/>
      <c r="W77" s="93"/>
      <c r="X77" s="93"/>
      <c r="Y77" s="144"/>
      <c r="Z77" s="128">
        <v>7441</v>
      </c>
      <c r="AA77" s="62" t="s">
        <v>121</v>
      </c>
      <c r="AB77" s="90"/>
      <c r="AC77" s="132">
        <v>7442</v>
      </c>
      <c r="AD77" s="62" t="s">
        <v>121</v>
      </c>
      <c r="AE77" s="90"/>
      <c r="AF77" s="134">
        <v>7443</v>
      </c>
      <c r="AG77" s="62"/>
      <c r="AH77" s="350"/>
    </row>
    <row r="78" spans="1:34" s="50" customFormat="1" ht="24" customHeight="1">
      <c r="A78" s="766" t="s">
        <v>246</v>
      </c>
      <c r="B78" s="757"/>
      <c r="C78" s="96" t="s">
        <v>247</v>
      </c>
      <c r="D78" s="85"/>
      <c r="E78" s="85"/>
      <c r="F78" s="85"/>
      <c r="G78" s="85"/>
      <c r="H78" s="85"/>
      <c r="I78" s="85"/>
      <c r="J78" s="85"/>
      <c r="K78" s="85"/>
      <c r="L78" s="85"/>
      <c r="M78" s="86"/>
      <c r="N78" s="77">
        <v>411</v>
      </c>
      <c r="O78" s="62" t="s">
        <v>121</v>
      </c>
      <c r="P78" s="83"/>
      <c r="Q78" s="778" t="s">
        <v>248</v>
      </c>
      <c r="R78" s="779"/>
      <c r="S78" s="779"/>
      <c r="T78" s="779"/>
      <c r="U78" s="779"/>
      <c r="V78" s="779"/>
      <c r="W78" s="779"/>
      <c r="X78" s="779"/>
      <c r="Y78" s="780"/>
      <c r="Z78" s="128">
        <v>7451</v>
      </c>
      <c r="AA78" s="104" t="s">
        <v>121</v>
      </c>
      <c r="AB78" s="90"/>
      <c r="AC78" s="132">
        <v>7452</v>
      </c>
      <c r="AD78" s="62" t="s">
        <v>121</v>
      </c>
      <c r="AE78" s="90"/>
      <c r="AF78" s="134">
        <v>7453</v>
      </c>
      <c r="AG78" s="62"/>
      <c r="AH78" s="350"/>
    </row>
    <row r="79" spans="1:34" s="50" customFormat="1" ht="24" customHeight="1">
      <c r="A79" s="752"/>
      <c r="B79" s="753"/>
      <c r="C79" s="96" t="s">
        <v>89</v>
      </c>
      <c r="D79" s="85"/>
      <c r="E79" s="85"/>
      <c r="F79" s="85"/>
      <c r="G79" s="85"/>
      <c r="H79" s="85"/>
      <c r="I79" s="85"/>
      <c r="J79" s="85"/>
      <c r="K79" s="85"/>
      <c r="L79" s="85"/>
      <c r="M79" s="86"/>
      <c r="N79" s="87">
        <v>412</v>
      </c>
      <c r="O79" s="62" t="s">
        <v>121</v>
      </c>
      <c r="P79" s="85"/>
      <c r="Q79" s="143" t="s">
        <v>249</v>
      </c>
      <c r="R79" s="93"/>
      <c r="S79" s="93"/>
      <c r="T79" s="93"/>
      <c r="U79" s="93"/>
      <c r="V79" s="93"/>
      <c r="W79" s="93"/>
      <c r="X79" s="93"/>
      <c r="Y79" s="144"/>
      <c r="Z79" s="161"/>
      <c r="AA79" s="133"/>
      <c r="AB79" s="133"/>
      <c r="AC79" s="132">
        <v>7462</v>
      </c>
      <c r="AD79" s="62" t="s">
        <v>121</v>
      </c>
      <c r="AE79" s="90"/>
      <c r="AF79" s="134">
        <v>7463</v>
      </c>
      <c r="AG79" s="62"/>
      <c r="AH79" s="350"/>
    </row>
    <row r="80" spans="1:34" s="50" customFormat="1" ht="24" customHeight="1">
      <c r="A80" s="854"/>
      <c r="B80" s="762"/>
      <c r="C80" s="96" t="s">
        <v>250</v>
      </c>
      <c r="D80" s="91"/>
      <c r="E80" s="91"/>
      <c r="F80" s="85"/>
      <c r="G80" s="85"/>
      <c r="H80" s="85"/>
      <c r="I80" s="85"/>
      <c r="J80" s="85"/>
      <c r="K80" s="85"/>
      <c r="L80" s="85"/>
      <c r="M80" s="86"/>
      <c r="N80" s="77">
        <v>413</v>
      </c>
      <c r="O80" s="62" t="s">
        <v>121</v>
      </c>
      <c r="P80" s="85"/>
      <c r="Q80" s="143" t="s">
        <v>251</v>
      </c>
      <c r="R80" s="93"/>
      <c r="S80" s="93"/>
      <c r="T80" s="93"/>
      <c r="U80" s="93"/>
      <c r="V80" s="93"/>
      <c r="W80" s="93"/>
      <c r="X80" s="93"/>
      <c r="Y80" s="144"/>
      <c r="Z80" s="161"/>
      <c r="AA80" s="133"/>
      <c r="AB80" s="133"/>
      <c r="AC80" s="132">
        <v>7472</v>
      </c>
      <c r="AD80" s="62" t="s">
        <v>121</v>
      </c>
      <c r="AE80" s="90">
        <v>2581.79</v>
      </c>
      <c r="AF80" s="134">
        <v>7473</v>
      </c>
      <c r="AG80" s="62"/>
      <c r="AH80" s="350"/>
    </row>
    <row r="81" spans="1:34" s="50" customFormat="1" ht="24" customHeight="1">
      <c r="A81" s="766" t="s">
        <v>252</v>
      </c>
      <c r="B81" s="757"/>
      <c r="C81" s="857" t="s">
        <v>138</v>
      </c>
      <c r="D81" s="858"/>
      <c r="E81" s="859"/>
      <c r="F81" s="85" t="s">
        <v>139</v>
      </c>
      <c r="G81" s="85"/>
      <c r="H81" s="85"/>
      <c r="I81" s="85"/>
      <c r="J81" s="85"/>
      <c r="K81" s="85"/>
      <c r="L81" s="85"/>
      <c r="M81" s="86"/>
      <c r="N81" s="87">
        <v>414</v>
      </c>
      <c r="O81" s="62" t="s">
        <v>121</v>
      </c>
      <c r="P81" s="85"/>
      <c r="Q81" s="143" t="s">
        <v>253</v>
      </c>
      <c r="R81" s="93"/>
      <c r="S81" s="93"/>
      <c r="T81" s="93"/>
      <c r="U81" s="93"/>
      <c r="V81" s="93"/>
      <c r="W81" s="93"/>
      <c r="X81" s="93"/>
      <c r="Y81" s="144"/>
      <c r="Z81" s="132">
        <v>7481</v>
      </c>
      <c r="AA81" s="62" t="s">
        <v>121</v>
      </c>
      <c r="AB81" s="90"/>
      <c r="AC81" s="132">
        <v>7482</v>
      </c>
      <c r="AD81" s="62" t="s">
        <v>121</v>
      </c>
      <c r="AE81" s="90"/>
      <c r="AF81" s="134">
        <v>7483</v>
      </c>
      <c r="AG81" s="62"/>
      <c r="AH81" s="350"/>
    </row>
    <row r="82" spans="1:34" s="50" customFormat="1" ht="24" customHeight="1">
      <c r="A82" s="752"/>
      <c r="B82" s="753"/>
      <c r="C82" s="860"/>
      <c r="D82" s="861"/>
      <c r="E82" s="862"/>
      <c r="F82" s="85" t="s">
        <v>141</v>
      </c>
      <c r="G82" s="85"/>
      <c r="H82" s="85"/>
      <c r="I82" s="85"/>
      <c r="J82" s="85"/>
      <c r="K82" s="85"/>
      <c r="L82" s="85"/>
      <c r="M82" s="86"/>
      <c r="N82" s="77">
        <v>415</v>
      </c>
      <c r="O82" s="62" t="s">
        <v>121</v>
      </c>
      <c r="P82" s="85"/>
      <c r="Q82" s="143" t="s">
        <v>254</v>
      </c>
      <c r="R82" s="93"/>
      <c r="S82" s="93"/>
      <c r="T82" s="93"/>
      <c r="U82" s="93"/>
      <c r="V82" s="93"/>
      <c r="W82" s="93"/>
      <c r="X82" s="93"/>
      <c r="Y82" s="144"/>
      <c r="Z82" s="132">
        <v>7491</v>
      </c>
      <c r="AA82" s="62" t="s">
        <v>121</v>
      </c>
      <c r="AB82" s="90"/>
      <c r="AC82" s="132">
        <v>7492</v>
      </c>
      <c r="AD82" s="62" t="s">
        <v>121</v>
      </c>
      <c r="AE82" s="90"/>
      <c r="AF82" s="134">
        <v>7493</v>
      </c>
      <c r="AG82" s="62"/>
      <c r="AH82" s="350"/>
    </row>
    <row r="83" spans="1:34" s="50" customFormat="1" ht="24" customHeight="1">
      <c r="A83" s="752"/>
      <c r="B83" s="753"/>
      <c r="C83" s="769" t="s">
        <v>143</v>
      </c>
      <c r="D83" s="770"/>
      <c r="E83" s="771"/>
      <c r="F83" s="85" t="s">
        <v>139</v>
      </c>
      <c r="G83" s="85"/>
      <c r="H83" s="85"/>
      <c r="I83" s="85"/>
      <c r="J83" s="85"/>
      <c r="K83" s="85"/>
      <c r="L83" s="85"/>
      <c r="M83" s="86"/>
      <c r="N83" s="87">
        <v>416</v>
      </c>
      <c r="O83" s="62" t="s">
        <v>121</v>
      </c>
      <c r="P83" s="85"/>
      <c r="Q83" s="766" t="s">
        <v>255</v>
      </c>
      <c r="R83" s="756"/>
      <c r="S83" s="756"/>
      <c r="T83" s="756"/>
      <c r="U83" s="756"/>
      <c r="V83" s="757"/>
      <c r="W83" s="98" t="s">
        <v>256</v>
      </c>
      <c r="X83" s="95"/>
      <c r="Y83" s="138"/>
      <c r="Z83" s="132">
        <v>7501</v>
      </c>
      <c r="AA83" s="62" t="s">
        <v>121</v>
      </c>
      <c r="AB83" s="90"/>
      <c r="AC83" s="132">
        <v>7502</v>
      </c>
      <c r="AD83" s="62" t="s">
        <v>121</v>
      </c>
      <c r="AE83" s="90"/>
      <c r="AF83" s="134">
        <v>7503</v>
      </c>
      <c r="AG83" s="62"/>
      <c r="AH83" s="350"/>
    </row>
    <row r="84" spans="1:34" s="50" customFormat="1" ht="24" customHeight="1">
      <c r="A84" s="854"/>
      <c r="B84" s="762"/>
      <c r="C84" s="855"/>
      <c r="D84" s="863"/>
      <c r="E84" s="856"/>
      <c r="F84" s="85" t="s">
        <v>141</v>
      </c>
      <c r="G84" s="85"/>
      <c r="H84" s="85"/>
      <c r="I84" s="85"/>
      <c r="J84" s="85"/>
      <c r="K84" s="85"/>
      <c r="L84" s="85"/>
      <c r="M84" s="86"/>
      <c r="N84" s="77">
        <v>417</v>
      </c>
      <c r="O84" s="62" t="s">
        <v>121</v>
      </c>
      <c r="P84" s="85"/>
      <c r="Q84" s="854"/>
      <c r="R84" s="761"/>
      <c r="S84" s="761"/>
      <c r="T84" s="761"/>
      <c r="U84" s="761"/>
      <c r="V84" s="762"/>
      <c r="W84" s="98" t="s">
        <v>257</v>
      </c>
      <c r="X84" s="95"/>
      <c r="Y84" s="138"/>
      <c r="Z84" s="132">
        <v>7511</v>
      </c>
      <c r="AA84" s="62" t="s">
        <v>121</v>
      </c>
      <c r="AB84" s="90"/>
      <c r="AC84" s="132">
        <v>7512</v>
      </c>
      <c r="AD84" s="62" t="s">
        <v>121</v>
      </c>
      <c r="AE84" s="90"/>
      <c r="AF84" s="134">
        <v>7513</v>
      </c>
      <c r="AG84" s="62"/>
      <c r="AH84" s="350"/>
    </row>
    <row r="85" spans="1:34" s="50" customFormat="1" ht="24" customHeight="1">
      <c r="A85" s="766" t="s">
        <v>258</v>
      </c>
      <c r="B85" s="757"/>
      <c r="C85" s="857" t="s">
        <v>138</v>
      </c>
      <c r="D85" s="858"/>
      <c r="E85" s="859"/>
      <c r="F85" s="85" t="s">
        <v>139</v>
      </c>
      <c r="G85" s="85"/>
      <c r="H85" s="85"/>
      <c r="I85" s="85"/>
      <c r="J85" s="85"/>
      <c r="K85" s="85"/>
      <c r="L85" s="85"/>
      <c r="M85" s="86"/>
      <c r="N85" s="87">
        <v>418</v>
      </c>
      <c r="O85" s="62" t="s">
        <v>121</v>
      </c>
      <c r="P85" s="85"/>
      <c r="Q85" s="143" t="s">
        <v>259</v>
      </c>
      <c r="R85" s="93"/>
      <c r="S85" s="93"/>
      <c r="T85" s="93"/>
      <c r="U85" s="93"/>
      <c r="V85" s="93"/>
      <c r="W85" s="93"/>
      <c r="X85" s="93"/>
      <c r="Y85" s="144"/>
      <c r="Z85" s="163" t="s">
        <v>260</v>
      </c>
      <c r="AA85" s="62" t="s">
        <v>121</v>
      </c>
      <c r="AB85" s="90"/>
      <c r="AC85" s="132">
        <v>7522</v>
      </c>
      <c r="AD85" s="62" t="s">
        <v>121</v>
      </c>
      <c r="AE85" s="90"/>
      <c r="AF85" s="134">
        <v>7523</v>
      </c>
      <c r="AG85" s="62"/>
      <c r="AH85" s="350"/>
    </row>
    <row r="86" spans="1:34" s="50" customFormat="1" ht="24" customHeight="1">
      <c r="A86" s="752"/>
      <c r="B86" s="753"/>
      <c r="C86" s="860"/>
      <c r="D86" s="861"/>
      <c r="E86" s="862"/>
      <c r="F86" s="85" t="s">
        <v>141</v>
      </c>
      <c r="G86" s="85"/>
      <c r="H86" s="85"/>
      <c r="I86" s="85"/>
      <c r="J86" s="85"/>
      <c r="K86" s="85"/>
      <c r="L86" s="85"/>
      <c r="M86" s="86"/>
      <c r="N86" s="77">
        <v>419</v>
      </c>
      <c r="O86" s="62" t="s">
        <v>121</v>
      </c>
      <c r="P86" s="85"/>
      <c r="Q86" s="164" t="s">
        <v>261</v>
      </c>
      <c r="R86" s="89"/>
      <c r="S86" s="89"/>
      <c r="T86" s="89"/>
      <c r="U86" s="89"/>
      <c r="V86" s="89"/>
      <c r="W86" s="89"/>
      <c r="X86" s="89"/>
      <c r="Y86" s="165"/>
      <c r="Z86" s="132">
        <v>7531</v>
      </c>
      <c r="AA86" s="62" t="s">
        <v>121</v>
      </c>
      <c r="AB86" s="90"/>
      <c r="AC86" s="161"/>
      <c r="AD86" s="133"/>
      <c r="AE86" s="133"/>
      <c r="AF86" s="134">
        <v>7533</v>
      </c>
      <c r="AG86" s="62"/>
      <c r="AH86" s="350"/>
    </row>
    <row r="87" spans="1:34" s="50" customFormat="1" ht="24" customHeight="1">
      <c r="A87" s="752"/>
      <c r="B87" s="753"/>
      <c r="C87" s="769" t="s">
        <v>262</v>
      </c>
      <c r="D87" s="770"/>
      <c r="E87" s="771"/>
      <c r="F87" s="85" t="s">
        <v>139</v>
      </c>
      <c r="G87" s="85"/>
      <c r="H87" s="85"/>
      <c r="I87" s="85"/>
      <c r="J87" s="85"/>
      <c r="K87" s="85"/>
      <c r="L87" s="85"/>
      <c r="M87" s="86"/>
      <c r="N87" s="87">
        <v>420</v>
      </c>
      <c r="O87" s="62" t="s">
        <v>121</v>
      </c>
      <c r="P87" s="85"/>
      <c r="Q87" s="164" t="s">
        <v>263</v>
      </c>
      <c r="R87" s="89"/>
      <c r="S87" s="89"/>
      <c r="T87" s="89"/>
      <c r="U87" s="89"/>
      <c r="V87" s="89"/>
      <c r="W87" s="89"/>
      <c r="X87" s="89"/>
      <c r="Y87" s="165"/>
      <c r="Z87" s="161"/>
      <c r="AA87" s="133"/>
      <c r="AB87" s="133"/>
      <c r="AC87" s="132">
        <v>7542</v>
      </c>
      <c r="AD87" s="62" t="s">
        <v>121</v>
      </c>
      <c r="AE87" s="90"/>
      <c r="AF87" s="134">
        <v>7543</v>
      </c>
      <c r="AG87" s="62"/>
      <c r="AH87" s="350"/>
    </row>
    <row r="88" spans="1:34" s="50" customFormat="1" ht="24" customHeight="1">
      <c r="A88" s="854"/>
      <c r="B88" s="762"/>
      <c r="C88" s="855"/>
      <c r="D88" s="863"/>
      <c r="E88" s="856"/>
      <c r="F88" s="85" t="s">
        <v>141</v>
      </c>
      <c r="G88" s="85"/>
      <c r="H88" s="85"/>
      <c r="I88" s="85"/>
      <c r="J88" s="85"/>
      <c r="K88" s="85"/>
      <c r="L88" s="85"/>
      <c r="M88" s="86"/>
      <c r="N88" s="77">
        <v>421</v>
      </c>
      <c r="O88" s="62" t="s">
        <v>121</v>
      </c>
      <c r="P88" s="85"/>
      <c r="Q88" s="164" t="s">
        <v>264</v>
      </c>
      <c r="R88" s="89"/>
      <c r="S88" s="89"/>
      <c r="T88" s="89"/>
      <c r="U88" s="89"/>
      <c r="V88" s="89"/>
      <c r="W88" s="89"/>
      <c r="X88" s="89"/>
      <c r="Y88" s="165"/>
      <c r="Z88" s="132">
        <v>7551</v>
      </c>
      <c r="AA88" s="62" t="s">
        <v>121</v>
      </c>
      <c r="AB88" s="90"/>
      <c r="AC88" s="161"/>
      <c r="AD88" s="133"/>
      <c r="AE88" s="133"/>
      <c r="AF88" s="134">
        <v>7553</v>
      </c>
      <c r="AG88" s="62"/>
      <c r="AH88" s="350"/>
    </row>
    <row r="89" spans="1:34" s="50" customFormat="1" ht="24" customHeight="1">
      <c r="A89" s="143" t="s">
        <v>265</v>
      </c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6"/>
      <c r="N89" s="87">
        <v>422</v>
      </c>
      <c r="O89" s="104" t="s">
        <v>135</v>
      </c>
      <c r="P89" s="85"/>
      <c r="Q89" s="164" t="s">
        <v>266</v>
      </c>
      <c r="R89" s="89"/>
      <c r="S89" s="89"/>
      <c r="T89" s="89"/>
      <c r="U89" s="89"/>
      <c r="V89" s="89"/>
      <c r="W89" s="89"/>
      <c r="X89" s="89"/>
      <c r="Y89" s="165"/>
      <c r="Z89" s="132">
        <v>7561</v>
      </c>
      <c r="AA89" s="62" t="s">
        <v>121</v>
      </c>
      <c r="AB89" s="276"/>
      <c r="AC89" s="132">
        <v>7562</v>
      </c>
      <c r="AD89" s="62" t="s">
        <v>121</v>
      </c>
      <c r="AE89" s="90"/>
      <c r="AF89" s="134">
        <v>7563</v>
      </c>
      <c r="AG89" s="62"/>
      <c r="AH89" s="350"/>
    </row>
    <row r="90" spans="1:34" s="50" customFormat="1" ht="24" customHeight="1">
      <c r="A90" s="367" t="s">
        <v>267</v>
      </c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7"/>
      <c r="N90" s="77">
        <v>423</v>
      </c>
      <c r="O90" s="168" t="s">
        <v>135</v>
      </c>
      <c r="P90" s="271"/>
      <c r="Q90" s="143" t="s">
        <v>268</v>
      </c>
      <c r="R90" s="93"/>
      <c r="S90" s="93"/>
      <c r="T90" s="93"/>
      <c r="U90" s="93"/>
      <c r="V90" s="93"/>
      <c r="W90" s="93"/>
      <c r="X90" s="93"/>
      <c r="Y90" s="144"/>
      <c r="Z90" s="132">
        <v>7571</v>
      </c>
      <c r="AA90" s="62" t="s">
        <v>121</v>
      </c>
      <c r="AB90" s="90"/>
      <c r="AC90" s="132">
        <v>7572</v>
      </c>
      <c r="AD90" s="62" t="s">
        <v>121</v>
      </c>
      <c r="AE90" s="90">
        <v>1566.96</v>
      </c>
      <c r="AF90" s="134">
        <v>7573</v>
      </c>
      <c r="AG90" s="62"/>
      <c r="AH90" s="350"/>
    </row>
    <row r="91" spans="1:34" s="50" customFormat="1" ht="24" customHeight="1">
      <c r="A91" s="864" t="s">
        <v>90</v>
      </c>
      <c r="B91" s="865"/>
      <c r="C91" s="865"/>
      <c r="D91" s="865"/>
      <c r="E91" s="865"/>
      <c r="F91" s="865"/>
      <c r="G91" s="865"/>
      <c r="H91" s="865"/>
      <c r="I91" s="865"/>
      <c r="J91" s="865"/>
      <c r="K91" s="865"/>
      <c r="L91" s="865"/>
      <c r="M91" s="866"/>
      <c r="N91" s="155">
        <v>424</v>
      </c>
      <c r="O91" s="169" t="s">
        <v>121</v>
      </c>
      <c r="Q91" s="143" t="s">
        <v>269</v>
      </c>
      <c r="R91" s="93"/>
      <c r="S91" s="93"/>
      <c r="T91" s="93"/>
      <c r="U91" s="93"/>
      <c r="V91" s="93"/>
      <c r="W91" s="93"/>
      <c r="X91" s="93"/>
      <c r="Y91" s="144"/>
      <c r="Z91" s="132">
        <v>7581</v>
      </c>
      <c r="AA91" s="62" t="s">
        <v>121</v>
      </c>
      <c r="AB91" s="90"/>
      <c r="AC91" s="132">
        <v>7582</v>
      </c>
      <c r="AD91" s="62" t="s">
        <v>121</v>
      </c>
      <c r="AE91" s="90"/>
      <c r="AF91" s="134">
        <v>7583</v>
      </c>
      <c r="AG91" s="62"/>
      <c r="AH91" s="350"/>
    </row>
    <row r="92" spans="1:34" s="50" customFormat="1" ht="24" customHeight="1" thickBot="1">
      <c r="A92" s="368" t="s">
        <v>270</v>
      </c>
      <c r="B92" s="170"/>
      <c r="C92" s="170"/>
      <c r="D92" s="170"/>
      <c r="E92" s="170"/>
      <c r="F92" s="170"/>
      <c r="G92" s="170"/>
      <c r="H92" s="170"/>
      <c r="I92" s="171"/>
      <c r="J92" s="171"/>
      <c r="K92" s="171"/>
      <c r="L92" s="171"/>
      <c r="M92" s="172"/>
      <c r="N92" s="173">
        <v>439</v>
      </c>
      <c r="O92" s="174" t="s">
        <v>127</v>
      </c>
      <c r="P92" s="170">
        <f>P78+P79+P80+P81+P82+P83+P84+P85+P86+P87+P88-P89-P90+P91</f>
        <v>0</v>
      </c>
      <c r="Q92" s="175" t="s">
        <v>271</v>
      </c>
      <c r="R92" s="176"/>
      <c r="S92" s="176"/>
      <c r="T92" s="176"/>
      <c r="U92" s="176"/>
      <c r="V92" s="176"/>
      <c r="W92" s="176"/>
      <c r="X92" s="176"/>
      <c r="Y92" s="177"/>
      <c r="Z92" s="178">
        <v>7591</v>
      </c>
      <c r="AA92" s="104" t="s">
        <v>121</v>
      </c>
      <c r="AB92" s="108"/>
      <c r="AC92" s="178">
        <v>7592</v>
      </c>
      <c r="AD92" s="104" t="s">
        <v>121</v>
      </c>
      <c r="AE92" s="108">
        <v>92808.17</v>
      </c>
      <c r="AF92" s="179">
        <v>7593</v>
      </c>
      <c r="AG92" s="104"/>
      <c r="AH92" s="351"/>
    </row>
    <row r="93" spans="1:34" s="50" customFormat="1" ht="24" customHeight="1">
      <c r="A93" s="369" t="s">
        <v>272</v>
      </c>
      <c r="B93" s="170"/>
      <c r="C93" s="170"/>
      <c r="D93" s="170"/>
      <c r="E93" s="170"/>
      <c r="F93" s="170"/>
      <c r="G93" s="170"/>
      <c r="H93" s="170"/>
      <c r="I93" s="171"/>
      <c r="J93" s="171"/>
      <c r="K93" s="171"/>
      <c r="L93" s="171"/>
      <c r="M93" s="172"/>
      <c r="N93" s="180">
        <v>445</v>
      </c>
      <c r="O93" s="169" t="s">
        <v>121</v>
      </c>
      <c r="P93" s="370"/>
      <c r="Q93" s="867" t="s">
        <v>273</v>
      </c>
      <c r="R93" s="868"/>
      <c r="S93" s="868"/>
      <c r="T93" s="868"/>
      <c r="U93" s="868"/>
      <c r="V93" s="868"/>
      <c r="W93" s="868"/>
      <c r="X93" s="868"/>
      <c r="Y93" s="869"/>
      <c r="Z93" s="884">
        <v>7991</v>
      </c>
      <c r="AA93" s="884" t="s">
        <v>127</v>
      </c>
      <c r="AB93" s="371">
        <f>SUM(AB33:AB92)</f>
        <v>0</v>
      </c>
      <c r="AC93" s="886"/>
      <c r="AD93" s="887"/>
      <c r="AE93" s="887"/>
      <c r="AF93" s="802" t="s">
        <v>274</v>
      </c>
      <c r="AG93" s="803"/>
      <c r="AH93" s="804"/>
    </row>
    <row r="94" spans="1:34" s="50" customFormat="1" ht="24" customHeight="1" thickBot="1">
      <c r="A94" s="372" t="s">
        <v>4</v>
      </c>
      <c r="B94" s="181"/>
      <c r="C94" s="181"/>
      <c r="D94" s="181"/>
      <c r="E94" s="181"/>
      <c r="F94" s="181"/>
      <c r="G94" s="181"/>
      <c r="H94" s="181"/>
      <c r="I94" s="890" t="s">
        <v>275</v>
      </c>
      <c r="J94" s="890"/>
      <c r="K94" s="890"/>
      <c r="L94" s="890"/>
      <c r="M94" s="891"/>
      <c r="N94" s="173">
        <v>498</v>
      </c>
      <c r="O94" s="173" t="s">
        <v>127</v>
      </c>
      <c r="P94" s="170">
        <f>P92+P76+P68</f>
        <v>17853.580000000016</v>
      </c>
      <c r="Q94" s="870"/>
      <c r="R94" s="871"/>
      <c r="S94" s="871"/>
      <c r="T94" s="871"/>
      <c r="U94" s="871"/>
      <c r="V94" s="871"/>
      <c r="W94" s="871"/>
      <c r="X94" s="871"/>
      <c r="Y94" s="872"/>
      <c r="Z94" s="885"/>
      <c r="AA94" s="885"/>
      <c r="AB94" s="68"/>
      <c r="AC94" s="888"/>
      <c r="AD94" s="889"/>
      <c r="AE94" s="889"/>
      <c r="AF94" s="805"/>
      <c r="AG94" s="806"/>
      <c r="AH94" s="807"/>
    </row>
    <row r="95" spans="1:34" s="50" customFormat="1" ht="24" customHeight="1" thickBot="1">
      <c r="A95" s="892" t="s">
        <v>276</v>
      </c>
      <c r="B95" s="893"/>
      <c r="C95" s="893"/>
      <c r="D95" s="893"/>
      <c r="E95" s="893"/>
      <c r="F95" s="893"/>
      <c r="G95" s="893"/>
      <c r="H95" s="893"/>
      <c r="I95" s="893"/>
      <c r="J95" s="893"/>
      <c r="K95" s="893"/>
      <c r="L95" s="893"/>
      <c r="M95" s="894"/>
      <c r="N95" s="182">
        <v>446</v>
      </c>
      <c r="O95" s="183" t="s">
        <v>127</v>
      </c>
      <c r="P95" s="170"/>
      <c r="Q95" s="876" t="s">
        <v>277</v>
      </c>
      <c r="R95" s="877"/>
      <c r="S95" s="877"/>
      <c r="T95" s="877"/>
      <c r="U95" s="877"/>
      <c r="V95" s="877"/>
      <c r="W95" s="877"/>
      <c r="X95" s="877"/>
      <c r="Y95" s="877"/>
      <c r="Z95" s="877"/>
      <c r="AA95" s="877"/>
      <c r="AB95" s="877"/>
      <c r="AC95" s="880">
        <v>7992</v>
      </c>
      <c r="AD95" s="882" t="s">
        <v>127</v>
      </c>
      <c r="AE95" s="373">
        <f>SUM(AE36:AE92)</f>
        <v>154722.77000000002</v>
      </c>
      <c r="AF95" s="805"/>
      <c r="AG95" s="806"/>
      <c r="AH95" s="807"/>
    </row>
    <row r="96" spans="1:34" s="50" customFormat="1" ht="24" customHeight="1" thickBot="1">
      <c r="A96" s="374" t="s">
        <v>278</v>
      </c>
      <c r="B96" s="375"/>
      <c r="C96" s="375"/>
      <c r="D96" s="375"/>
      <c r="E96" s="375"/>
      <c r="F96" s="375"/>
      <c r="G96" s="375"/>
      <c r="H96" s="375"/>
      <c r="I96" s="873" t="s">
        <v>279</v>
      </c>
      <c r="J96" s="873"/>
      <c r="K96" s="873"/>
      <c r="L96" s="873"/>
      <c r="M96" s="873"/>
      <c r="N96" s="159">
        <v>499</v>
      </c>
      <c r="O96" s="159" t="s">
        <v>127</v>
      </c>
      <c r="P96" s="376">
        <f>P94+P44</f>
        <v>313814.39</v>
      </c>
      <c r="Q96" s="895"/>
      <c r="R96" s="896"/>
      <c r="S96" s="896"/>
      <c r="T96" s="896"/>
      <c r="U96" s="896"/>
      <c r="V96" s="896"/>
      <c r="W96" s="896"/>
      <c r="X96" s="896"/>
      <c r="Y96" s="896"/>
      <c r="Z96" s="896"/>
      <c r="AA96" s="896"/>
      <c r="AB96" s="896"/>
      <c r="AC96" s="897"/>
      <c r="AD96" s="898"/>
      <c r="AE96" s="377">
        <f>+AE67+AE68+AE69+AE70+AE71+AE71+AE72</f>
        <v>0</v>
      </c>
      <c r="AF96" s="805"/>
      <c r="AG96" s="806"/>
      <c r="AH96" s="807"/>
    </row>
    <row r="97" spans="1:34" s="50" customFormat="1" ht="24" customHeight="1" thickBot="1">
      <c r="A97" s="378" t="s">
        <v>280</v>
      </c>
      <c r="B97" s="379"/>
      <c r="C97" s="379"/>
      <c r="D97" s="379"/>
      <c r="E97" s="379"/>
      <c r="F97" s="379"/>
      <c r="G97" s="379"/>
      <c r="H97" s="379"/>
      <c r="I97" s="379"/>
      <c r="J97" s="379"/>
      <c r="K97" s="379"/>
      <c r="L97" s="379"/>
      <c r="M97" s="380"/>
      <c r="N97" s="184">
        <v>496</v>
      </c>
      <c r="O97" s="185" t="s">
        <v>116</v>
      </c>
      <c r="P97" s="381"/>
      <c r="Q97" s="878"/>
      <c r="R97" s="879"/>
      <c r="S97" s="879"/>
      <c r="T97" s="879"/>
      <c r="U97" s="879"/>
      <c r="V97" s="879"/>
      <c r="W97" s="879"/>
      <c r="X97" s="879"/>
      <c r="Y97" s="879"/>
      <c r="Z97" s="879"/>
      <c r="AA97" s="879"/>
      <c r="AB97" s="879"/>
      <c r="AC97" s="881"/>
      <c r="AD97" s="883"/>
      <c r="AE97" s="275"/>
      <c r="AF97" s="805"/>
      <c r="AG97" s="806"/>
      <c r="AH97" s="807"/>
    </row>
    <row r="98" spans="1:34" s="50" customFormat="1" ht="24" customHeight="1" thickBot="1">
      <c r="A98" s="874" t="s">
        <v>5</v>
      </c>
      <c r="B98" s="875"/>
      <c r="C98" s="875"/>
      <c r="D98" s="875"/>
      <c r="E98" s="875"/>
      <c r="F98" s="875"/>
      <c r="G98" s="875"/>
      <c r="H98" s="875"/>
      <c r="I98" s="875"/>
      <c r="J98" s="875"/>
      <c r="K98" s="875"/>
      <c r="L98" s="875"/>
      <c r="M98" s="875"/>
      <c r="N98" s="875"/>
      <c r="O98" s="875"/>
      <c r="P98" s="875"/>
      <c r="Q98" s="876" t="s">
        <v>281</v>
      </c>
      <c r="R98" s="877"/>
      <c r="S98" s="877"/>
      <c r="T98" s="877"/>
      <c r="U98" s="877"/>
      <c r="V98" s="877"/>
      <c r="W98" s="877"/>
      <c r="X98" s="877"/>
      <c r="Y98" s="877"/>
      <c r="Z98" s="877"/>
      <c r="AA98" s="877"/>
      <c r="AB98" s="877"/>
      <c r="AC98" s="880">
        <v>7999</v>
      </c>
      <c r="AD98" s="882" t="s">
        <v>127</v>
      </c>
      <c r="AE98" s="373">
        <f>AB93+AE95</f>
        <v>154722.77000000002</v>
      </c>
      <c r="AF98" s="805"/>
      <c r="AG98" s="806"/>
      <c r="AH98" s="807"/>
    </row>
    <row r="99" spans="1:34" s="50" customFormat="1" ht="24" customHeight="1" thickBot="1">
      <c r="A99" s="382" t="s">
        <v>6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186"/>
      <c r="N99" s="77"/>
      <c r="O99" s="79"/>
      <c r="P99" s="79"/>
      <c r="Q99" s="878"/>
      <c r="R99" s="879"/>
      <c r="S99" s="879"/>
      <c r="T99" s="879"/>
      <c r="U99" s="879"/>
      <c r="V99" s="879"/>
      <c r="W99" s="879"/>
      <c r="X99" s="879"/>
      <c r="Y99" s="879"/>
      <c r="Z99" s="879"/>
      <c r="AA99" s="879"/>
      <c r="AB99" s="879"/>
      <c r="AC99" s="881"/>
      <c r="AD99" s="883"/>
      <c r="AE99" s="275"/>
      <c r="AF99" s="805"/>
      <c r="AG99" s="806"/>
      <c r="AH99" s="807"/>
    </row>
    <row r="100" spans="1:34" s="50" customFormat="1" ht="24" customHeight="1">
      <c r="A100" s="766" t="s">
        <v>282</v>
      </c>
      <c r="B100" s="757"/>
      <c r="C100" s="857" t="s">
        <v>138</v>
      </c>
      <c r="D100" s="858"/>
      <c r="E100" s="859"/>
      <c r="F100" s="85" t="s">
        <v>139</v>
      </c>
      <c r="G100" s="85"/>
      <c r="H100" s="85"/>
      <c r="I100" s="85"/>
      <c r="J100" s="85"/>
      <c r="K100" s="85"/>
      <c r="L100" s="85"/>
      <c r="M100" s="86"/>
      <c r="N100" s="87">
        <v>511</v>
      </c>
      <c r="O100" s="62" t="s">
        <v>121</v>
      </c>
      <c r="P100" s="85"/>
      <c r="Q100" s="187" t="s">
        <v>283</v>
      </c>
      <c r="R100" s="188"/>
      <c r="S100" s="188"/>
      <c r="T100" s="188"/>
      <c r="U100" s="188"/>
      <c r="V100" s="188"/>
      <c r="W100" s="188"/>
      <c r="X100" s="188"/>
      <c r="Y100" s="188"/>
      <c r="Z100" s="188"/>
      <c r="AA100" s="188"/>
      <c r="AB100" s="188"/>
      <c r="AC100" s="189" t="s">
        <v>92</v>
      </c>
      <c r="AD100" s="190" t="s">
        <v>116</v>
      </c>
      <c r="AE100" s="129"/>
      <c r="AF100" s="805"/>
      <c r="AG100" s="806"/>
      <c r="AH100" s="807"/>
    </row>
    <row r="101" spans="1:34" s="50" customFormat="1" ht="24" customHeight="1">
      <c r="A101" s="752"/>
      <c r="B101" s="753"/>
      <c r="C101" s="860"/>
      <c r="D101" s="861"/>
      <c r="E101" s="862"/>
      <c r="F101" s="85" t="s">
        <v>141</v>
      </c>
      <c r="G101" s="85"/>
      <c r="H101" s="85"/>
      <c r="I101" s="85"/>
      <c r="J101" s="85"/>
      <c r="K101" s="85"/>
      <c r="L101" s="85"/>
      <c r="M101" s="86"/>
      <c r="N101" s="87">
        <v>512</v>
      </c>
      <c r="O101" s="62" t="s">
        <v>121</v>
      </c>
      <c r="P101" s="85"/>
      <c r="Q101" s="143" t="s">
        <v>284</v>
      </c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163" t="s">
        <v>285</v>
      </c>
      <c r="AD101" s="87" t="s">
        <v>116</v>
      </c>
      <c r="AE101" s="90"/>
      <c r="AF101" s="805"/>
      <c r="AG101" s="806"/>
      <c r="AH101" s="807"/>
    </row>
    <row r="102" spans="1:34" s="50" customFormat="1" ht="24" customHeight="1" thickBot="1">
      <c r="A102" s="752"/>
      <c r="B102" s="753"/>
      <c r="C102" s="769" t="s">
        <v>262</v>
      </c>
      <c r="D102" s="770"/>
      <c r="E102" s="771"/>
      <c r="F102" s="85" t="s">
        <v>139</v>
      </c>
      <c r="G102" s="85"/>
      <c r="H102" s="85"/>
      <c r="I102" s="85"/>
      <c r="J102" s="85"/>
      <c r="K102" s="85"/>
      <c r="L102" s="85"/>
      <c r="M102" s="86"/>
      <c r="N102" s="87">
        <v>513</v>
      </c>
      <c r="O102" s="62" t="s">
        <v>121</v>
      </c>
      <c r="P102" s="85">
        <v>10563.34</v>
      </c>
      <c r="Q102" s="191" t="s">
        <v>286</v>
      </c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B102" s="192"/>
      <c r="AC102" s="193" t="s">
        <v>287</v>
      </c>
      <c r="AD102" s="194" t="s">
        <v>116</v>
      </c>
      <c r="AE102" s="195"/>
      <c r="AF102" s="808"/>
      <c r="AG102" s="809"/>
      <c r="AH102" s="810"/>
    </row>
    <row r="103" spans="1:34" s="50" customFormat="1" ht="24" customHeight="1" thickBot="1">
      <c r="A103" s="854"/>
      <c r="B103" s="762"/>
      <c r="C103" s="855"/>
      <c r="D103" s="863"/>
      <c r="E103" s="856"/>
      <c r="F103" s="85" t="s">
        <v>141</v>
      </c>
      <c r="G103" s="85"/>
      <c r="H103" s="85"/>
      <c r="I103" s="85"/>
      <c r="J103" s="85"/>
      <c r="K103" s="85"/>
      <c r="L103" s="85"/>
      <c r="M103" s="86"/>
      <c r="N103" s="87">
        <v>514</v>
      </c>
      <c r="O103" s="62" t="s">
        <v>121</v>
      </c>
      <c r="P103" s="85"/>
      <c r="Q103" s="57"/>
      <c r="AH103" s="343"/>
    </row>
    <row r="104" spans="1:34" s="50" customFormat="1" ht="24" customHeight="1">
      <c r="A104" s="766" t="s">
        <v>288</v>
      </c>
      <c r="B104" s="756"/>
      <c r="C104" s="756"/>
      <c r="D104" s="756"/>
      <c r="E104" s="757"/>
      <c r="F104" s="85" t="s">
        <v>139</v>
      </c>
      <c r="G104" s="85"/>
      <c r="H104" s="85"/>
      <c r="I104" s="85"/>
      <c r="J104" s="85"/>
      <c r="K104" s="85"/>
      <c r="L104" s="85"/>
      <c r="M104" s="86"/>
      <c r="N104" s="87">
        <v>515</v>
      </c>
      <c r="O104" s="62" t="s">
        <v>121</v>
      </c>
      <c r="P104" s="85"/>
      <c r="Q104" s="899" t="s">
        <v>27</v>
      </c>
      <c r="R104" s="781"/>
      <c r="S104" s="781"/>
      <c r="T104" s="781"/>
      <c r="U104" s="781"/>
      <c r="V104" s="781"/>
      <c r="W104" s="781"/>
      <c r="X104" s="781"/>
      <c r="Y104" s="781"/>
      <c r="Z104" s="781"/>
      <c r="AA104" s="781"/>
      <c r="AB104" s="781"/>
      <c r="AC104" s="781"/>
      <c r="AD104" s="781"/>
      <c r="AE104" s="781"/>
      <c r="AH104" s="343"/>
    </row>
    <row r="105" spans="1:34" s="50" customFormat="1" ht="24" customHeight="1" thickBot="1">
      <c r="A105" s="854"/>
      <c r="B105" s="761"/>
      <c r="C105" s="761"/>
      <c r="D105" s="761"/>
      <c r="E105" s="762"/>
      <c r="F105" s="85" t="s">
        <v>141</v>
      </c>
      <c r="G105" s="85"/>
      <c r="H105" s="85"/>
      <c r="I105" s="85"/>
      <c r="J105" s="85"/>
      <c r="K105" s="85"/>
      <c r="L105" s="85"/>
      <c r="M105" s="86"/>
      <c r="N105" s="87">
        <v>516</v>
      </c>
      <c r="O105" s="62" t="s">
        <v>121</v>
      </c>
      <c r="P105" s="85"/>
      <c r="Q105" s="900"/>
      <c r="R105" s="782"/>
      <c r="S105" s="782"/>
      <c r="T105" s="782"/>
      <c r="U105" s="782"/>
      <c r="V105" s="782"/>
      <c r="W105" s="782"/>
      <c r="X105" s="782"/>
      <c r="Y105" s="782"/>
      <c r="Z105" s="782"/>
      <c r="AA105" s="782"/>
      <c r="AB105" s="782"/>
      <c r="AC105" s="782"/>
      <c r="AD105" s="782"/>
      <c r="AE105" s="782"/>
      <c r="AH105" s="343"/>
    </row>
    <row r="106" spans="1:34" s="50" customFormat="1" ht="24" customHeight="1">
      <c r="A106" s="766" t="s">
        <v>289</v>
      </c>
      <c r="B106" s="756"/>
      <c r="C106" s="756"/>
      <c r="D106" s="756"/>
      <c r="E106" s="757"/>
      <c r="F106" s="96" t="s">
        <v>139</v>
      </c>
      <c r="G106" s="85"/>
      <c r="H106" s="85"/>
      <c r="I106" s="85"/>
      <c r="J106" s="85"/>
      <c r="K106" s="85"/>
      <c r="L106" s="85"/>
      <c r="M106" s="86"/>
      <c r="N106" s="87">
        <v>517</v>
      </c>
      <c r="O106" s="62" t="s">
        <v>121</v>
      </c>
      <c r="P106" s="85"/>
      <c r="Q106" s="876" t="s">
        <v>290</v>
      </c>
      <c r="R106" s="877"/>
      <c r="S106" s="877"/>
      <c r="T106" s="877"/>
      <c r="U106" s="877"/>
      <c r="V106" s="877"/>
      <c r="W106" s="877"/>
      <c r="X106" s="877"/>
      <c r="Y106" s="877"/>
      <c r="Z106" s="877"/>
      <c r="AA106" s="877"/>
      <c r="AB106" s="877"/>
      <c r="AC106" s="901">
        <v>801</v>
      </c>
      <c r="AD106" s="903" t="s">
        <v>127</v>
      </c>
      <c r="AE106" s="373">
        <f>AE27-AE98</f>
        <v>5959.2699999999895</v>
      </c>
      <c r="AH106" s="343"/>
    </row>
    <row r="107" spans="1:34" s="50" customFormat="1" ht="24" customHeight="1" thickBot="1">
      <c r="A107" s="854"/>
      <c r="B107" s="761"/>
      <c r="C107" s="761"/>
      <c r="D107" s="761"/>
      <c r="E107" s="762"/>
      <c r="F107" s="196" t="s">
        <v>141</v>
      </c>
      <c r="G107" s="91"/>
      <c r="H107" s="91"/>
      <c r="I107" s="91"/>
      <c r="J107" s="91"/>
      <c r="K107" s="91"/>
      <c r="L107" s="91"/>
      <c r="M107" s="141"/>
      <c r="N107" s="87">
        <v>518</v>
      </c>
      <c r="O107" s="62" t="s">
        <v>121</v>
      </c>
      <c r="P107" s="85"/>
      <c r="Q107" s="878"/>
      <c r="R107" s="879"/>
      <c r="S107" s="879"/>
      <c r="T107" s="879"/>
      <c r="U107" s="879"/>
      <c r="V107" s="879"/>
      <c r="W107" s="879"/>
      <c r="X107" s="879"/>
      <c r="Y107" s="879"/>
      <c r="Z107" s="879"/>
      <c r="AA107" s="879"/>
      <c r="AB107" s="879"/>
      <c r="AC107" s="902"/>
      <c r="AD107" s="904"/>
      <c r="AE107" s="275"/>
      <c r="AH107" s="343"/>
    </row>
    <row r="108" spans="1:34" s="50" customFormat="1" ht="24" customHeight="1">
      <c r="A108" s="766" t="s">
        <v>22</v>
      </c>
      <c r="B108" s="757"/>
      <c r="C108" s="857" t="s">
        <v>138</v>
      </c>
      <c r="D108" s="858"/>
      <c r="E108" s="859"/>
      <c r="F108" s="85" t="s">
        <v>139</v>
      </c>
      <c r="G108" s="85"/>
      <c r="H108" s="85"/>
      <c r="I108" s="85"/>
      <c r="J108" s="85"/>
      <c r="K108" s="85"/>
      <c r="L108" s="85"/>
      <c r="M108" s="86"/>
      <c r="N108" s="87">
        <v>519</v>
      </c>
      <c r="O108" s="62" t="s">
        <v>121</v>
      </c>
      <c r="P108" s="85"/>
      <c r="Q108" s="876" t="s">
        <v>291</v>
      </c>
      <c r="R108" s="877"/>
      <c r="S108" s="877"/>
      <c r="T108" s="877"/>
      <c r="U108" s="877"/>
      <c r="V108" s="877"/>
      <c r="W108" s="877"/>
      <c r="X108" s="877"/>
      <c r="Y108" s="877"/>
      <c r="Z108" s="877"/>
      <c r="AA108" s="877"/>
      <c r="AB108" s="877"/>
      <c r="AC108" s="901">
        <v>802</v>
      </c>
      <c r="AD108" s="920" t="s">
        <v>127</v>
      </c>
      <c r="AE108" s="921"/>
      <c r="AH108" s="343"/>
    </row>
    <row r="109" spans="1:34" s="50" customFormat="1" ht="24" customHeight="1" thickBot="1">
      <c r="A109" s="752"/>
      <c r="B109" s="753"/>
      <c r="C109" s="860"/>
      <c r="D109" s="861"/>
      <c r="E109" s="862"/>
      <c r="F109" s="85" t="s">
        <v>141</v>
      </c>
      <c r="G109" s="85"/>
      <c r="H109" s="85"/>
      <c r="I109" s="85"/>
      <c r="J109" s="85"/>
      <c r="K109" s="85"/>
      <c r="L109" s="85"/>
      <c r="M109" s="86"/>
      <c r="N109" s="87">
        <v>520</v>
      </c>
      <c r="O109" s="62" t="s">
        <v>121</v>
      </c>
      <c r="P109" s="85"/>
      <c r="Q109" s="895"/>
      <c r="R109" s="896"/>
      <c r="S109" s="896"/>
      <c r="T109" s="896"/>
      <c r="U109" s="896"/>
      <c r="V109" s="896"/>
      <c r="W109" s="896"/>
      <c r="X109" s="896"/>
      <c r="Y109" s="896"/>
      <c r="Z109" s="896"/>
      <c r="AA109" s="896"/>
      <c r="AB109" s="896"/>
      <c r="AC109" s="919"/>
      <c r="AD109" s="919"/>
      <c r="AE109" s="922"/>
      <c r="AH109" s="343"/>
    </row>
    <row r="110" spans="1:34" s="50" customFormat="1" ht="24" customHeight="1">
      <c r="A110" s="752"/>
      <c r="B110" s="753"/>
      <c r="C110" s="769" t="s">
        <v>262</v>
      </c>
      <c r="D110" s="770"/>
      <c r="E110" s="771"/>
      <c r="F110" s="85" t="s">
        <v>139</v>
      </c>
      <c r="G110" s="85"/>
      <c r="H110" s="85"/>
      <c r="I110" s="85"/>
      <c r="J110" s="85"/>
      <c r="K110" s="85"/>
      <c r="L110" s="85"/>
      <c r="M110" s="86"/>
      <c r="N110" s="87">
        <v>521</v>
      </c>
      <c r="O110" s="62" t="s">
        <v>121</v>
      </c>
      <c r="P110" s="85"/>
      <c r="Q110" s="923" t="s">
        <v>93</v>
      </c>
      <c r="R110" s="924"/>
      <c r="S110" s="924"/>
      <c r="T110" s="924"/>
      <c r="U110" s="926" t="s">
        <v>292</v>
      </c>
      <c r="V110" s="927"/>
      <c r="W110" s="927"/>
      <c r="X110" s="927"/>
      <c r="Y110" s="927"/>
      <c r="Z110" s="927"/>
      <c r="AA110" s="927"/>
      <c r="AB110" s="927"/>
      <c r="AC110" s="930" t="s">
        <v>94</v>
      </c>
      <c r="AD110" s="906" t="s">
        <v>121</v>
      </c>
      <c r="AE110" s="908"/>
      <c r="AH110" s="343"/>
    </row>
    <row r="111" spans="1:34" s="50" customFormat="1" ht="24" customHeight="1">
      <c r="A111" s="854"/>
      <c r="B111" s="762"/>
      <c r="C111" s="855"/>
      <c r="D111" s="863"/>
      <c r="E111" s="856"/>
      <c r="F111" s="85" t="s">
        <v>141</v>
      </c>
      <c r="G111" s="85"/>
      <c r="H111" s="85"/>
      <c r="I111" s="85"/>
      <c r="J111" s="85"/>
      <c r="K111" s="85"/>
      <c r="L111" s="85"/>
      <c r="M111" s="86"/>
      <c r="N111" s="87">
        <v>522</v>
      </c>
      <c r="O111" s="62" t="s">
        <v>121</v>
      </c>
      <c r="P111" s="85"/>
      <c r="Q111" s="752"/>
      <c r="R111" s="759"/>
      <c r="S111" s="759"/>
      <c r="T111" s="759"/>
      <c r="U111" s="928"/>
      <c r="V111" s="929"/>
      <c r="W111" s="929"/>
      <c r="X111" s="929"/>
      <c r="Y111" s="929"/>
      <c r="Z111" s="929"/>
      <c r="AA111" s="929"/>
      <c r="AB111" s="929"/>
      <c r="AC111" s="915"/>
      <c r="AD111" s="907"/>
      <c r="AE111" s="909"/>
      <c r="AH111" s="343"/>
    </row>
    <row r="112" spans="1:34" s="50" customFormat="1" ht="24" customHeight="1">
      <c r="A112" s="383" t="s">
        <v>293</v>
      </c>
      <c r="B112" s="162"/>
      <c r="C112" s="198"/>
      <c r="D112" s="198"/>
      <c r="E112" s="198"/>
      <c r="F112" s="199"/>
      <c r="G112" s="199"/>
      <c r="H112" s="199"/>
      <c r="I112" s="199"/>
      <c r="J112" s="199"/>
      <c r="K112" s="199"/>
      <c r="L112" s="199"/>
      <c r="M112" s="131"/>
      <c r="N112" s="87">
        <v>524</v>
      </c>
      <c r="O112" s="62" t="s">
        <v>121</v>
      </c>
      <c r="P112" s="269"/>
      <c r="Q112" s="752"/>
      <c r="R112" s="759"/>
      <c r="S112" s="759"/>
      <c r="T112" s="759"/>
      <c r="U112" s="910" t="s">
        <v>294</v>
      </c>
      <c r="V112" s="911"/>
      <c r="W112" s="911"/>
      <c r="X112" s="911"/>
      <c r="Y112" s="911"/>
      <c r="Z112" s="911"/>
      <c r="AA112" s="911"/>
      <c r="AB112" s="911"/>
      <c r="AC112" s="914" t="s">
        <v>95</v>
      </c>
      <c r="AD112" s="916" t="s">
        <v>127</v>
      </c>
      <c r="AE112" s="917">
        <f>AE106</f>
        <v>5959.2699999999895</v>
      </c>
      <c r="AH112" s="343"/>
    </row>
    <row r="113" spans="1:34" s="50" customFormat="1" ht="24" customHeight="1">
      <c r="A113" s="383" t="s">
        <v>295</v>
      </c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6"/>
      <c r="N113" s="87">
        <v>525</v>
      </c>
      <c r="O113" s="62" t="s">
        <v>121</v>
      </c>
      <c r="P113" s="85">
        <v>3213.64</v>
      </c>
      <c r="Q113" s="767"/>
      <c r="R113" s="925"/>
      <c r="S113" s="925"/>
      <c r="T113" s="925"/>
      <c r="U113" s="912"/>
      <c r="V113" s="913"/>
      <c r="W113" s="913"/>
      <c r="X113" s="913"/>
      <c r="Y113" s="913"/>
      <c r="Z113" s="913"/>
      <c r="AA113" s="913"/>
      <c r="AB113" s="913"/>
      <c r="AC113" s="915"/>
      <c r="AD113" s="907"/>
      <c r="AE113" s="918"/>
      <c r="AH113" s="343"/>
    </row>
    <row r="114" spans="1:34" s="50" customFormat="1" ht="24" customHeight="1">
      <c r="A114" s="383" t="s">
        <v>296</v>
      </c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6"/>
      <c r="N114" s="87">
        <v>526</v>
      </c>
      <c r="O114" s="62" t="s">
        <v>121</v>
      </c>
      <c r="P114" s="85">
        <v>893.89</v>
      </c>
      <c r="Q114" s="200" t="s">
        <v>297</v>
      </c>
      <c r="R114" s="201"/>
      <c r="S114" s="201"/>
      <c r="T114" s="201"/>
      <c r="U114" s="201"/>
      <c r="V114" s="201"/>
      <c r="W114" s="201"/>
      <c r="X114" s="201"/>
      <c r="Y114" s="201"/>
      <c r="Z114" s="201"/>
      <c r="AA114" s="201"/>
      <c r="AB114" s="201"/>
      <c r="AC114" s="82">
        <v>803</v>
      </c>
      <c r="AD114" s="60" t="s">
        <v>135</v>
      </c>
      <c r="AE114" s="129">
        <v>893.89</v>
      </c>
      <c r="AH114" s="343"/>
    </row>
    <row r="115" spans="1:34" s="50" customFormat="1" ht="18.75" customHeight="1">
      <c r="A115" s="383" t="s">
        <v>298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6"/>
      <c r="N115" s="87">
        <v>527</v>
      </c>
      <c r="O115" s="62" t="s">
        <v>121</v>
      </c>
      <c r="P115" s="272">
        <v>3588.47</v>
      </c>
      <c r="Q115" s="143" t="s">
        <v>299</v>
      </c>
      <c r="R115" s="93"/>
      <c r="S115" s="93"/>
      <c r="T115" s="93"/>
      <c r="U115" s="93"/>
      <c r="V115" s="93"/>
      <c r="W115" s="93"/>
      <c r="X115" s="93"/>
      <c r="Y115" s="93"/>
      <c r="Z115" s="93"/>
      <c r="AA115" s="905" t="s">
        <v>300</v>
      </c>
      <c r="AB115" s="905"/>
      <c r="AC115" s="87">
        <v>804</v>
      </c>
      <c r="AD115" s="62" t="s">
        <v>135</v>
      </c>
      <c r="AE115" s="90"/>
      <c r="AH115" s="343"/>
    </row>
    <row r="116" spans="1:34" s="50" customFormat="1" ht="24" customHeight="1">
      <c r="A116" s="383" t="s">
        <v>301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6"/>
      <c r="N116" s="87">
        <v>528</v>
      </c>
      <c r="O116" s="62" t="s">
        <v>121</v>
      </c>
      <c r="P116" s="272">
        <v>49858.9</v>
      </c>
      <c r="Q116" s="143" t="s">
        <v>302</v>
      </c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87">
        <v>805</v>
      </c>
      <c r="AD116" s="62" t="s">
        <v>135</v>
      </c>
      <c r="AE116" s="90"/>
      <c r="AH116" s="343"/>
    </row>
    <row r="117" spans="1:34" s="50" customFormat="1" ht="24" customHeight="1">
      <c r="A117" s="383" t="s">
        <v>23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6"/>
      <c r="N117" s="87">
        <v>529</v>
      </c>
      <c r="O117" s="62" t="s">
        <v>121</v>
      </c>
      <c r="P117" s="272"/>
      <c r="Q117" s="143" t="s">
        <v>303</v>
      </c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87">
        <v>806</v>
      </c>
      <c r="AD117" s="62" t="s">
        <v>135</v>
      </c>
      <c r="AE117" s="90"/>
      <c r="AH117" s="343"/>
    </row>
    <row r="118" spans="1:34" s="50" customFormat="1" ht="24" customHeight="1">
      <c r="A118" s="383" t="s">
        <v>304</v>
      </c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6"/>
      <c r="N118" s="87">
        <v>530</v>
      </c>
      <c r="O118" s="62" t="s">
        <v>121</v>
      </c>
      <c r="P118" s="272"/>
      <c r="Q118" s="143" t="s">
        <v>305</v>
      </c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87">
        <v>807</v>
      </c>
      <c r="AD118" s="62" t="s">
        <v>121</v>
      </c>
      <c r="AE118" s="90"/>
      <c r="AH118" s="343"/>
    </row>
    <row r="119" spans="1:34" s="50" customFormat="1" ht="24" customHeight="1">
      <c r="A119" s="57" t="s">
        <v>306</v>
      </c>
      <c r="N119" s="87">
        <v>531</v>
      </c>
      <c r="O119" s="62" t="s">
        <v>121</v>
      </c>
      <c r="P119" s="85"/>
      <c r="Q119" s="143" t="s">
        <v>307</v>
      </c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87">
        <v>808</v>
      </c>
      <c r="AD119" s="62" t="s">
        <v>121</v>
      </c>
      <c r="AE119" s="90"/>
      <c r="AH119" s="343"/>
    </row>
    <row r="120" spans="1:34" s="50" customFormat="1" ht="24" customHeight="1">
      <c r="A120" s="142" t="s">
        <v>308</v>
      </c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7">
        <v>532</v>
      </c>
      <c r="O120" s="62" t="s">
        <v>121</v>
      </c>
      <c r="P120" s="85"/>
      <c r="Q120" s="143" t="s">
        <v>309</v>
      </c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87">
        <v>809</v>
      </c>
      <c r="AD120" s="62" t="s">
        <v>121</v>
      </c>
      <c r="AE120" s="90"/>
      <c r="AH120" s="343"/>
    </row>
    <row r="121" spans="1:34" s="50" customFormat="1" ht="24" customHeight="1">
      <c r="A121" s="142" t="s">
        <v>310</v>
      </c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6"/>
      <c r="N121" s="87">
        <v>533</v>
      </c>
      <c r="O121" s="62" t="s">
        <v>121</v>
      </c>
      <c r="P121" s="85"/>
      <c r="Q121" s="797" t="s">
        <v>311</v>
      </c>
      <c r="R121" s="798"/>
      <c r="S121" s="798"/>
      <c r="T121" s="798"/>
      <c r="U121" s="798"/>
      <c r="V121" s="798"/>
      <c r="W121" s="798"/>
      <c r="X121" s="798"/>
      <c r="Y121" s="798"/>
      <c r="Z121" s="798"/>
      <c r="AA121" s="798"/>
      <c r="AB121" s="798"/>
      <c r="AC121" s="87">
        <v>810</v>
      </c>
      <c r="AD121" s="62" t="s">
        <v>121</v>
      </c>
      <c r="AE121" s="90"/>
      <c r="AH121" s="343"/>
    </row>
    <row r="122" spans="1:34" s="50" customFormat="1" ht="36.75" customHeight="1">
      <c r="A122" s="142" t="s">
        <v>312</v>
      </c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6"/>
      <c r="N122" s="87">
        <v>534</v>
      </c>
      <c r="O122" s="62" t="s">
        <v>121</v>
      </c>
      <c r="P122" s="85"/>
      <c r="Q122" s="143" t="s">
        <v>313</v>
      </c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87">
        <v>811</v>
      </c>
      <c r="AD122" s="62" t="s">
        <v>135</v>
      </c>
      <c r="AE122" s="90"/>
      <c r="AH122" s="343"/>
    </row>
    <row r="123" spans="1:34" s="50" customFormat="1" ht="24" customHeight="1" thickBot="1">
      <c r="A123" s="366" t="s">
        <v>314</v>
      </c>
      <c r="N123" s="87">
        <v>535</v>
      </c>
      <c r="O123" s="169" t="s">
        <v>121</v>
      </c>
      <c r="P123" s="50">
        <v>8628.41</v>
      </c>
      <c r="Q123" s="143" t="s">
        <v>315</v>
      </c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87">
        <v>812</v>
      </c>
      <c r="AD123" s="62" t="s">
        <v>135</v>
      </c>
      <c r="AE123" s="90"/>
      <c r="AH123" s="343"/>
    </row>
    <row r="124" spans="1:34" s="50" customFormat="1" ht="24" customHeight="1" thickBot="1">
      <c r="A124" s="356" t="s">
        <v>8</v>
      </c>
      <c r="B124" s="357"/>
      <c r="C124" s="357"/>
      <c r="D124" s="357"/>
      <c r="E124" s="357"/>
      <c r="F124" s="357"/>
      <c r="G124" s="357"/>
      <c r="H124" s="357"/>
      <c r="I124" s="357"/>
      <c r="J124" s="357"/>
      <c r="K124" s="357"/>
      <c r="L124" s="357"/>
      <c r="M124" s="358"/>
      <c r="N124" s="384">
        <v>539</v>
      </c>
      <c r="O124" s="385" t="s">
        <v>127</v>
      </c>
      <c r="P124" s="357">
        <f>P100+P101+P102+P103+P104+P105+P106+P107+P108+P109+P110+P111+P112+P113+P114+P115+P116+P117+P118+P119+P120+P121+P122+P123</f>
        <v>76746.650000000009</v>
      </c>
      <c r="Q124" s="143" t="s">
        <v>316</v>
      </c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87">
        <v>813</v>
      </c>
      <c r="AD124" s="62" t="s">
        <v>135</v>
      </c>
      <c r="AE124" s="90"/>
      <c r="AH124" s="343"/>
    </row>
    <row r="125" spans="1:34" s="50" customFormat="1" ht="24" customHeight="1">
      <c r="A125" s="386" t="s">
        <v>9</v>
      </c>
      <c r="B125" s="387"/>
      <c r="C125" s="387"/>
      <c r="D125" s="387"/>
      <c r="E125" s="387"/>
      <c r="F125" s="387"/>
      <c r="G125" s="387"/>
      <c r="H125" s="387"/>
      <c r="I125" s="387"/>
      <c r="J125" s="387"/>
      <c r="K125" s="387"/>
      <c r="L125" s="387"/>
      <c r="M125" s="388"/>
      <c r="N125" s="389"/>
      <c r="O125" s="390"/>
      <c r="P125" s="390"/>
      <c r="Q125" s="143" t="s">
        <v>292</v>
      </c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87">
        <v>814</v>
      </c>
      <c r="AD125" s="62" t="s">
        <v>121</v>
      </c>
      <c r="AE125" s="90"/>
      <c r="AH125" s="343"/>
    </row>
    <row r="126" spans="1:34" s="50" customFormat="1" ht="24" customHeight="1">
      <c r="A126" s="766" t="s">
        <v>317</v>
      </c>
      <c r="B126" s="757"/>
      <c r="C126" s="857" t="s">
        <v>138</v>
      </c>
      <c r="D126" s="858"/>
      <c r="E126" s="859"/>
      <c r="F126" s="85" t="s">
        <v>139</v>
      </c>
      <c r="G126" s="85"/>
      <c r="H126" s="85"/>
      <c r="I126" s="85"/>
      <c r="J126" s="85"/>
      <c r="K126" s="85"/>
      <c r="L126" s="85"/>
      <c r="M126" s="86"/>
      <c r="N126" s="87">
        <v>541</v>
      </c>
      <c r="O126" s="62" t="s">
        <v>121</v>
      </c>
      <c r="P126" s="85"/>
      <c r="Q126" s="143" t="s">
        <v>318</v>
      </c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87">
        <v>815</v>
      </c>
      <c r="AD126" s="62" t="s">
        <v>135</v>
      </c>
      <c r="AE126" s="90"/>
      <c r="AH126" s="343"/>
    </row>
    <row r="127" spans="1:34" s="50" customFormat="1" ht="24" customHeight="1">
      <c r="A127" s="752"/>
      <c r="B127" s="753"/>
      <c r="C127" s="860"/>
      <c r="D127" s="861"/>
      <c r="E127" s="862"/>
      <c r="F127" s="85" t="s">
        <v>141</v>
      </c>
      <c r="G127" s="85"/>
      <c r="H127" s="85"/>
      <c r="I127" s="85"/>
      <c r="J127" s="85"/>
      <c r="K127" s="85"/>
      <c r="L127" s="85"/>
      <c r="M127" s="86"/>
      <c r="N127" s="87">
        <v>542</v>
      </c>
      <c r="O127" s="62" t="s">
        <v>121</v>
      </c>
      <c r="P127" s="85"/>
      <c r="Q127" s="143" t="s">
        <v>319</v>
      </c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87">
        <v>816</v>
      </c>
      <c r="AD127" s="62" t="s">
        <v>135</v>
      </c>
      <c r="AE127" s="90"/>
      <c r="AH127" s="343"/>
    </row>
    <row r="128" spans="1:34" s="50" customFormat="1" ht="24" customHeight="1">
      <c r="A128" s="752"/>
      <c r="B128" s="753"/>
      <c r="C128" s="769" t="s">
        <v>262</v>
      </c>
      <c r="D128" s="770"/>
      <c r="E128" s="771"/>
      <c r="F128" s="85" t="s">
        <v>139</v>
      </c>
      <c r="G128" s="85"/>
      <c r="H128" s="85"/>
      <c r="I128" s="85"/>
      <c r="J128" s="85"/>
      <c r="K128" s="85"/>
      <c r="L128" s="85"/>
      <c r="M128" s="86"/>
      <c r="N128" s="87">
        <v>543</v>
      </c>
      <c r="O128" s="62" t="s">
        <v>121</v>
      </c>
      <c r="P128" s="85"/>
      <c r="Q128" s="164" t="s">
        <v>320</v>
      </c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2">
        <v>817</v>
      </c>
      <c r="AD128" s="62" t="s">
        <v>135</v>
      </c>
      <c r="AE128" s="90"/>
      <c r="AH128" s="343"/>
    </row>
    <row r="129" spans="1:34" s="50" customFormat="1" ht="24" customHeight="1" thickBot="1">
      <c r="A129" s="854"/>
      <c r="B129" s="762"/>
      <c r="C129" s="855"/>
      <c r="D129" s="863"/>
      <c r="E129" s="856"/>
      <c r="F129" s="85" t="s">
        <v>141</v>
      </c>
      <c r="G129" s="85"/>
      <c r="H129" s="85"/>
      <c r="I129" s="85"/>
      <c r="J129" s="85"/>
      <c r="K129" s="85"/>
      <c r="L129" s="85"/>
      <c r="M129" s="86"/>
      <c r="N129" s="87">
        <v>544</v>
      </c>
      <c r="O129" s="62" t="s">
        <v>121</v>
      </c>
      <c r="P129" s="85"/>
      <c r="Q129" s="932" t="s">
        <v>321</v>
      </c>
      <c r="R129" s="933"/>
      <c r="S129" s="933"/>
      <c r="T129" s="933"/>
      <c r="U129" s="933"/>
      <c r="V129" s="933"/>
      <c r="W129" s="933"/>
      <c r="X129" s="933"/>
      <c r="Y129" s="933"/>
      <c r="Z129" s="933"/>
      <c r="AA129" s="933"/>
      <c r="AB129" s="933"/>
      <c r="AC129" s="124">
        <v>818</v>
      </c>
      <c r="AD129" s="115" t="s">
        <v>121</v>
      </c>
      <c r="AE129" s="117"/>
      <c r="AH129" s="343"/>
    </row>
    <row r="130" spans="1:34" s="50" customFormat="1" ht="24" customHeight="1">
      <c r="A130" s="766" t="s">
        <v>322</v>
      </c>
      <c r="B130" s="756"/>
      <c r="C130" s="756"/>
      <c r="D130" s="756"/>
      <c r="E130" s="757"/>
      <c r="F130" s="85" t="s">
        <v>139</v>
      </c>
      <c r="G130" s="85"/>
      <c r="H130" s="85"/>
      <c r="I130" s="85"/>
      <c r="J130" s="85"/>
      <c r="K130" s="85"/>
      <c r="L130" s="85"/>
      <c r="M130" s="86"/>
      <c r="N130" s="87">
        <v>545</v>
      </c>
      <c r="O130" s="62" t="s">
        <v>121</v>
      </c>
      <c r="P130" s="85"/>
      <c r="Q130" s="876" t="s">
        <v>323</v>
      </c>
      <c r="R130" s="877"/>
      <c r="S130" s="877"/>
      <c r="T130" s="877"/>
      <c r="U130" s="877"/>
      <c r="V130" s="877"/>
      <c r="W130" s="877"/>
      <c r="X130" s="877"/>
      <c r="Y130" s="877"/>
      <c r="Z130" s="877"/>
      <c r="AA130" s="877"/>
      <c r="AB130" s="877"/>
      <c r="AC130" s="884">
        <v>819</v>
      </c>
      <c r="AD130" s="884" t="s">
        <v>127</v>
      </c>
      <c r="AE130" s="908"/>
      <c r="AH130" s="343"/>
    </row>
    <row r="131" spans="1:34" s="50" customFormat="1" ht="24" customHeight="1" thickBot="1">
      <c r="A131" s="854"/>
      <c r="B131" s="761"/>
      <c r="C131" s="761"/>
      <c r="D131" s="761"/>
      <c r="E131" s="762"/>
      <c r="F131" s="85" t="s">
        <v>141</v>
      </c>
      <c r="G131" s="85"/>
      <c r="H131" s="85"/>
      <c r="I131" s="85"/>
      <c r="J131" s="85"/>
      <c r="K131" s="85"/>
      <c r="L131" s="85"/>
      <c r="M131" s="86"/>
      <c r="N131" s="87">
        <v>546</v>
      </c>
      <c r="O131" s="62" t="s">
        <v>121</v>
      </c>
      <c r="P131" s="85"/>
      <c r="Q131" s="878"/>
      <c r="R131" s="879"/>
      <c r="S131" s="879"/>
      <c r="T131" s="879"/>
      <c r="U131" s="879"/>
      <c r="V131" s="879"/>
      <c r="W131" s="879"/>
      <c r="X131" s="879"/>
      <c r="Y131" s="879"/>
      <c r="Z131" s="879"/>
      <c r="AA131" s="879"/>
      <c r="AB131" s="879"/>
      <c r="AC131" s="885"/>
      <c r="AD131" s="885"/>
      <c r="AE131" s="931"/>
      <c r="AH131" s="343"/>
    </row>
    <row r="132" spans="1:34" s="50" customFormat="1" ht="24" customHeight="1">
      <c r="A132" s="766" t="s">
        <v>289</v>
      </c>
      <c r="B132" s="756"/>
      <c r="C132" s="756"/>
      <c r="D132" s="756"/>
      <c r="E132" s="757"/>
      <c r="F132" s="85" t="s">
        <v>139</v>
      </c>
      <c r="G132" s="85"/>
      <c r="H132" s="85"/>
      <c r="I132" s="85"/>
      <c r="J132" s="85"/>
      <c r="K132" s="85"/>
      <c r="L132" s="85"/>
      <c r="M132" s="86"/>
      <c r="N132" s="87">
        <v>547</v>
      </c>
      <c r="O132" s="62" t="s">
        <v>121</v>
      </c>
      <c r="P132" s="85"/>
      <c r="Q132" s="876" t="s">
        <v>324</v>
      </c>
      <c r="R132" s="877"/>
      <c r="S132" s="877"/>
      <c r="T132" s="877"/>
      <c r="U132" s="877"/>
      <c r="V132" s="877"/>
      <c r="W132" s="877"/>
      <c r="X132" s="877"/>
      <c r="Y132" s="877"/>
      <c r="Z132" s="877"/>
      <c r="AA132" s="877"/>
      <c r="AB132" s="877"/>
      <c r="AC132" s="884">
        <v>829</v>
      </c>
      <c r="AD132" s="884" t="s">
        <v>127</v>
      </c>
      <c r="AE132" s="908"/>
      <c r="AH132" s="343"/>
    </row>
    <row r="133" spans="1:34" s="50" customFormat="1" ht="24" customHeight="1" thickBot="1">
      <c r="A133" s="854"/>
      <c r="B133" s="761"/>
      <c r="C133" s="761"/>
      <c r="D133" s="761"/>
      <c r="E133" s="762"/>
      <c r="F133" s="85" t="s">
        <v>141</v>
      </c>
      <c r="G133" s="85"/>
      <c r="H133" s="85"/>
      <c r="I133" s="85"/>
      <c r="J133" s="85"/>
      <c r="K133" s="85"/>
      <c r="L133" s="85"/>
      <c r="M133" s="86"/>
      <c r="N133" s="87">
        <v>548</v>
      </c>
      <c r="O133" s="62" t="s">
        <v>121</v>
      </c>
      <c r="P133" s="85"/>
      <c r="Q133" s="878"/>
      <c r="R133" s="879"/>
      <c r="S133" s="879"/>
      <c r="T133" s="879"/>
      <c r="U133" s="879"/>
      <c r="V133" s="879"/>
      <c r="W133" s="879"/>
      <c r="X133" s="879"/>
      <c r="Y133" s="879"/>
      <c r="Z133" s="879"/>
      <c r="AA133" s="879"/>
      <c r="AB133" s="879"/>
      <c r="AC133" s="885"/>
      <c r="AD133" s="885"/>
      <c r="AE133" s="931"/>
      <c r="AH133" s="343"/>
    </row>
    <row r="134" spans="1:34" s="50" customFormat="1" ht="24" customHeight="1">
      <c r="A134" s="766" t="s">
        <v>25</v>
      </c>
      <c r="B134" s="757"/>
      <c r="C134" s="769" t="s">
        <v>138</v>
      </c>
      <c r="D134" s="770"/>
      <c r="E134" s="771"/>
      <c r="F134" s="85" t="s">
        <v>139</v>
      </c>
      <c r="G134" s="85"/>
      <c r="H134" s="85"/>
      <c r="I134" s="85"/>
      <c r="J134" s="85"/>
      <c r="K134" s="85"/>
      <c r="L134" s="85"/>
      <c r="M134" s="86"/>
      <c r="N134" s="87">
        <v>549</v>
      </c>
      <c r="O134" s="62" t="s">
        <v>121</v>
      </c>
      <c r="P134" s="85"/>
      <c r="Q134" s="187" t="s">
        <v>325</v>
      </c>
      <c r="R134" s="188"/>
      <c r="S134" s="188"/>
      <c r="T134" s="188"/>
      <c r="U134" s="188"/>
      <c r="V134" s="188"/>
      <c r="W134" s="188"/>
      <c r="X134" s="188"/>
      <c r="Y134" s="941" t="s">
        <v>326</v>
      </c>
      <c r="Z134" s="941"/>
      <c r="AA134" s="941"/>
      <c r="AB134" s="941"/>
      <c r="AC134" s="82">
        <v>831</v>
      </c>
      <c r="AD134" s="82" t="s">
        <v>116</v>
      </c>
      <c r="AE134" s="129"/>
      <c r="AH134" s="343"/>
    </row>
    <row r="135" spans="1:34" s="50" customFormat="1" ht="24" customHeight="1" thickBot="1">
      <c r="A135" s="752"/>
      <c r="B135" s="753"/>
      <c r="C135" s="855"/>
      <c r="D135" s="863"/>
      <c r="E135" s="856"/>
      <c r="F135" s="85" t="s">
        <v>141</v>
      </c>
      <c r="G135" s="85"/>
      <c r="H135" s="85"/>
      <c r="I135" s="85"/>
      <c r="J135" s="85"/>
      <c r="K135" s="85"/>
      <c r="L135" s="85"/>
      <c r="M135" s="86"/>
      <c r="N135" s="87">
        <v>550</v>
      </c>
      <c r="O135" s="62" t="s">
        <v>121</v>
      </c>
      <c r="P135" s="85"/>
      <c r="Q135" s="175" t="s">
        <v>327</v>
      </c>
      <c r="R135" s="176"/>
      <c r="S135" s="176"/>
      <c r="T135" s="176"/>
      <c r="U135" s="176"/>
      <c r="V135" s="176"/>
      <c r="W135" s="176"/>
      <c r="X135" s="176"/>
      <c r="Y135" s="176"/>
      <c r="Z135" s="176"/>
      <c r="AA135" s="176"/>
      <c r="AB135" s="108" t="s">
        <v>328</v>
      </c>
      <c r="AC135" s="155">
        <v>832</v>
      </c>
      <c r="AD135" s="155" t="s">
        <v>116</v>
      </c>
      <c r="AE135" s="108"/>
      <c r="AH135" s="343"/>
    </row>
    <row r="136" spans="1:34" s="50" customFormat="1" ht="24" customHeight="1">
      <c r="A136" s="752"/>
      <c r="B136" s="753"/>
      <c r="C136" s="769" t="s">
        <v>262</v>
      </c>
      <c r="D136" s="770"/>
      <c r="E136" s="771"/>
      <c r="F136" s="85" t="s">
        <v>139</v>
      </c>
      <c r="G136" s="85"/>
      <c r="H136" s="85"/>
      <c r="I136" s="85"/>
      <c r="J136" s="85"/>
      <c r="K136" s="85"/>
      <c r="L136" s="85"/>
      <c r="M136" s="86"/>
      <c r="N136" s="87">
        <v>551</v>
      </c>
      <c r="O136" s="62" t="s">
        <v>121</v>
      </c>
      <c r="P136" s="85"/>
      <c r="Q136" s="942" t="s">
        <v>329</v>
      </c>
      <c r="R136" s="943"/>
      <c r="S136" s="943"/>
      <c r="T136" s="943"/>
      <c r="U136" s="943"/>
      <c r="V136" s="943"/>
      <c r="W136" s="943"/>
      <c r="X136" s="943"/>
      <c r="Y136" s="943"/>
      <c r="Z136" s="943"/>
      <c r="AA136" s="943"/>
      <c r="AB136" s="943"/>
      <c r="AC136" s="934">
        <v>839</v>
      </c>
      <c r="AD136" s="934" t="s">
        <v>127</v>
      </c>
      <c r="AE136" s="908"/>
      <c r="AH136" s="343"/>
    </row>
    <row r="137" spans="1:34" s="50" customFormat="1" ht="24" customHeight="1">
      <c r="A137" s="854"/>
      <c r="B137" s="762"/>
      <c r="C137" s="772"/>
      <c r="D137" s="773"/>
      <c r="E137" s="774"/>
      <c r="F137" s="91" t="s">
        <v>141</v>
      </c>
      <c r="G137" s="91"/>
      <c r="H137" s="91"/>
      <c r="I137" s="91"/>
      <c r="J137" s="91"/>
      <c r="K137" s="91"/>
      <c r="L137" s="91"/>
      <c r="M137" s="141"/>
      <c r="N137" s="87">
        <v>552</v>
      </c>
      <c r="O137" s="62" t="s">
        <v>121</v>
      </c>
      <c r="P137" s="85"/>
      <c r="Q137" s="944"/>
      <c r="R137" s="945"/>
      <c r="S137" s="945"/>
      <c r="T137" s="945"/>
      <c r="U137" s="945"/>
      <c r="V137" s="945"/>
      <c r="W137" s="945"/>
      <c r="X137" s="945"/>
      <c r="Y137" s="945"/>
      <c r="Z137" s="945"/>
      <c r="AA137" s="945"/>
      <c r="AB137" s="945"/>
      <c r="AC137" s="935"/>
      <c r="AD137" s="935"/>
      <c r="AE137" s="727"/>
      <c r="AH137" s="343"/>
    </row>
    <row r="138" spans="1:34" s="50" customFormat="1" ht="24" customHeight="1">
      <c r="A138" s="936" t="s">
        <v>330</v>
      </c>
      <c r="B138" s="937"/>
      <c r="C138" s="937"/>
      <c r="D138" s="937"/>
      <c r="E138" s="937"/>
      <c r="F138" s="937"/>
      <c r="G138" s="937"/>
      <c r="H138" s="937"/>
      <c r="I138" s="937"/>
      <c r="J138" s="937"/>
      <c r="K138" s="937"/>
      <c r="L138" s="937"/>
      <c r="M138" s="938"/>
      <c r="N138" s="87">
        <v>553</v>
      </c>
      <c r="O138" s="62" t="s">
        <v>121</v>
      </c>
      <c r="P138" s="272"/>
      <c r="Q138" s="944"/>
      <c r="R138" s="945"/>
      <c r="S138" s="945"/>
      <c r="T138" s="945"/>
      <c r="U138" s="945"/>
      <c r="V138" s="945"/>
      <c r="W138" s="945"/>
      <c r="X138" s="945"/>
      <c r="Y138" s="945"/>
      <c r="Z138" s="945"/>
      <c r="AA138" s="945"/>
      <c r="AB138" s="945"/>
      <c r="AC138" s="935"/>
      <c r="AD138" s="935"/>
      <c r="AE138" s="727"/>
      <c r="AH138" s="343"/>
    </row>
    <row r="139" spans="1:34" s="50" customFormat="1" ht="24" customHeight="1">
      <c r="A139" s="57" t="s">
        <v>331</v>
      </c>
      <c r="N139" s="87">
        <v>554</v>
      </c>
      <c r="O139" s="168" t="s">
        <v>121</v>
      </c>
      <c r="P139" s="85"/>
      <c r="Q139" s="203" t="s">
        <v>332</v>
      </c>
      <c r="R139" s="202"/>
      <c r="S139" s="202"/>
      <c r="T139" s="202"/>
      <c r="U139" s="202"/>
      <c r="V139" s="202"/>
      <c r="W139" s="202"/>
      <c r="X139" s="202"/>
      <c r="Y139" s="202"/>
      <c r="Z139" s="202"/>
      <c r="AA139" s="939" t="s">
        <v>333</v>
      </c>
      <c r="AB139" s="939"/>
      <c r="AC139" s="204">
        <v>841</v>
      </c>
      <c r="AD139" s="205" t="s">
        <v>135</v>
      </c>
      <c r="AE139" s="65"/>
      <c r="AH139" s="343"/>
    </row>
    <row r="140" spans="1:34" s="50" customFormat="1" ht="24" customHeight="1">
      <c r="A140" s="142" t="s">
        <v>334</v>
      </c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7">
        <v>555</v>
      </c>
      <c r="O140" s="169" t="s">
        <v>121</v>
      </c>
      <c r="P140" s="85"/>
      <c r="Q140" s="200" t="s">
        <v>335</v>
      </c>
      <c r="R140" s="201"/>
      <c r="S140" s="201"/>
      <c r="T140" s="201"/>
      <c r="U140" s="201"/>
      <c r="V140" s="201"/>
      <c r="W140" s="201"/>
      <c r="X140" s="201"/>
      <c r="Y140" s="201"/>
      <c r="Z140" s="201"/>
      <c r="AA140" s="201"/>
      <c r="AB140" s="201" t="s">
        <v>336</v>
      </c>
      <c r="AC140" s="82">
        <v>842</v>
      </c>
      <c r="AD140" s="60" t="s">
        <v>337</v>
      </c>
      <c r="AE140" s="129"/>
      <c r="AH140" s="343"/>
    </row>
    <row r="141" spans="1:34" s="50" customFormat="1" ht="24" customHeight="1">
      <c r="A141" s="142" t="s">
        <v>338</v>
      </c>
      <c r="B141" s="207"/>
      <c r="C141" s="207"/>
      <c r="D141" s="207"/>
      <c r="E141" s="207"/>
      <c r="F141" s="85"/>
      <c r="G141" s="85"/>
      <c r="H141" s="85"/>
      <c r="I141" s="85"/>
      <c r="J141" s="85"/>
      <c r="K141" s="85"/>
      <c r="L141" s="85"/>
      <c r="M141" s="86"/>
      <c r="N141" s="87">
        <v>556</v>
      </c>
      <c r="O141" s="62" t="s">
        <v>121</v>
      </c>
      <c r="P141" s="85"/>
      <c r="Q141" s="137" t="s">
        <v>339</v>
      </c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 t="s">
        <v>340</v>
      </c>
      <c r="AC141" s="87">
        <v>843</v>
      </c>
      <c r="AD141" s="62" t="s">
        <v>337</v>
      </c>
      <c r="AE141" s="90"/>
      <c r="AH141" s="343"/>
    </row>
    <row r="142" spans="1:34" s="50" customFormat="1" ht="24" customHeight="1">
      <c r="A142" s="142" t="s">
        <v>312</v>
      </c>
      <c r="B142" s="207"/>
      <c r="C142" s="207"/>
      <c r="D142" s="207"/>
      <c r="E142" s="207"/>
      <c r="F142" s="85"/>
      <c r="G142" s="85"/>
      <c r="H142" s="85"/>
      <c r="I142" s="85"/>
      <c r="J142" s="85"/>
      <c r="K142" s="85"/>
      <c r="L142" s="85"/>
      <c r="M142" s="86"/>
      <c r="N142" s="87">
        <v>557</v>
      </c>
      <c r="O142" s="104" t="s">
        <v>121</v>
      </c>
      <c r="Q142" s="208" t="s">
        <v>341</v>
      </c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87">
        <v>844</v>
      </c>
      <c r="AD142" s="62" t="s">
        <v>342</v>
      </c>
      <c r="AE142" s="90"/>
      <c r="AH142" s="343"/>
    </row>
    <row r="143" spans="1:34" s="50" customFormat="1" ht="24" customHeight="1">
      <c r="A143" s="142" t="s">
        <v>343</v>
      </c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6"/>
      <c r="N143" s="210">
        <v>558</v>
      </c>
      <c r="O143" s="168" t="s">
        <v>121</v>
      </c>
      <c r="P143" s="85"/>
      <c r="Q143" s="208" t="s">
        <v>344</v>
      </c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87">
        <v>845</v>
      </c>
      <c r="AD143" s="62" t="s">
        <v>135</v>
      </c>
      <c r="AE143" s="90"/>
      <c r="AH143" s="343"/>
    </row>
    <row r="144" spans="1:34" s="50" customFormat="1" ht="24" customHeight="1">
      <c r="A144" s="142" t="s">
        <v>345</v>
      </c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6"/>
      <c r="N144" s="210">
        <v>559</v>
      </c>
      <c r="O144" s="168" t="s">
        <v>121</v>
      </c>
      <c r="P144" s="85"/>
      <c r="Q144" s="208" t="s">
        <v>346</v>
      </c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87">
        <v>847</v>
      </c>
      <c r="AD144" s="62" t="s">
        <v>135</v>
      </c>
      <c r="AE144" s="90"/>
      <c r="AH144" s="343"/>
    </row>
    <row r="145" spans="1:34" s="50" customFormat="1" ht="24" customHeight="1" thickBot="1">
      <c r="A145" s="142" t="s">
        <v>224</v>
      </c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6"/>
      <c r="N145" s="210">
        <v>560</v>
      </c>
      <c r="O145" s="168" t="s">
        <v>121</v>
      </c>
      <c r="P145" s="85">
        <v>7935.28</v>
      </c>
      <c r="Q145" s="208" t="s">
        <v>347</v>
      </c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87">
        <v>848</v>
      </c>
      <c r="AD145" s="62" t="s">
        <v>135</v>
      </c>
      <c r="AE145" s="90"/>
      <c r="AH145" s="343"/>
    </row>
    <row r="146" spans="1:34" s="50" customFormat="1" ht="24" customHeight="1" thickBot="1">
      <c r="A146" s="391" t="s">
        <v>10</v>
      </c>
      <c r="B146" s="392"/>
      <c r="C146" s="392"/>
      <c r="D146" s="392"/>
      <c r="E146" s="392"/>
      <c r="F146" s="357"/>
      <c r="G146" s="357"/>
      <c r="H146" s="357"/>
      <c r="I146" s="357"/>
      <c r="J146" s="357"/>
      <c r="K146" s="357"/>
      <c r="L146" s="357"/>
      <c r="M146" s="358"/>
      <c r="N146" s="393">
        <v>569</v>
      </c>
      <c r="O146" s="174" t="s">
        <v>127</v>
      </c>
      <c r="P146" s="50">
        <f>P126+P127+P128+P129+P130+P131+P132+P133+P134+P135+P136+P137+P138+P139+P140+P141+P142+P143+P144+P145</f>
        <v>7935.28</v>
      </c>
      <c r="Q146" s="208" t="s">
        <v>348</v>
      </c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87">
        <v>849</v>
      </c>
      <c r="AD146" s="62" t="s">
        <v>135</v>
      </c>
      <c r="AE146" s="90"/>
      <c r="AH146" s="343"/>
    </row>
    <row r="147" spans="1:34" s="50" customFormat="1" ht="24" customHeight="1">
      <c r="A147" s="366" t="s">
        <v>349</v>
      </c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154"/>
      <c r="N147" s="77">
        <v>579</v>
      </c>
      <c r="O147" s="168" t="s">
        <v>121</v>
      </c>
      <c r="P147" s="85"/>
      <c r="Q147" s="208" t="s">
        <v>350</v>
      </c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87">
        <v>850</v>
      </c>
      <c r="AD147" s="62" t="s">
        <v>135</v>
      </c>
      <c r="AE147" s="90"/>
      <c r="AH147" s="343"/>
    </row>
    <row r="148" spans="1:34" s="50" customFormat="1" ht="24" customHeight="1" thickBot="1">
      <c r="A148" s="142" t="s">
        <v>351</v>
      </c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6"/>
      <c r="N148" s="210">
        <v>589</v>
      </c>
      <c r="O148" s="168" t="s">
        <v>121</v>
      </c>
      <c r="P148" s="85"/>
      <c r="Q148" s="208" t="s">
        <v>96</v>
      </c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87">
        <v>851</v>
      </c>
      <c r="AD148" s="62" t="s">
        <v>135</v>
      </c>
      <c r="AE148" s="90"/>
      <c r="AH148" s="343"/>
    </row>
    <row r="149" spans="1:34" s="50" customFormat="1" ht="24" customHeight="1" thickBot="1">
      <c r="A149" s="374" t="s">
        <v>11</v>
      </c>
      <c r="B149" s="375"/>
      <c r="C149" s="375"/>
      <c r="D149" s="375"/>
      <c r="E149" s="375"/>
      <c r="F149" s="375"/>
      <c r="G149" s="375"/>
      <c r="H149" s="375"/>
      <c r="I149" s="873" t="s">
        <v>352</v>
      </c>
      <c r="J149" s="873"/>
      <c r="K149" s="873"/>
      <c r="L149" s="873"/>
      <c r="M149" s="940"/>
      <c r="N149" s="359">
        <v>599</v>
      </c>
      <c r="O149" s="71" t="s">
        <v>127</v>
      </c>
      <c r="P149" s="375">
        <f>P146+P124</f>
        <v>84681.930000000008</v>
      </c>
      <c r="Q149" s="211" t="s">
        <v>353</v>
      </c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24">
        <v>852</v>
      </c>
      <c r="AD149" s="115" t="s">
        <v>135</v>
      </c>
      <c r="AE149" s="212"/>
      <c r="AH149" s="343"/>
    </row>
    <row r="150" spans="1:34" s="50" customFormat="1" ht="24" customHeight="1" thickBot="1">
      <c r="A150" s="946" t="s">
        <v>354</v>
      </c>
      <c r="B150" s="947"/>
      <c r="C150" s="947"/>
      <c r="D150" s="947"/>
      <c r="E150" s="947"/>
      <c r="F150" s="947"/>
      <c r="G150" s="947"/>
      <c r="H150" s="947"/>
      <c r="I150" s="947"/>
      <c r="J150" s="947"/>
      <c r="K150" s="947"/>
      <c r="L150" s="947"/>
      <c r="M150" s="947"/>
      <c r="N150" s="947"/>
      <c r="O150" s="947"/>
      <c r="P150" s="394"/>
      <c r="Q150" s="948" t="s">
        <v>355</v>
      </c>
      <c r="R150" s="949"/>
      <c r="S150" s="949"/>
      <c r="T150" s="949"/>
      <c r="U150" s="949"/>
      <c r="V150" s="949"/>
      <c r="W150" s="949"/>
      <c r="X150" s="949"/>
      <c r="Y150" s="949"/>
      <c r="Z150" s="949"/>
      <c r="AA150" s="949"/>
      <c r="AB150" s="949"/>
      <c r="AC150" s="899">
        <v>855</v>
      </c>
      <c r="AD150" s="952" t="s">
        <v>127</v>
      </c>
      <c r="AE150" s="908"/>
      <c r="AH150" s="343"/>
    </row>
    <row r="151" spans="1:34" s="50" customFormat="1" ht="24" customHeight="1" thickBot="1">
      <c r="A151" s="213" t="s">
        <v>356</v>
      </c>
      <c r="B151" s="214"/>
      <c r="C151" s="214"/>
      <c r="D151" s="214"/>
      <c r="E151" s="214"/>
      <c r="F151" s="214"/>
      <c r="G151" s="214"/>
      <c r="H151" s="214"/>
      <c r="I151" s="214"/>
      <c r="J151" s="214"/>
      <c r="K151" s="214"/>
      <c r="L151" s="214"/>
      <c r="M151" s="215"/>
      <c r="N151" s="122">
        <v>601</v>
      </c>
      <c r="O151" s="216" t="s">
        <v>121</v>
      </c>
      <c r="P151" s="214">
        <v>1600</v>
      </c>
      <c r="Q151" s="950"/>
      <c r="R151" s="951"/>
      <c r="S151" s="951"/>
      <c r="T151" s="951"/>
      <c r="U151" s="951"/>
      <c r="V151" s="951"/>
      <c r="W151" s="951"/>
      <c r="X151" s="951"/>
      <c r="Y151" s="951"/>
      <c r="Z151" s="951"/>
      <c r="AA151" s="951"/>
      <c r="AB151" s="951"/>
      <c r="AC151" s="900"/>
      <c r="AD151" s="953"/>
      <c r="AE151" s="931"/>
      <c r="AH151" s="343"/>
    </row>
    <row r="152" spans="1:34" s="50" customFormat="1" ht="24" customHeight="1">
      <c r="A152" s="142" t="s">
        <v>357</v>
      </c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6"/>
      <c r="N152" s="87">
        <v>602</v>
      </c>
      <c r="O152" s="217" t="s">
        <v>135</v>
      </c>
      <c r="P152" s="85"/>
      <c r="Q152" s="948" t="s">
        <v>358</v>
      </c>
      <c r="R152" s="949"/>
      <c r="S152" s="949"/>
      <c r="T152" s="949"/>
      <c r="U152" s="949"/>
      <c r="V152" s="949"/>
      <c r="W152" s="949"/>
      <c r="X152" s="949"/>
      <c r="Y152" s="949"/>
      <c r="Z152" s="949"/>
      <c r="AA152" s="949"/>
      <c r="AB152" s="949"/>
      <c r="AC152" s="954">
        <v>856</v>
      </c>
      <c r="AD152" s="954" t="s">
        <v>127</v>
      </c>
      <c r="AE152" s="956"/>
      <c r="AH152" s="343"/>
    </row>
    <row r="153" spans="1:34" s="50" customFormat="1" ht="24" customHeight="1" thickBot="1">
      <c r="A153" s="142" t="s">
        <v>359</v>
      </c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6"/>
      <c r="N153" s="82">
        <v>611</v>
      </c>
      <c r="O153" s="217" t="s">
        <v>121</v>
      </c>
      <c r="P153" s="85">
        <v>35909.89</v>
      </c>
      <c r="Q153" s="950"/>
      <c r="R153" s="951"/>
      <c r="S153" s="951"/>
      <c r="T153" s="951"/>
      <c r="U153" s="951"/>
      <c r="V153" s="951"/>
      <c r="W153" s="951"/>
      <c r="X153" s="951"/>
      <c r="Y153" s="951"/>
      <c r="Z153" s="951"/>
      <c r="AA153" s="951"/>
      <c r="AB153" s="951"/>
      <c r="AC153" s="955"/>
      <c r="AD153" s="955"/>
      <c r="AE153" s="957"/>
      <c r="AH153" s="343"/>
    </row>
    <row r="154" spans="1:34" s="50" customFormat="1" ht="24" customHeight="1">
      <c r="A154" s="142" t="s">
        <v>360</v>
      </c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6"/>
      <c r="N154" s="87">
        <v>621</v>
      </c>
      <c r="O154" s="217" t="s">
        <v>121</v>
      </c>
      <c r="P154" s="85">
        <v>800</v>
      </c>
      <c r="Q154" s="187" t="s">
        <v>361</v>
      </c>
      <c r="R154" s="188"/>
      <c r="S154" s="188"/>
      <c r="T154" s="188"/>
      <c r="U154" s="188"/>
      <c r="V154" s="188"/>
      <c r="W154" s="188"/>
      <c r="X154" s="188"/>
      <c r="Y154" s="188"/>
      <c r="Z154" s="188"/>
      <c r="AA154" s="188"/>
      <c r="AB154" s="188"/>
      <c r="AC154" s="82">
        <v>857</v>
      </c>
      <c r="AD154" s="60" t="s">
        <v>342</v>
      </c>
      <c r="AE154" s="218"/>
      <c r="AH154" s="343"/>
    </row>
    <row r="155" spans="1:34" s="50" customFormat="1" ht="24" customHeight="1" thickBot="1">
      <c r="A155" s="142" t="s">
        <v>362</v>
      </c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6"/>
      <c r="N155" s="82">
        <v>629</v>
      </c>
      <c r="O155" s="217" t="s">
        <v>121</v>
      </c>
      <c r="P155" s="85">
        <v>1417.37</v>
      </c>
      <c r="Q155" s="175" t="s">
        <v>363</v>
      </c>
      <c r="R155" s="176"/>
      <c r="S155" s="176"/>
      <c r="T155" s="176"/>
      <c r="U155" s="176"/>
      <c r="V155" s="176"/>
      <c r="W155" s="176"/>
      <c r="X155" s="176"/>
      <c r="Y155" s="176"/>
      <c r="Z155" s="176"/>
      <c r="AA155" s="176"/>
      <c r="AB155" s="176"/>
      <c r="AC155" s="155">
        <v>858</v>
      </c>
      <c r="AD155" s="104" t="s">
        <v>135</v>
      </c>
      <c r="AE155" s="219"/>
      <c r="AH155" s="343"/>
    </row>
    <row r="156" spans="1:34" s="50" customFormat="1" ht="24" customHeight="1" thickBot="1">
      <c r="A156" s="142" t="s">
        <v>364</v>
      </c>
      <c r="B156" s="85"/>
      <c r="C156" s="85"/>
      <c r="D156" s="85"/>
      <c r="E156" s="85"/>
      <c r="F156" s="85"/>
      <c r="G156" s="85"/>
      <c r="H156" s="85"/>
      <c r="J156" s="85"/>
      <c r="L156" s="130" t="s">
        <v>365</v>
      </c>
      <c r="M156" s="86"/>
      <c r="N156" s="82">
        <v>631</v>
      </c>
      <c r="O156" s="217" t="s">
        <v>366</v>
      </c>
      <c r="P156" s="85"/>
      <c r="Q156" s="220" t="s">
        <v>367</v>
      </c>
      <c r="R156" s="395"/>
      <c r="S156" s="395"/>
      <c r="T156" s="395"/>
      <c r="U156" s="395"/>
      <c r="V156" s="395"/>
      <c r="W156" s="395"/>
      <c r="X156" s="395"/>
      <c r="Y156" s="395"/>
      <c r="Z156" s="395"/>
      <c r="AA156" s="395"/>
      <c r="AB156" s="395"/>
      <c r="AC156" s="221">
        <v>859</v>
      </c>
      <c r="AD156" s="221" t="s">
        <v>127</v>
      </c>
      <c r="AE156" s="396"/>
      <c r="AH156" s="343"/>
    </row>
    <row r="157" spans="1:34" s="50" customFormat="1" ht="24" customHeight="1" thickBot="1">
      <c r="A157" s="971" t="s">
        <v>368</v>
      </c>
      <c r="B157" s="972"/>
      <c r="C157" s="972"/>
      <c r="D157" s="972"/>
      <c r="E157" s="972"/>
      <c r="F157" s="972"/>
      <c r="G157" s="972"/>
      <c r="H157" s="972"/>
      <c r="I157" s="972"/>
      <c r="J157" s="972"/>
      <c r="K157" s="972"/>
      <c r="L157" s="972"/>
      <c r="M157" s="973"/>
      <c r="N157" s="82">
        <v>632</v>
      </c>
      <c r="O157" s="222" t="s">
        <v>121</v>
      </c>
      <c r="P157" s="85"/>
      <c r="Q157" s="223" t="s">
        <v>369</v>
      </c>
      <c r="R157" s="224"/>
      <c r="S157" s="224"/>
      <c r="T157" s="224"/>
      <c r="U157" s="224"/>
      <c r="V157" s="224"/>
      <c r="W157" s="224"/>
      <c r="X157" s="224"/>
      <c r="Y157" s="224"/>
      <c r="Z157" s="224"/>
      <c r="AA157" s="224"/>
      <c r="AB157" s="224"/>
      <c r="AC157" s="225">
        <v>869</v>
      </c>
      <c r="AD157" s="225" t="s">
        <v>127</v>
      </c>
      <c r="AE157" s="226"/>
      <c r="AH157" s="343"/>
    </row>
    <row r="158" spans="1:34" s="50" customFormat="1" ht="24" customHeight="1" thickBot="1">
      <c r="A158" s="142" t="s">
        <v>370</v>
      </c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6"/>
      <c r="N158" s="87">
        <v>633</v>
      </c>
      <c r="O158" s="217" t="s">
        <v>121</v>
      </c>
      <c r="P158" s="85"/>
      <c r="Q158" s="57"/>
      <c r="AC158" s="397"/>
      <c r="AD158" s="398"/>
      <c r="AH158" s="343"/>
    </row>
    <row r="159" spans="1:34" s="50" customFormat="1" ht="24" customHeight="1" thickBot="1">
      <c r="A159" s="142" t="s">
        <v>371</v>
      </c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6"/>
      <c r="N159" s="82">
        <v>634</v>
      </c>
      <c r="O159" s="217" t="s">
        <v>121</v>
      </c>
      <c r="P159" s="85"/>
      <c r="Q159" s="223" t="s">
        <v>372</v>
      </c>
      <c r="R159" s="224"/>
      <c r="S159" s="224"/>
      <c r="T159" s="224"/>
      <c r="U159" s="224"/>
      <c r="V159" s="224"/>
      <c r="W159" s="224"/>
      <c r="X159" s="224"/>
      <c r="Y159" s="224"/>
      <c r="Z159" s="224"/>
      <c r="AA159" s="224"/>
      <c r="AB159" s="126"/>
      <c r="AC159" s="227">
        <v>879</v>
      </c>
      <c r="AD159" s="227" t="s">
        <v>127</v>
      </c>
      <c r="AE159" s="228"/>
      <c r="AH159" s="343"/>
    </row>
    <row r="160" spans="1:34" s="50" customFormat="1" ht="24" customHeight="1">
      <c r="A160" s="142" t="s">
        <v>373</v>
      </c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6"/>
      <c r="N160" s="82">
        <v>635</v>
      </c>
      <c r="O160" s="217" t="s">
        <v>121</v>
      </c>
      <c r="P160" s="85"/>
      <c r="Q160" s="974" t="s">
        <v>374</v>
      </c>
      <c r="R160" s="975"/>
      <c r="S160" s="975"/>
      <c r="T160" s="975"/>
      <c r="U160" s="229" t="s">
        <v>375</v>
      </c>
      <c r="V160" s="230"/>
      <c r="W160" s="230"/>
      <c r="X160" s="230"/>
      <c r="Y160" s="230"/>
      <c r="Z160" s="230"/>
      <c r="AA160" s="230"/>
      <c r="AB160" s="230"/>
      <c r="AC160" s="231">
        <v>871</v>
      </c>
      <c r="AD160" s="232" t="s">
        <v>342</v>
      </c>
      <c r="AE160" s="233"/>
      <c r="AH160" s="343"/>
    </row>
    <row r="161" spans="1:34" s="50" customFormat="1" ht="24" customHeight="1">
      <c r="A161" s="797" t="s">
        <v>376</v>
      </c>
      <c r="B161" s="798"/>
      <c r="C161" s="798"/>
      <c r="D161" s="798"/>
      <c r="E161" s="798"/>
      <c r="F161" s="798"/>
      <c r="G161" s="798"/>
      <c r="H161" s="798"/>
      <c r="I161" s="798"/>
      <c r="J161" s="798"/>
      <c r="K161" s="798"/>
      <c r="L161" s="798"/>
      <c r="M161" s="799"/>
      <c r="N161" s="82">
        <v>641</v>
      </c>
      <c r="O161" s="222" t="s">
        <v>366</v>
      </c>
      <c r="P161" s="85">
        <v>1246.48</v>
      </c>
      <c r="Q161" s="974"/>
      <c r="R161" s="975"/>
      <c r="S161" s="975"/>
      <c r="T161" s="975"/>
      <c r="U161" s="203" t="s">
        <v>377</v>
      </c>
      <c r="V161" s="202"/>
      <c r="W161" s="202"/>
      <c r="X161" s="202"/>
      <c r="Y161" s="202"/>
      <c r="Z161" s="202"/>
      <c r="AA161" s="202"/>
      <c r="AB161" s="202"/>
      <c r="AC161" s="234">
        <v>872</v>
      </c>
      <c r="AD161" s="235" t="s">
        <v>342</v>
      </c>
      <c r="AH161" s="343"/>
    </row>
    <row r="162" spans="1:34" s="50" customFormat="1" ht="24" customHeight="1" thickBot="1">
      <c r="A162" s="142" t="s">
        <v>378</v>
      </c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6"/>
      <c r="N162" s="87">
        <v>651</v>
      </c>
      <c r="O162" s="217" t="s">
        <v>121</v>
      </c>
      <c r="P162" s="85">
        <v>182199.45</v>
      </c>
      <c r="Q162" s="976"/>
      <c r="R162" s="977"/>
      <c r="S162" s="977"/>
      <c r="T162" s="977"/>
      <c r="U162" s="978" t="s">
        <v>379</v>
      </c>
      <c r="V162" s="979"/>
      <c r="W162" s="979"/>
      <c r="X162" s="979"/>
      <c r="Y162" s="979"/>
      <c r="Z162" s="979"/>
      <c r="AA162" s="979"/>
      <c r="AB162" s="979"/>
      <c r="AC162" s="237">
        <v>873</v>
      </c>
      <c r="AD162" s="238" t="s">
        <v>342</v>
      </c>
      <c r="AE162" s="239"/>
      <c r="AH162" s="343"/>
    </row>
    <row r="163" spans="1:34" s="50" customFormat="1" ht="24" customHeight="1">
      <c r="A163" s="142" t="s">
        <v>380</v>
      </c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6"/>
      <c r="N163" s="82">
        <v>652</v>
      </c>
      <c r="O163" s="217" t="s">
        <v>135</v>
      </c>
      <c r="P163" s="85"/>
      <c r="Q163" s="958"/>
      <c r="R163" s="908"/>
      <c r="S163" s="908"/>
      <c r="T163" s="908"/>
      <c r="U163" s="908"/>
      <c r="V163" s="908"/>
      <c r="W163" s="908"/>
      <c r="X163" s="908"/>
      <c r="Y163" s="908"/>
      <c r="Z163" s="908"/>
      <c r="AA163" s="908"/>
      <c r="AB163" s="908"/>
      <c r="AC163" s="908"/>
      <c r="AD163" s="908"/>
      <c r="AE163" s="908"/>
      <c r="AH163" s="343"/>
    </row>
    <row r="164" spans="1:34" s="50" customFormat="1" ht="24" customHeight="1">
      <c r="A164" s="142" t="s">
        <v>381</v>
      </c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6"/>
      <c r="N164" s="82">
        <v>653</v>
      </c>
      <c r="O164" s="217" t="s">
        <v>121</v>
      </c>
      <c r="P164" s="85"/>
      <c r="Q164" s="980"/>
      <c r="R164" s="727"/>
      <c r="S164" s="727"/>
      <c r="T164" s="727"/>
      <c r="U164" s="727"/>
      <c r="V164" s="727"/>
      <c r="W164" s="727"/>
      <c r="X164" s="727"/>
      <c r="Y164" s="727"/>
      <c r="Z164" s="727"/>
      <c r="AA164" s="727"/>
      <c r="AB164" s="727"/>
      <c r="AC164" s="727"/>
      <c r="AD164" s="727"/>
      <c r="AE164" s="727"/>
      <c r="AH164" s="343"/>
    </row>
    <row r="165" spans="1:34" s="50" customFormat="1" ht="27.75" customHeight="1" thickBot="1">
      <c r="A165" s="142" t="s">
        <v>382</v>
      </c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6"/>
      <c r="N165" s="82">
        <v>654</v>
      </c>
      <c r="O165" s="217" t="s">
        <v>121</v>
      </c>
      <c r="P165" s="85"/>
      <c r="Q165" s="981"/>
      <c r="R165" s="931"/>
      <c r="S165" s="931"/>
      <c r="T165" s="931"/>
      <c r="U165" s="931"/>
      <c r="V165" s="931"/>
      <c r="W165" s="931"/>
      <c r="X165" s="931"/>
      <c r="Y165" s="931"/>
      <c r="Z165" s="931"/>
      <c r="AA165" s="931"/>
      <c r="AB165" s="931"/>
      <c r="AC165" s="931"/>
      <c r="AD165" s="931"/>
      <c r="AE165" s="931"/>
      <c r="AH165" s="343"/>
    </row>
    <row r="166" spans="1:34" s="50" customFormat="1" ht="24" customHeight="1" thickBot="1">
      <c r="A166" s="142" t="s">
        <v>383</v>
      </c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6"/>
      <c r="N166" s="82">
        <v>655</v>
      </c>
      <c r="O166" s="217" t="s">
        <v>121</v>
      </c>
      <c r="P166" s="85"/>
      <c r="Q166" s="240" t="s">
        <v>384</v>
      </c>
      <c r="R166" s="241"/>
      <c r="S166" s="241"/>
      <c r="T166" s="241"/>
      <c r="U166" s="241"/>
      <c r="V166" s="241"/>
      <c r="W166" s="241"/>
      <c r="X166" s="241"/>
      <c r="Y166" s="241"/>
      <c r="Z166" s="241"/>
      <c r="AA166" s="241"/>
      <c r="AB166" s="241"/>
      <c r="AC166" s="227">
        <v>890</v>
      </c>
      <c r="AD166" s="227"/>
      <c r="AE166" s="242"/>
      <c r="AH166" s="343"/>
    </row>
    <row r="167" spans="1:34" s="50" customFormat="1" ht="24" customHeight="1" thickBot="1">
      <c r="A167" s="142" t="s">
        <v>385</v>
      </c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6"/>
      <c r="N167" s="82">
        <v>656</v>
      </c>
      <c r="O167" s="217" t="s">
        <v>121</v>
      </c>
      <c r="P167" s="85"/>
      <c r="Q167" s="982" t="s">
        <v>386</v>
      </c>
      <c r="R167" s="983"/>
      <c r="S167" s="983"/>
      <c r="T167" s="983"/>
      <c r="U167" s="983"/>
      <c r="V167" s="983"/>
      <c r="W167" s="983"/>
      <c r="X167" s="983"/>
      <c r="Y167" s="983"/>
      <c r="Z167" s="983"/>
      <c r="AA167" s="983"/>
      <c r="AB167" s="983"/>
      <c r="AC167" s="983"/>
      <c r="AD167" s="983"/>
      <c r="AE167" s="983"/>
      <c r="AH167" s="343"/>
    </row>
    <row r="168" spans="1:34" s="50" customFormat="1" ht="24" customHeight="1">
      <c r="A168" s="142" t="s">
        <v>387</v>
      </c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6"/>
      <c r="N168" s="87">
        <v>661</v>
      </c>
      <c r="O168" s="217" t="s">
        <v>121</v>
      </c>
      <c r="P168" s="85">
        <v>5959.27</v>
      </c>
      <c r="Q168" s="143" t="s">
        <v>388</v>
      </c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87">
        <v>897</v>
      </c>
      <c r="AD168" s="244"/>
      <c r="AE168" s="90"/>
      <c r="AH168" s="343"/>
    </row>
    <row r="169" spans="1:34" s="50" customFormat="1" ht="24" customHeight="1" thickBot="1">
      <c r="A169" s="245" t="s">
        <v>389</v>
      </c>
      <c r="B169" s="246"/>
      <c r="C169" s="246"/>
      <c r="D169" s="246"/>
      <c r="E169" s="246"/>
      <c r="F169" s="246"/>
      <c r="G169" s="246"/>
      <c r="H169" s="246"/>
      <c r="I169" s="246"/>
      <c r="J169" s="246"/>
      <c r="K169" s="246"/>
      <c r="L169" s="246"/>
      <c r="M169" s="247"/>
      <c r="N169" s="248">
        <v>662</v>
      </c>
      <c r="O169" s="249" t="s">
        <v>135</v>
      </c>
      <c r="P169" s="246"/>
      <c r="Q169" s="143" t="s">
        <v>390</v>
      </c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87">
        <v>898</v>
      </c>
      <c r="AD169" s="244"/>
      <c r="AE169" s="90"/>
      <c r="AH169" s="343"/>
    </row>
    <row r="170" spans="1:34" s="50" customFormat="1" ht="24" customHeight="1" thickBot="1">
      <c r="A170" s="399" t="s">
        <v>391</v>
      </c>
      <c r="B170" s="250"/>
      <c r="C170" s="250"/>
      <c r="D170" s="250"/>
      <c r="E170" s="250"/>
      <c r="F170" s="250"/>
      <c r="G170" s="250"/>
      <c r="H170" s="250"/>
      <c r="I170" s="250"/>
      <c r="J170" s="250"/>
      <c r="K170" s="250"/>
      <c r="L170" s="250"/>
      <c r="M170" s="251"/>
      <c r="N170" s="252">
        <v>698</v>
      </c>
      <c r="O170" s="71" t="s">
        <v>127</v>
      </c>
      <c r="P170" s="253">
        <f>P168-P169+P167+P166+P165+P164-P163+P162+P161+P160+P159+P158+P157+P156+P151-P152+P153+P154+P155</f>
        <v>229132.46000000002</v>
      </c>
      <c r="Q170" s="254" t="s">
        <v>392</v>
      </c>
      <c r="R170" s="255"/>
      <c r="S170" s="255"/>
      <c r="T170" s="255"/>
      <c r="U170" s="255"/>
      <c r="V170" s="255"/>
      <c r="W170" s="255"/>
      <c r="X170" s="255"/>
      <c r="Y170" s="255"/>
      <c r="Z170" s="255"/>
      <c r="AA170" s="255"/>
      <c r="AB170" s="255"/>
      <c r="AC170" s="124">
        <v>899</v>
      </c>
      <c r="AD170" s="256"/>
      <c r="AE170" s="117"/>
      <c r="AH170" s="343"/>
    </row>
    <row r="171" spans="1:34" s="50" customFormat="1" ht="24" customHeight="1" thickBot="1">
      <c r="A171" s="374" t="s">
        <v>12</v>
      </c>
      <c r="B171" s="375"/>
      <c r="C171" s="375"/>
      <c r="D171" s="375"/>
      <c r="E171" s="375"/>
      <c r="F171" s="375"/>
      <c r="G171" s="375"/>
      <c r="H171" s="375"/>
      <c r="I171" s="375"/>
      <c r="J171" s="375"/>
      <c r="K171" s="959" t="s">
        <v>393</v>
      </c>
      <c r="L171" s="959"/>
      <c r="M171" s="960"/>
      <c r="N171" s="359">
        <v>699</v>
      </c>
      <c r="O171" s="400" t="s">
        <v>127</v>
      </c>
      <c r="P171" s="243">
        <f>P170+P149</f>
        <v>313814.39</v>
      </c>
      <c r="Q171" s="961"/>
      <c r="R171" s="962"/>
      <c r="S171" s="962"/>
      <c r="T171" s="962"/>
      <c r="U171" s="962"/>
      <c r="V171" s="962"/>
      <c r="W171" s="962"/>
      <c r="X171" s="962"/>
      <c r="Y171" s="962"/>
      <c r="Z171" s="962"/>
      <c r="AA171" s="962"/>
      <c r="AB171" s="962"/>
      <c r="AC171" s="226"/>
      <c r="AD171" s="226"/>
      <c r="AE171" s="226"/>
      <c r="AH171" s="343"/>
    </row>
    <row r="172" spans="1:34" s="50" customFormat="1" ht="24" customHeight="1">
      <c r="A172" s="57"/>
      <c r="AH172" s="343"/>
    </row>
    <row r="173" spans="1:34" s="50" customFormat="1" ht="24" customHeight="1">
      <c r="A173" s="963" t="s">
        <v>394</v>
      </c>
      <c r="B173" s="964"/>
      <c r="C173" s="964"/>
      <c r="D173" s="964"/>
      <c r="E173" s="964"/>
      <c r="F173" s="964"/>
      <c r="G173" s="964"/>
      <c r="H173" s="964"/>
      <c r="I173" s="964"/>
      <c r="J173" s="964"/>
      <c r="K173" s="964"/>
      <c r="L173" s="964"/>
      <c r="M173" s="964"/>
      <c r="N173" s="964"/>
      <c r="O173" s="964"/>
      <c r="P173" s="965"/>
      <c r="Q173" s="965"/>
      <c r="R173" s="965"/>
      <c r="S173" s="965"/>
      <c r="T173" s="965"/>
      <c r="U173" s="965"/>
      <c r="V173" s="965"/>
      <c r="W173" s="965"/>
      <c r="X173" s="965"/>
      <c r="Y173" s="965"/>
      <c r="Z173" s="965"/>
      <c r="AA173" s="965"/>
      <c r="AB173" s="965"/>
      <c r="AC173" s="964"/>
      <c r="AD173" s="964"/>
      <c r="AE173" s="964"/>
      <c r="AH173" s="343"/>
    </row>
    <row r="174" spans="1:34" s="50" customFormat="1" ht="24" customHeight="1">
      <c r="A174" s="200" t="s">
        <v>97</v>
      </c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257"/>
      <c r="AA174" s="257"/>
      <c r="AB174" s="258"/>
      <c r="AC174" s="259">
        <v>902</v>
      </c>
      <c r="AD174" s="60" t="s">
        <v>121</v>
      </c>
      <c r="AE174" s="83"/>
      <c r="AH174" s="343"/>
    </row>
    <row r="175" spans="1:34" s="50" customFormat="1" ht="24" customHeight="1">
      <c r="A175" s="137" t="s">
        <v>395</v>
      </c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7">
        <v>903</v>
      </c>
      <c r="AD175" s="62" t="s">
        <v>121</v>
      </c>
      <c r="AE175" s="85"/>
      <c r="AH175" s="343"/>
    </row>
    <row r="176" spans="1:34" s="50" customFormat="1" ht="24" customHeight="1" thickBot="1">
      <c r="A176" s="401" t="s">
        <v>396</v>
      </c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91"/>
      <c r="Q176" s="91"/>
      <c r="R176" s="91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155">
        <v>904</v>
      </c>
      <c r="AD176" s="104" t="s">
        <v>121</v>
      </c>
      <c r="AE176" s="91"/>
      <c r="AH176" s="343"/>
    </row>
    <row r="177" spans="1:34" s="50" customFormat="1" ht="24" customHeight="1" thickBot="1">
      <c r="A177" s="402" t="s">
        <v>98</v>
      </c>
      <c r="B177" s="403"/>
      <c r="C177" s="403"/>
      <c r="D177" s="403"/>
      <c r="E177" s="403"/>
      <c r="F177" s="403"/>
      <c r="G177" s="403"/>
      <c r="H177" s="403"/>
      <c r="I177" s="403"/>
      <c r="J177" s="403"/>
      <c r="K177" s="403"/>
      <c r="L177" s="403"/>
      <c r="M177" s="403"/>
      <c r="N177" s="403"/>
      <c r="O177" s="403"/>
      <c r="P177" s="403"/>
      <c r="Q177" s="403"/>
      <c r="R177" s="403"/>
      <c r="S177" s="403"/>
      <c r="T177" s="403"/>
      <c r="U177" s="403"/>
      <c r="V177" s="403"/>
      <c r="W177" s="403"/>
      <c r="X177" s="403"/>
      <c r="Y177" s="403"/>
      <c r="Z177" s="403"/>
      <c r="AA177" s="403"/>
      <c r="AB177" s="403"/>
      <c r="AC177" s="404">
        <v>999</v>
      </c>
      <c r="AD177" s="405" t="s">
        <v>127</v>
      </c>
      <c r="AE177" s="406"/>
      <c r="AH177" s="343"/>
    </row>
    <row r="178" spans="1:34" s="50" customFormat="1" ht="24" customHeight="1">
      <c r="A178" s="200" t="s">
        <v>397</v>
      </c>
      <c r="B178" s="83"/>
      <c r="C178" s="83"/>
      <c r="D178" s="83"/>
      <c r="E178" s="83"/>
      <c r="F178" s="260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261" t="s">
        <v>398</v>
      </c>
      <c r="AD178" s="98" t="s">
        <v>399</v>
      </c>
      <c r="AE178" s="83"/>
      <c r="AH178" s="343"/>
    </row>
    <row r="179" spans="1:34" s="50" customFormat="1" ht="24" customHeight="1">
      <c r="A179" s="137" t="s">
        <v>400</v>
      </c>
      <c r="B179" s="85"/>
      <c r="C179" s="85"/>
      <c r="D179" s="85"/>
      <c r="E179" s="85"/>
      <c r="F179" s="197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261" t="s">
        <v>401</v>
      </c>
      <c r="AD179" s="98" t="s">
        <v>399</v>
      </c>
      <c r="AE179" s="85"/>
      <c r="AH179" s="343"/>
    </row>
    <row r="180" spans="1:34" s="50" customFormat="1" ht="24" customHeight="1" thickBot="1">
      <c r="A180" s="401" t="s">
        <v>402</v>
      </c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262" t="s">
        <v>403</v>
      </c>
      <c r="AD180" s="100" t="s">
        <v>399</v>
      </c>
      <c r="AE180" s="91"/>
      <c r="AH180" s="343"/>
    </row>
    <row r="181" spans="1:34" s="50" customFormat="1" ht="24" customHeight="1" thickBot="1">
      <c r="A181" s="966" t="s">
        <v>404</v>
      </c>
      <c r="B181" s="873"/>
      <c r="C181" s="873"/>
      <c r="D181" s="873"/>
      <c r="E181" s="873"/>
      <c r="F181" s="873"/>
      <c r="G181" s="873"/>
      <c r="H181" s="873"/>
      <c r="I181" s="873"/>
      <c r="J181" s="873"/>
      <c r="K181" s="873"/>
      <c r="L181" s="873"/>
      <c r="M181" s="873"/>
      <c r="N181" s="873"/>
      <c r="O181" s="873"/>
      <c r="P181" s="873"/>
      <c r="Q181" s="940"/>
      <c r="R181" s="967" t="s">
        <v>405</v>
      </c>
      <c r="S181" s="968"/>
      <c r="T181" s="968"/>
      <c r="U181" s="968"/>
      <c r="V181" s="968"/>
      <c r="W181" s="969"/>
      <c r="X181" s="970" t="s">
        <v>406</v>
      </c>
      <c r="Y181" s="873"/>
      <c r="Z181" s="873"/>
      <c r="AA181" s="873"/>
      <c r="AB181" s="873"/>
      <c r="AC181" s="873"/>
      <c r="AD181" s="873"/>
      <c r="AE181" s="873"/>
      <c r="AH181" s="343"/>
    </row>
    <row r="182" spans="1:34" s="50" customFormat="1" ht="24" customHeight="1">
      <c r="A182" s="407">
        <v>908</v>
      </c>
      <c r="B182" s="398" t="s">
        <v>407</v>
      </c>
      <c r="C182" s="398"/>
      <c r="D182" s="398"/>
      <c r="E182" s="398"/>
      <c r="F182" s="398"/>
      <c r="G182" s="263">
        <v>910</v>
      </c>
      <c r="H182" s="398" t="s">
        <v>407</v>
      </c>
      <c r="I182" s="398"/>
      <c r="J182" s="398"/>
      <c r="K182" s="398"/>
      <c r="L182" s="398"/>
      <c r="M182" s="398"/>
      <c r="N182" s="263">
        <v>912</v>
      </c>
      <c r="O182" s="398" t="s">
        <v>407</v>
      </c>
      <c r="R182" s="408"/>
      <c r="S182" s="409"/>
      <c r="T182" s="409"/>
      <c r="U182" s="409"/>
      <c r="V182" s="409"/>
      <c r="W182" s="410"/>
      <c r="X182" s="151">
        <v>916</v>
      </c>
      <c r="Y182" s="398" t="s">
        <v>408</v>
      </c>
      <c r="Z182" s="398"/>
      <c r="AA182" s="398"/>
      <c r="AB182" s="398"/>
      <c r="AC182" s="398" t="s">
        <v>408</v>
      </c>
      <c r="AD182" s="398"/>
      <c r="AE182" s="398"/>
      <c r="AH182" s="343"/>
    </row>
    <row r="183" spans="1:34" s="50" customFormat="1" ht="24" customHeight="1" thickBot="1">
      <c r="A183" s="411">
        <v>909</v>
      </c>
      <c r="B183" s="236" t="s">
        <v>399</v>
      </c>
      <c r="C183" s="236"/>
      <c r="D183" s="236"/>
      <c r="E183" s="236"/>
      <c r="F183" s="236"/>
      <c r="G183" s="265">
        <v>911</v>
      </c>
      <c r="H183" s="236" t="s">
        <v>399</v>
      </c>
      <c r="I183" s="236"/>
      <c r="J183" s="236"/>
      <c r="K183" s="236"/>
      <c r="L183" s="236"/>
      <c r="M183" s="236"/>
      <c r="N183" s="265">
        <v>913</v>
      </c>
      <c r="O183" s="236" t="s">
        <v>399</v>
      </c>
      <c r="P183" s="239"/>
      <c r="Q183" s="239"/>
      <c r="R183" s="264">
        <v>915</v>
      </c>
      <c r="S183" s="236" t="s">
        <v>399</v>
      </c>
      <c r="T183" s="239"/>
      <c r="U183" s="239"/>
      <c r="V183" s="239"/>
      <c r="W183" s="266"/>
      <c r="X183" s="267">
        <v>917</v>
      </c>
      <c r="Y183" s="236" t="s">
        <v>399</v>
      </c>
      <c r="Z183" s="236"/>
      <c r="AA183" s="236"/>
      <c r="AB183" s="236"/>
      <c r="AC183" s="236" t="s">
        <v>399</v>
      </c>
      <c r="AD183" s="236"/>
      <c r="AE183" s="236"/>
      <c r="AH183" s="343"/>
    </row>
    <row r="184" spans="1:34" s="50" customFormat="1" ht="24" customHeight="1">
      <c r="A184" s="958" t="s">
        <v>409</v>
      </c>
      <c r="B184" s="908"/>
      <c r="C184" s="908"/>
      <c r="D184" s="908"/>
      <c r="E184" s="908"/>
      <c r="F184" s="908"/>
      <c r="G184" s="908"/>
      <c r="H184" s="908"/>
      <c r="I184" s="908"/>
      <c r="J184" s="908"/>
      <c r="K184" s="908"/>
      <c r="L184" s="908"/>
      <c r="M184" s="908"/>
      <c r="N184" s="908"/>
      <c r="O184" s="908"/>
      <c r="P184" s="908"/>
      <c r="Q184" s="908"/>
      <c r="R184" s="908"/>
      <c r="S184" s="908"/>
      <c r="T184" s="908"/>
      <c r="U184" s="908"/>
      <c r="V184" s="908"/>
      <c r="W184" s="908"/>
      <c r="X184" s="908"/>
      <c r="Y184" s="908"/>
      <c r="Z184" s="908"/>
      <c r="AA184" s="908"/>
      <c r="AB184" s="908"/>
      <c r="AC184" s="908"/>
      <c r="AD184" s="908"/>
      <c r="AE184" s="908"/>
      <c r="AH184" s="343"/>
    </row>
    <row r="185" spans="1:34" s="50" customFormat="1" ht="24" customHeight="1">
      <c r="A185" s="412"/>
      <c r="B185" s="413"/>
      <c r="C185" s="413"/>
      <c r="D185" s="413"/>
      <c r="E185" s="413"/>
      <c r="F185" s="413"/>
      <c r="G185" s="413"/>
      <c r="H185" s="413"/>
      <c r="I185" s="413"/>
      <c r="J185" s="413"/>
      <c r="K185" s="413"/>
      <c r="L185" s="413"/>
      <c r="M185" s="413"/>
      <c r="N185" s="413"/>
      <c r="O185" s="413"/>
      <c r="P185" s="413"/>
      <c r="AH185" s="343"/>
    </row>
    <row r="186" spans="1:34" s="50" customFormat="1" ht="24" customHeight="1">
      <c r="A186" s="414"/>
      <c r="B186" s="415"/>
      <c r="C186" s="340"/>
      <c r="D186" s="340"/>
      <c r="E186" s="340"/>
      <c r="F186" s="340"/>
      <c r="G186" s="415"/>
      <c r="H186" s="415"/>
      <c r="I186" s="415"/>
      <c r="J186" s="415"/>
      <c r="K186" s="415"/>
      <c r="L186" s="415"/>
      <c r="M186" s="415"/>
      <c r="N186" s="415"/>
      <c r="O186" s="415"/>
      <c r="P186" s="415"/>
      <c r="Q186" s="415"/>
      <c r="R186" s="415"/>
      <c r="S186" s="415"/>
      <c r="T186" s="415"/>
      <c r="AH186" s="343"/>
    </row>
    <row r="187" spans="1:34" s="50" customFormat="1" ht="24" customHeight="1">
      <c r="A187" s="414"/>
      <c r="B187" s="415"/>
      <c r="C187" s="340"/>
      <c r="D187" s="340"/>
      <c r="E187" s="340"/>
      <c r="F187" s="340"/>
      <c r="G187" s="415"/>
      <c r="H187" s="415"/>
      <c r="I187" s="415"/>
      <c r="J187" s="398" t="s">
        <v>410</v>
      </c>
      <c r="K187" s="415"/>
      <c r="L187" s="415"/>
      <c r="M187" s="415"/>
      <c r="N187" s="415"/>
      <c r="O187" s="415"/>
      <c r="P187" s="415"/>
      <c r="Q187" s="415"/>
      <c r="R187" s="415"/>
      <c r="S187" s="415"/>
      <c r="T187" s="415"/>
      <c r="Z187" s="340" t="s">
        <v>411</v>
      </c>
      <c r="AH187" s="343"/>
    </row>
    <row r="188" spans="1:34" s="50" customFormat="1" ht="24" customHeight="1" thickBot="1">
      <c r="A188" s="57"/>
      <c r="B188" s="340"/>
      <c r="C188" s="340"/>
      <c r="D188" s="340"/>
      <c r="E188" s="340"/>
      <c r="F188" s="340"/>
      <c r="G188" s="129"/>
      <c r="H188" s="340"/>
      <c r="I188" s="340"/>
      <c r="J188" s="58"/>
      <c r="K188" s="340"/>
      <c r="L188" s="129"/>
      <c r="M188" s="129"/>
      <c r="Q188" s="340"/>
      <c r="R188" s="340"/>
      <c r="S188" s="340"/>
      <c r="T188" s="340"/>
      <c r="AA188" s="340"/>
      <c r="AH188" s="343"/>
    </row>
    <row r="189" spans="1:34" s="50" customFormat="1" ht="24" customHeight="1" thickBot="1">
      <c r="A189" s="416" t="s">
        <v>412</v>
      </c>
      <c r="B189" s="417"/>
      <c r="C189" s="95" t="s">
        <v>116</v>
      </c>
      <c r="D189" s="90"/>
      <c r="E189" s="90"/>
      <c r="F189" s="90"/>
      <c r="G189" s="90"/>
      <c r="H189" s="90"/>
      <c r="I189" s="90"/>
      <c r="J189" s="129"/>
      <c r="K189" s="90"/>
      <c r="L189" s="90"/>
      <c r="M189" s="90"/>
      <c r="N189" s="90"/>
      <c r="O189" s="90"/>
      <c r="P189" s="90"/>
      <c r="Q189" s="90"/>
      <c r="R189" s="90"/>
      <c r="S189" s="90"/>
      <c r="T189" s="418" t="s">
        <v>412</v>
      </c>
      <c r="U189" s="419"/>
      <c r="V189" s="95" t="s">
        <v>116</v>
      </c>
      <c r="W189" s="90"/>
      <c r="X189" s="90"/>
      <c r="Y189" s="90"/>
      <c r="Z189" s="90"/>
      <c r="AA189" s="90"/>
      <c r="AB189" s="90"/>
      <c r="AC189" s="90"/>
      <c r="AD189" s="90"/>
      <c r="AE189" s="90"/>
      <c r="AH189" s="343"/>
    </row>
    <row r="190" spans="1:34" s="50" customFormat="1" ht="24" customHeight="1" thickBot="1">
      <c r="A190" s="420">
        <v>198</v>
      </c>
      <c r="B190" s="421" t="s">
        <v>413</v>
      </c>
      <c r="C190" s="421"/>
      <c r="D190" s="421"/>
      <c r="E190" s="421"/>
      <c r="F190" s="421"/>
      <c r="G190" s="421"/>
      <c r="H190" s="421"/>
      <c r="I190" s="421"/>
      <c r="J190" s="421"/>
      <c r="K190" s="421"/>
      <c r="L190" s="422"/>
      <c r="M190" s="422"/>
      <c r="N190" s="422"/>
      <c r="O190" s="422"/>
      <c r="P190" s="423"/>
      <c r="Q190" s="422"/>
      <c r="R190" s="422"/>
      <c r="S190" s="117"/>
      <c r="T190" s="424">
        <v>199</v>
      </c>
      <c r="U190" s="421" t="s">
        <v>414</v>
      </c>
      <c r="V190" s="421"/>
      <c r="W190" s="422"/>
      <c r="X190" s="422"/>
      <c r="Y190" s="422"/>
      <c r="Z190" s="422"/>
      <c r="AA190" s="422"/>
      <c r="AB190" s="422"/>
      <c r="AC190" s="422"/>
      <c r="AD190" s="423"/>
      <c r="AE190" s="425">
        <v>0</v>
      </c>
      <c r="AF190" s="69"/>
      <c r="AG190" s="69"/>
      <c r="AH190" s="342"/>
    </row>
    <row r="191" spans="1:34" s="50" customFormat="1" ht="24" customHeight="1"/>
    <row r="192" spans="1:34" s="50" customFormat="1" ht="24" customHeight="1"/>
    <row r="193" s="50" customFormat="1" ht="24" customHeight="1"/>
    <row r="194" s="50" customFormat="1" ht="24" customHeight="1"/>
    <row r="195" s="50" customFormat="1" ht="24" customHeight="1"/>
    <row r="196" s="50" customFormat="1" ht="24" customHeight="1"/>
    <row r="197" s="50" customFormat="1" ht="24" customHeight="1"/>
    <row r="198" s="50" customFormat="1" ht="24" customHeight="1"/>
    <row r="199" s="50" customFormat="1" ht="24" customHeight="1"/>
    <row r="200" s="50" customFormat="1" ht="24" customHeight="1"/>
    <row r="201" s="50" customFormat="1" ht="24" customHeight="1"/>
    <row r="202" s="50" customFormat="1" ht="24" customHeight="1"/>
    <row r="203" s="50" customFormat="1" ht="24" customHeight="1"/>
    <row r="204" s="50" customFormat="1" ht="24" customHeight="1"/>
    <row r="205" s="50" customFormat="1" ht="24" customHeight="1"/>
    <row r="206" s="50" customFormat="1" ht="24" customHeight="1"/>
    <row r="207" s="50" customFormat="1" ht="24" customHeight="1"/>
    <row r="208" s="50" customFormat="1" ht="24" customHeight="1"/>
    <row r="209" s="50" customFormat="1" ht="24" customHeight="1"/>
    <row r="210" s="50" customFormat="1" ht="24" customHeight="1"/>
    <row r="211" s="50" customFormat="1" ht="24" customHeight="1"/>
    <row r="212" s="50" customFormat="1" ht="24" customHeight="1"/>
    <row r="213" s="50" customFormat="1" ht="24" customHeight="1"/>
    <row r="214" s="50" customFormat="1" ht="24" customHeight="1"/>
    <row r="215" s="50" customFormat="1" ht="24" customHeight="1"/>
    <row r="216" s="50" customFormat="1" ht="24" customHeight="1"/>
    <row r="217" s="50" customFormat="1" ht="24" customHeight="1"/>
    <row r="218" s="50" customFormat="1" ht="24" customHeight="1"/>
    <row r="219" s="50" customFormat="1" ht="24" customHeight="1"/>
    <row r="220" s="50" customFormat="1" ht="24" customHeight="1"/>
    <row r="221" s="50" customFormat="1" ht="24" customHeight="1"/>
    <row r="222" s="50" customFormat="1" ht="24" customHeight="1"/>
    <row r="223" s="50" customFormat="1" ht="24" customHeight="1"/>
    <row r="224" s="50" customFormat="1" ht="24" customHeight="1"/>
    <row r="225" s="50" customFormat="1" ht="24" customHeight="1"/>
    <row r="226" s="50" customFormat="1" ht="24" customHeight="1"/>
    <row r="227" s="50" customFormat="1" ht="24" customHeight="1"/>
    <row r="228" s="50" customFormat="1" ht="24" customHeight="1"/>
    <row r="229" s="50" customFormat="1" ht="24" customHeight="1"/>
    <row r="230" s="50" customFormat="1" ht="24" customHeight="1"/>
    <row r="231" s="50" customFormat="1" ht="24" customHeight="1"/>
    <row r="232" s="50" customFormat="1" ht="24" customHeight="1"/>
    <row r="233" s="50" customFormat="1" ht="24" customHeight="1"/>
    <row r="234" s="50" customFormat="1" ht="24" customHeight="1"/>
    <row r="235" s="50" customFormat="1" ht="24" customHeight="1"/>
    <row r="236" s="50" customFormat="1" ht="24" customHeight="1"/>
    <row r="237" s="50" customFormat="1" ht="24" customHeight="1"/>
    <row r="238" s="50" customFormat="1" ht="24" customHeight="1"/>
    <row r="239" s="50" customFormat="1" ht="24" customHeight="1"/>
    <row r="240" s="50" customFormat="1" ht="24" customHeight="1"/>
    <row r="241" s="50" customFormat="1" ht="24" customHeight="1"/>
    <row r="242" s="50" customFormat="1" ht="24" customHeight="1"/>
    <row r="243" s="50" customFormat="1" ht="24" customHeight="1"/>
    <row r="244" s="50" customFormat="1" ht="24" customHeight="1"/>
    <row r="245" s="50" customFormat="1" ht="24" customHeight="1"/>
    <row r="246" s="50" customFormat="1" ht="24" customHeight="1"/>
    <row r="247" s="50" customFormat="1" ht="24" customHeight="1"/>
    <row r="248" s="50" customFormat="1" ht="24" customHeight="1"/>
    <row r="249" s="50" customFormat="1" ht="24" customHeight="1"/>
    <row r="250" s="50" customFormat="1" ht="24" customHeight="1"/>
    <row r="251" s="50" customFormat="1" ht="24" customHeight="1"/>
    <row r="252" s="50" customFormat="1" ht="24" customHeight="1"/>
    <row r="253" s="50" customFormat="1" ht="24" customHeight="1"/>
    <row r="254" s="50" customFormat="1" ht="24" customHeight="1"/>
    <row r="255" s="50" customFormat="1" ht="24" customHeight="1"/>
    <row r="256" s="50" customFormat="1" ht="24" customHeight="1"/>
    <row r="257" s="50" customFormat="1" ht="24" customHeight="1"/>
    <row r="258" s="50" customFormat="1" ht="24" customHeight="1"/>
    <row r="259" s="50" customFormat="1" ht="24" customHeight="1"/>
    <row r="260" s="50" customFormat="1" ht="24" customHeight="1"/>
    <row r="261" s="50" customFormat="1" ht="24" customHeight="1"/>
    <row r="262" s="50" customFormat="1" ht="24" customHeight="1"/>
    <row r="263" s="50" customFormat="1" ht="24" customHeight="1"/>
    <row r="264" s="50" customFormat="1" ht="24" customHeight="1"/>
    <row r="265" s="50" customFormat="1" ht="24" customHeight="1"/>
    <row r="266" s="50" customFormat="1" ht="24" customHeight="1"/>
    <row r="267" s="50" customFormat="1" ht="24" customHeight="1"/>
    <row r="268" s="50" customFormat="1" ht="24" customHeight="1"/>
    <row r="269" s="50" customFormat="1" ht="24" customHeight="1"/>
    <row r="270" s="50" customFormat="1" ht="24" customHeight="1"/>
    <row r="271" s="50" customFormat="1" ht="24" customHeight="1"/>
    <row r="272" s="50" customFormat="1" ht="24" customHeight="1"/>
    <row r="273" spans="17:34" s="50" customFormat="1" ht="24" customHeight="1"/>
    <row r="274" spans="17:34" s="50" customFormat="1" ht="24" customHeight="1"/>
    <row r="275" spans="17:34" s="50" customFormat="1" ht="24" customHeight="1"/>
    <row r="276" spans="17:34" s="50" customFormat="1" ht="24" customHeight="1"/>
    <row r="277" spans="17:34" s="50" customFormat="1" ht="24" customHeight="1"/>
    <row r="278" spans="17:34" s="50" customFormat="1" ht="24" customHeight="1"/>
    <row r="279" spans="17:34" s="50" customFormat="1" ht="24" customHeight="1"/>
    <row r="280" spans="17:34" s="50" customFormat="1" ht="24" customHeight="1"/>
    <row r="281" spans="17:34" s="50" customFormat="1" ht="24" customHeight="1"/>
    <row r="282" spans="17:34" s="50" customFormat="1" ht="24" customHeight="1"/>
    <row r="283" spans="17:34" s="50" customFormat="1" ht="24" customHeight="1"/>
    <row r="284" spans="17:34" s="50" customFormat="1" ht="24" customHeight="1"/>
    <row r="285" spans="17:34" s="50" customFormat="1" ht="24" customHeight="1"/>
    <row r="286" spans="17:34" s="50" customFormat="1" ht="24" customHeight="1">
      <c r="Q286" s="268"/>
      <c r="R286" s="268"/>
      <c r="S286" s="268"/>
      <c r="T286" s="268"/>
      <c r="U286" s="268"/>
      <c r="V286" s="268"/>
      <c r="W286" s="268"/>
      <c r="X286" s="268"/>
      <c r="Y286" s="268"/>
      <c r="Z286" s="268"/>
      <c r="AA286" s="268"/>
      <c r="AB286" s="268"/>
      <c r="AC286" s="268"/>
      <c r="AD286" s="268"/>
      <c r="AE286" s="268"/>
      <c r="AF286" s="268"/>
      <c r="AG286" s="268"/>
      <c r="AH286" s="268"/>
    </row>
    <row r="287" spans="17:34" s="50" customFormat="1" ht="24" customHeight="1">
      <c r="Q287" s="268"/>
      <c r="R287" s="268"/>
      <c r="S287" s="268"/>
      <c r="T287" s="268"/>
      <c r="U287" s="268"/>
      <c r="V287" s="268"/>
      <c r="W287" s="268"/>
      <c r="X287" s="268"/>
      <c r="Y287" s="268"/>
      <c r="Z287" s="268"/>
      <c r="AA287" s="268"/>
      <c r="AB287" s="268"/>
      <c r="AC287" s="268"/>
      <c r="AD287" s="268"/>
      <c r="AE287" s="268"/>
      <c r="AF287" s="268"/>
      <c r="AG287" s="268"/>
      <c r="AH287" s="268"/>
    </row>
    <row r="288" spans="17:34" s="50" customFormat="1" ht="24" customHeight="1">
      <c r="Q288" s="268"/>
      <c r="R288" s="268"/>
      <c r="S288" s="268"/>
      <c r="T288" s="268"/>
      <c r="U288" s="268"/>
      <c r="V288" s="268"/>
      <c r="W288" s="268"/>
      <c r="X288" s="268"/>
      <c r="Y288" s="268"/>
      <c r="Z288" s="268"/>
      <c r="AA288" s="268"/>
      <c r="AB288" s="268"/>
      <c r="AC288" s="268"/>
      <c r="AD288" s="268"/>
      <c r="AE288" s="268"/>
      <c r="AF288" s="268"/>
      <c r="AG288" s="268"/>
      <c r="AH288" s="268"/>
    </row>
    <row r="289" spans="1:34" s="50" customFormat="1" ht="24" customHeight="1">
      <c r="Q289" s="268"/>
      <c r="R289" s="268"/>
      <c r="S289" s="268"/>
      <c r="T289" s="268"/>
      <c r="U289" s="268"/>
      <c r="V289" s="268"/>
      <c r="W289" s="268"/>
      <c r="X289" s="268"/>
      <c r="Y289" s="268"/>
      <c r="Z289" s="268"/>
      <c r="AA289" s="268"/>
      <c r="AB289" s="268"/>
      <c r="AC289" s="268"/>
      <c r="AD289" s="268"/>
      <c r="AE289" s="268"/>
      <c r="AF289" s="268"/>
      <c r="AG289" s="268"/>
      <c r="AH289" s="268"/>
    </row>
    <row r="290" spans="1:34" s="50" customFormat="1" ht="24" customHeight="1">
      <c r="Q290" s="268"/>
      <c r="R290" s="268"/>
      <c r="S290" s="268"/>
      <c r="T290" s="268"/>
      <c r="U290" s="268"/>
      <c r="V290" s="268"/>
      <c r="W290" s="268"/>
      <c r="X290" s="268"/>
      <c r="Y290" s="268"/>
      <c r="Z290" s="268"/>
      <c r="AA290" s="268"/>
      <c r="AB290" s="268"/>
      <c r="AC290" s="268"/>
      <c r="AD290" s="268"/>
      <c r="AE290" s="268"/>
      <c r="AF290" s="268"/>
      <c r="AG290" s="268"/>
      <c r="AH290" s="268"/>
    </row>
    <row r="291" spans="1:34" s="50" customFormat="1" ht="24" customHeight="1">
      <c r="Q291" s="268"/>
      <c r="R291" s="268"/>
      <c r="S291" s="268"/>
      <c r="T291" s="268"/>
      <c r="U291" s="268"/>
      <c r="V291" s="268"/>
      <c r="W291" s="268"/>
      <c r="X291" s="268"/>
      <c r="Y291" s="268"/>
      <c r="Z291" s="268"/>
      <c r="AA291" s="268"/>
      <c r="AB291" s="268"/>
      <c r="AC291" s="268"/>
      <c r="AD291" s="268"/>
      <c r="AE291" s="268"/>
      <c r="AF291" s="268"/>
      <c r="AG291" s="268"/>
      <c r="AH291" s="268"/>
    </row>
    <row r="292" spans="1:34" s="50" customFormat="1" ht="24" customHeight="1">
      <c r="Q292" s="268"/>
      <c r="R292" s="268"/>
      <c r="S292" s="268"/>
      <c r="T292" s="268"/>
      <c r="U292" s="268"/>
      <c r="V292" s="268"/>
      <c r="W292" s="268"/>
      <c r="X292" s="268"/>
      <c r="Y292" s="268"/>
      <c r="Z292" s="268"/>
      <c r="AA292" s="268"/>
      <c r="AB292" s="268"/>
      <c r="AC292" s="268"/>
      <c r="AD292" s="268"/>
      <c r="AE292" s="268"/>
      <c r="AF292" s="268"/>
      <c r="AG292" s="268"/>
      <c r="AH292" s="268"/>
    </row>
    <row r="293" spans="1:34" s="50" customFormat="1" ht="24" customHeight="1">
      <c r="Q293" s="268"/>
      <c r="R293" s="268"/>
      <c r="S293" s="268"/>
      <c r="T293" s="268"/>
      <c r="U293" s="268"/>
      <c r="V293" s="268"/>
      <c r="W293" s="268"/>
      <c r="X293" s="268"/>
      <c r="Y293" s="268"/>
      <c r="Z293" s="268"/>
      <c r="AA293" s="268"/>
      <c r="AB293" s="268"/>
      <c r="AC293" s="268"/>
      <c r="AD293" s="268"/>
      <c r="AE293" s="268"/>
      <c r="AF293" s="268"/>
      <c r="AG293" s="268"/>
      <c r="AH293" s="268"/>
    </row>
    <row r="294" spans="1:34" ht="0" hidden="1" customHeight="1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</row>
    <row r="295" spans="1:34" ht="0" hidden="1" customHeight="1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</row>
    <row r="296" spans="1:34" ht="0" hidden="1" customHeight="1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</row>
    <row r="297" spans="1:34" ht="0" hidden="1" customHeight="1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</row>
    <row r="298" spans="1:34" ht="0" hidden="1" customHeight="1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</row>
    <row r="299" spans="1:34" ht="0" hidden="1" customHeight="1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</row>
    <row r="300" spans="1:34" ht="0" hidden="1" customHeight="1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</row>
    <row r="301" spans="1:34" ht="0" hidden="1" customHeight="1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</row>
    <row r="302" spans="1:34" ht="0" hidden="1" customHeight="1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</row>
    <row r="303" spans="1:34" ht="0" hidden="1" customHeight="1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</row>
    <row r="304" spans="1:34" ht="0" hidden="1" customHeight="1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</row>
    <row r="305" spans="1:16" ht="0" hidden="1" customHeight="1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</row>
    <row r="306" spans="1:16" ht="0" hidden="1" customHeight="1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</row>
    <row r="307" spans="1:16" ht="0" hidden="1" customHeight="1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</row>
    <row r="308" spans="1:16" ht="0" hidden="1" customHeight="1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</row>
    <row r="309" spans="1:16" ht="0" hidden="1" customHeight="1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</row>
    <row r="310" spans="1:16" ht="0" hidden="1" customHeight="1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</row>
    <row r="311" spans="1:16" ht="0" hidden="1" customHeight="1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</row>
    <row r="312" spans="1:16" ht="0" hidden="1" customHeight="1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</row>
    <row r="313" spans="1:16" ht="0" hidden="1" customHeight="1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</row>
    <row r="314" spans="1:16" ht="0" hidden="1" customHeight="1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</row>
  </sheetData>
  <sheetProtection selectLockedCells="1" selectUnlockedCells="1"/>
  <mergeCells count="222">
    <mergeCell ref="A184:AE184"/>
    <mergeCell ref="K171:M171"/>
    <mergeCell ref="Q171:AB171"/>
    <mergeCell ref="A173:AE173"/>
    <mergeCell ref="A181:Q181"/>
    <mergeCell ref="R181:W181"/>
    <mergeCell ref="X181:AE181"/>
    <mergeCell ref="A157:M157"/>
    <mergeCell ref="Q160:T162"/>
    <mergeCell ref="A161:M161"/>
    <mergeCell ref="U162:AB162"/>
    <mergeCell ref="Q163:AE165"/>
    <mergeCell ref="Q167:AE167"/>
    <mergeCell ref="A150:O150"/>
    <mergeCell ref="Q150:AB151"/>
    <mergeCell ref="AC150:AC151"/>
    <mergeCell ref="AD150:AD151"/>
    <mergeCell ref="AE150:AE151"/>
    <mergeCell ref="Q152:AB153"/>
    <mergeCell ref="AC152:AC153"/>
    <mergeCell ref="AD152:AD153"/>
    <mergeCell ref="AE152:AE153"/>
    <mergeCell ref="AD136:AD138"/>
    <mergeCell ref="AE136:AE138"/>
    <mergeCell ref="A138:M138"/>
    <mergeCell ref="AA139:AB139"/>
    <mergeCell ref="I149:M149"/>
    <mergeCell ref="A134:B137"/>
    <mergeCell ref="C134:E135"/>
    <mergeCell ref="Y134:AB134"/>
    <mergeCell ref="C136:E137"/>
    <mergeCell ref="Q136:AB138"/>
    <mergeCell ref="AC136:AC138"/>
    <mergeCell ref="AC130:AC131"/>
    <mergeCell ref="AD130:AD131"/>
    <mergeCell ref="AE130:AE131"/>
    <mergeCell ref="A132:E133"/>
    <mergeCell ref="Q132:AB133"/>
    <mergeCell ref="AC132:AC133"/>
    <mergeCell ref="AD132:AD133"/>
    <mergeCell ref="AE132:AE133"/>
    <mergeCell ref="A126:B129"/>
    <mergeCell ref="C126:E127"/>
    <mergeCell ref="C128:E129"/>
    <mergeCell ref="Q129:AB129"/>
    <mergeCell ref="A130:E131"/>
    <mergeCell ref="Q130:AB131"/>
    <mergeCell ref="A104:E105"/>
    <mergeCell ref="Q104:AE105"/>
    <mergeCell ref="A106:E107"/>
    <mergeCell ref="Q106:AB107"/>
    <mergeCell ref="AC106:AC107"/>
    <mergeCell ref="AD106:AD107"/>
    <mergeCell ref="AA115:AB115"/>
    <mergeCell ref="Q121:AB121"/>
    <mergeCell ref="AD110:AD111"/>
    <mergeCell ref="AE110:AE111"/>
    <mergeCell ref="U112:AB113"/>
    <mergeCell ref="AC112:AC113"/>
    <mergeCell ref="AD112:AD113"/>
    <mergeCell ref="AE112:AE113"/>
    <mergeCell ref="A108:B111"/>
    <mergeCell ref="C108:E109"/>
    <mergeCell ref="Q108:AB109"/>
    <mergeCell ref="AC108:AC109"/>
    <mergeCell ref="AD108:AD109"/>
    <mergeCell ref="AE108:AE109"/>
    <mergeCell ref="C110:E111"/>
    <mergeCell ref="Q110:T113"/>
    <mergeCell ref="U110:AB111"/>
    <mergeCell ref="AC110:AC111"/>
    <mergeCell ref="I96:M96"/>
    <mergeCell ref="A98:P98"/>
    <mergeCell ref="Q98:AB99"/>
    <mergeCell ref="AC98:AC99"/>
    <mergeCell ref="AD98:AD99"/>
    <mergeCell ref="Z93:Z94"/>
    <mergeCell ref="AA93:AA94"/>
    <mergeCell ref="AC93:AE94"/>
    <mergeCell ref="AF93:AH102"/>
    <mergeCell ref="I94:M94"/>
    <mergeCell ref="A95:M95"/>
    <mergeCell ref="Q95:AB97"/>
    <mergeCell ref="AC95:AC97"/>
    <mergeCell ref="AD95:AD97"/>
    <mergeCell ref="A100:B103"/>
    <mergeCell ref="C100:E101"/>
    <mergeCell ref="C102:E103"/>
    <mergeCell ref="A85:B88"/>
    <mergeCell ref="C85:E86"/>
    <mergeCell ref="C87:E88"/>
    <mergeCell ref="A91:M91"/>
    <mergeCell ref="Q93:Y94"/>
    <mergeCell ref="A78:B80"/>
    <mergeCell ref="Q78:Y78"/>
    <mergeCell ref="A81:B84"/>
    <mergeCell ref="C81:E82"/>
    <mergeCell ref="C83:E84"/>
    <mergeCell ref="Q83:V84"/>
    <mergeCell ref="S71:T72"/>
    <mergeCell ref="U71:Y71"/>
    <mergeCell ref="Q73:T74"/>
    <mergeCell ref="Q69:R72"/>
    <mergeCell ref="S69:T70"/>
    <mergeCell ref="U69:Y69"/>
    <mergeCell ref="U70:Y70"/>
    <mergeCell ref="Q67:T68"/>
    <mergeCell ref="U67:Y67"/>
    <mergeCell ref="A68:M68"/>
    <mergeCell ref="U68:Y68"/>
    <mergeCell ref="Q65:T66"/>
    <mergeCell ref="U65:Y65"/>
    <mergeCell ref="U66:Y66"/>
    <mergeCell ref="Q63:T64"/>
    <mergeCell ref="U63:Y63"/>
    <mergeCell ref="U64:Y64"/>
    <mergeCell ref="U61:Y61"/>
    <mergeCell ref="U62:Y62"/>
    <mergeCell ref="U60:Y60"/>
    <mergeCell ref="Q57:T62"/>
    <mergeCell ref="U57:Y57"/>
    <mergeCell ref="U58:Y58"/>
    <mergeCell ref="U59:Y59"/>
    <mergeCell ref="A55:M55"/>
    <mergeCell ref="A53:M53"/>
    <mergeCell ref="A54:M54"/>
    <mergeCell ref="A51:M51"/>
    <mergeCell ref="Q51:Y51"/>
    <mergeCell ref="A52:M52"/>
    <mergeCell ref="A49:M49"/>
    <mergeCell ref="A50:M50"/>
    <mergeCell ref="Q50:Y50"/>
    <mergeCell ref="A47:M47"/>
    <mergeCell ref="Q47:Y47"/>
    <mergeCell ref="A48:M48"/>
    <mergeCell ref="Q48:Y48"/>
    <mergeCell ref="A46:M46"/>
    <mergeCell ref="N46:P46"/>
    <mergeCell ref="Q46:Y46"/>
    <mergeCell ref="Q44:Y44"/>
    <mergeCell ref="AF44:AH44"/>
    <mergeCell ref="A45:P45"/>
    <mergeCell ref="Q45:Y45"/>
    <mergeCell ref="AF45:AH45"/>
    <mergeCell ref="A42:M42"/>
    <mergeCell ref="Q42:Y42"/>
    <mergeCell ref="AF42:AH42"/>
    <mergeCell ref="Q43:Y43"/>
    <mergeCell ref="AF43:AH43"/>
    <mergeCell ref="Q40:Y40"/>
    <mergeCell ref="A41:M41"/>
    <mergeCell ref="Q41:Y41"/>
    <mergeCell ref="AF41:AH41"/>
    <mergeCell ref="Q38:Y38"/>
    <mergeCell ref="AF38:AH38"/>
    <mergeCell ref="A39:M39"/>
    <mergeCell ref="Q39:Y39"/>
    <mergeCell ref="Q36:Y36"/>
    <mergeCell ref="Q37:Y37"/>
    <mergeCell ref="AF37:AH37"/>
    <mergeCell ref="Q34:Y34"/>
    <mergeCell ref="Q35:Y35"/>
    <mergeCell ref="Q30:AE31"/>
    <mergeCell ref="AF30:AH31"/>
    <mergeCell ref="Z32:AB32"/>
    <mergeCell ref="AC32:AE32"/>
    <mergeCell ref="AF32:AH32"/>
    <mergeCell ref="Q33:Y33"/>
    <mergeCell ref="A25:M25"/>
    <mergeCell ref="Q27:Y27"/>
    <mergeCell ref="Z27:AB27"/>
    <mergeCell ref="AF27:AH29"/>
    <mergeCell ref="Q28:AB28"/>
    <mergeCell ref="Q29:AB29"/>
    <mergeCell ref="A21:B24"/>
    <mergeCell ref="C21:E22"/>
    <mergeCell ref="Q22:T24"/>
    <mergeCell ref="C23:E24"/>
    <mergeCell ref="Q14:AB14"/>
    <mergeCell ref="A17:B20"/>
    <mergeCell ref="C17:E18"/>
    <mergeCell ref="C19:E20"/>
    <mergeCell ref="A12:P12"/>
    <mergeCell ref="Q12:AE12"/>
    <mergeCell ref="N7:Q7"/>
    <mergeCell ref="T7:V7"/>
    <mergeCell ref="Y7:AB7"/>
    <mergeCell ref="AF12:AH12"/>
    <mergeCell ref="A13:M13"/>
    <mergeCell ref="Q13:AB13"/>
    <mergeCell ref="AC13:AE13"/>
    <mergeCell ref="AF13:AH13"/>
    <mergeCell ref="AE7:AH7"/>
    <mergeCell ref="A8:AB8"/>
    <mergeCell ref="A9:AB9"/>
    <mergeCell ref="AE9:AH9"/>
    <mergeCell ref="A11:P11"/>
    <mergeCell ref="Q11:AE11"/>
    <mergeCell ref="J1:AB2"/>
    <mergeCell ref="AC1:AH2"/>
    <mergeCell ref="B5:F5"/>
    <mergeCell ref="I5:K5"/>
    <mergeCell ref="N5:Q5"/>
    <mergeCell ref="T5:V5"/>
    <mergeCell ref="Y5:AB5"/>
    <mergeCell ref="A3:AH3"/>
    <mergeCell ref="A4:A7"/>
    <mergeCell ref="B4:F4"/>
    <mergeCell ref="I4:K4"/>
    <mergeCell ref="L4:M7"/>
    <mergeCell ref="N4:Q4"/>
    <mergeCell ref="T4:V4"/>
    <mergeCell ref="W4:X7"/>
    <mergeCell ref="Y4:AB4"/>
    <mergeCell ref="AE4:AH4"/>
    <mergeCell ref="B6:F6"/>
    <mergeCell ref="I6:K6"/>
    <mergeCell ref="N6:Q6"/>
    <mergeCell ref="T6:V6"/>
    <mergeCell ref="Y6:AB6"/>
    <mergeCell ref="B7:F7"/>
    <mergeCell ref="I7:K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30" firstPageNumber="0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theme="4" tint="0.39997558519241921"/>
  </sheetPr>
  <dimension ref="A1:JS7079"/>
  <sheetViews>
    <sheetView zoomScale="59" zoomScaleNormal="59" workbookViewId="0"/>
  </sheetViews>
  <sheetFormatPr baseColWidth="10" defaultColWidth="11.453125" defaultRowHeight="14"/>
  <cols>
    <col min="1" max="1" width="4" style="19" customWidth="1"/>
    <col min="2" max="2" width="2.26953125" style="5" customWidth="1"/>
    <col min="3" max="3" width="2.81640625" style="5" customWidth="1"/>
    <col min="4" max="4" width="69.54296875" style="5" customWidth="1"/>
    <col min="5" max="5" width="25.7265625" style="5" customWidth="1"/>
    <col min="6" max="6" width="26.453125" style="5" customWidth="1"/>
    <col min="7" max="10" width="11.453125" style="5"/>
    <col min="11" max="11" width="13.54296875" style="5" bestFit="1" customWidth="1"/>
    <col min="12" max="18" width="11.453125" style="5"/>
    <col min="19" max="19" width="17.1796875" style="5" customWidth="1"/>
    <col min="20" max="20" width="5.1796875" style="5" customWidth="1"/>
    <col min="21" max="21" width="3.26953125" style="5" customWidth="1"/>
    <col min="22" max="22" width="2.7265625" style="19" customWidth="1"/>
    <col min="23" max="23" width="2.1796875" style="19" customWidth="1"/>
    <col min="24" max="279" width="11.453125" style="19"/>
    <col min="280" max="16384" width="11.453125" style="5"/>
  </cols>
  <sheetData>
    <row r="1" spans="2:24" s="18" customFormat="1" ht="24" customHeight="1" thickBot="1"/>
    <row r="2" spans="2:24" ht="14.5">
      <c r="B2" s="6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  <c r="O2" s="445"/>
      <c r="P2" s="445"/>
      <c r="Q2" s="445"/>
      <c r="R2" s="445"/>
      <c r="S2" s="445"/>
      <c r="T2" s="445"/>
      <c r="U2" s="3"/>
      <c r="X2" s="336"/>
    </row>
    <row r="3" spans="2:24" ht="14.5">
      <c r="B3" s="3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9"/>
      <c r="X3" s="337"/>
    </row>
    <row r="4" spans="2:24" ht="14.5">
      <c r="B4" s="37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39"/>
      <c r="X4" s="337"/>
    </row>
    <row r="5" spans="2:24" ht="14.5">
      <c r="B5" s="37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9"/>
      <c r="X5" s="337"/>
    </row>
    <row r="6" spans="2:24" ht="14.5">
      <c r="B6" s="37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39"/>
      <c r="X6" s="337"/>
    </row>
    <row r="7" spans="2:24" ht="17.5">
      <c r="B7" s="37"/>
      <c r="C7" s="4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4"/>
      <c r="Q7" s="4"/>
      <c r="R7" s="4"/>
      <c r="S7" s="4"/>
      <c r="T7" s="4"/>
      <c r="U7" s="39"/>
      <c r="X7" s="337"/>
    </row>
    <row r="8" spans="2:24" ht="17.5">
      <c r="B8" s="37"/>
      <c r="C8" s="4"/>
      <c r="D8" s="4"/>
      <c r="E8" s="4"/>
      <c r="F8" s="4"/>
      <c r="G8" s="4"/>
      <c r="H8" s="4"/>
      <c r="I8" s="7"/>
      <c r="J8" s="7"/>
      <c r="K8" s="7"/>
      <c r="L8" s="7"/>
      <c r="M8" s="4"/>
      <c r="N8" s="4"/>
      <c r="O8" s="4"/>
      <c r="P8" s="4"/>
      <c r="Q8" s="4"/>
      <c r="R8" s="4"/>
      <c r="S8" s="4"/>
      <c r="T8" s="4"/>
      <c r="U8" s="39"/>
      <c r="X8" s="337"/>
    </row>
    <row r="9" spans="2:24" ht="20">
      <c r="B9" s="37"/>
      <c r="C9" s="4"/>
      <c r="D9" s="984" t="s">
        <v>14</v>
      </c>
      <c r="E9" s="984"/>
      <c r="F9" s="984"/>
      <c r="G9" s="4"/>
      <c r="H9" s="4"/>
      <c r="I9" s="7"/>
      <c r="J9" s="7"/>
      <c r="K9" s="7"/>
      <c r="L9" s="7"/>
      <c r="M9" s="4"/>
      <c r="N9" s="4"/>
      <c r="O9" s="4"/>
      <c r="P9" s="4"/>
      <c r="Q9" s="4"/>
      <c r="R9" s="4"/>
      <c r="S9" s="4"/>
      <c r="T9" s="4"/>
      <c r="U9" s="39"/>
      <c r="X9" s="337"/>
    </row>
    <row r="10" spans="2:24" ht="30.75" customHeight="1" thickBot="1">
      <c r="B10" s="37"/>
      <c r="C10" s="4"/>
      <c r="D10" s="21" t="s">
        <v>28</v>
      </c>
      <c r="E10" s="21" t="s">
        <v>29</v>
      </c>
      <c r="F10" s="17" t="s">
        <v>30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39"/>
      <c r="X10" s="338"/>
    </row>
    <row r="11" spans="2:24" ht="15">
      <c r="B11" s="37"/>
      <c r="C11" s="4"/>
      <c r="D11" s="986" t="s">
        <v>0</v>
      </c>
      <c r="E11" s="986"/>
      <c r="F11" s="98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39"/>
    </row>
    <row r="12" spans="2:24" ht="15">
      <c r="B12" s="37"/>
      <c r="C12" s="4"/>
      <c r="D12" s="26" t="s">
        <v>31</v>
      </c>
      <c r="E12" s="22">
        <f>'5'!P14</f>
        <v>50030.32</v>
      </c>
      <c r="F12" s="25">
        <f t="shared" ref="F12:F20" si="0">(E12*$F$21)/$E$21</f>
        <v>0.15942646862051163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9"/>
    </row>
    <row r="13" spans="2:24" ht="15">
      <c r="B13" s="37"/>
      <c r="C13" s="4"/>
      <c r="D13" s="26" t="s">
        <v>49</v>
      </c>
      <c r="E13" s="22">
        <f>'5'!P17+'5'!P18+'5'!P19+'5'!P20</f>
        <v>11914.83</v>
      </c>
      <c r="F13" s="25">
        <f t="shared" si="0"/>
        <v>3.7967761771536351E-2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39"/>
    </row>
    <row r="14" spans="2:24" ht="15">
      <c r="B14" s="37"/>
      <c r="C14" s="4"/>
      <c r="D14" s="20" t="s">
        <v>50</v>
      </c>
      <c r="E14" s="23">
        <f>'5'!P21+'5'!P22+'5'!P23+'5'!P24</f>
        <v>0</v>
      </c>
      <c r="F14" s="25">
        <f t="shared" si="0"/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39"/>
    </row>
    <row r="15" spans="2:24" ht="15">
      <c r="B15" s="37"/>
      <c r="C15" s="4"/>
      <c r="D15" s="20" t="s">
        <v>32</v>
      </c>
      <c r="E15" s="23">
        <f>'5'!P29+'5'!P31+'5'!P32+'5'!P35+'5'!P36+'5'!P37+'5'!P38+'5'!P33+'5'!P34-'5'!P39</f>
        <v>0</v>
      </c>
      <c r="F15" s="25">
        <f t="shared" si="0"/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39"/>
    </row>
    <row r="16" spans="2:24" ht="15">
      <c r="B16" s="37"/>
      <c r="C16" s="4"/>
      <c r="D16" s="20" t="s">
        <v>33</v>
      </c>
      <c r="E16" s="23">
        <f>SUM(E17)-E12-E14-E15-E13</f>
        <v>234015.66</v>
      </c>
      <c r="F16" s="25">
        <f t="shared" si="0"/>
        <v>0.74571360478402537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39"/>
    </row>
    <row r="17" spans="2:21" ht="15">
      <c r="B17" s="37"/>
      <c r="C17" s="4"/>
      <c r="D17" s="27" t="s">
        <v>34</v>
      </c>
      <c r="E17" s="28">
        <f>'5'!P44</f>
        <v>295960.81</v>
      </c>
      <c r="F17" s="29">
        <f t="shared" si="0"/>
        <v>0.94310783517607333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39"/>
    </row>
    <row r="18" spans="2:21" ht="15">
      <c r="B18" s="37"/>
      <c r="C18" s="4"/>
      <c r="D18" s="20" t="s">
        <v>35</v>
      </c>
      <c r="E18" s="23">
        <f>SUM('5'!P47:P56)</f>
        <v>170043.37000000002</v>
      </c>
      <c r="F18" s="25">
        <f t="shared" si="0"/>
        <v>0.54185969610890061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39"/>
    </row>
    <row r="19" spans="2:21" ht="15.5">
      <c r="B19" s="37"/>
      <c r="C19" s="4"/>
      <c r="D19" s="20" t="s">
        <v>36</v>
      </c>
      <c r="E19" s="23">
        <f>E20-E18</f>
        <v>-152189.79</v>
      </c>
      <c r="F19" s="25">
        <f t="shared" si="0"/>
        <v>-0.48496753128497389</v>
      </c>
      <c r="G19" s="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39"/>
    </row>
    <row r="20" spans="2:21" ht="15">
      <c r="B20" s="37"/>
      <c r="C20" s="4"/>
      <c r="D20" s="27" t="s">
        <v>37</v>
      </c>
      <c r="E20" s="28">
        <f>'5'!P94</f>
        <v>17853.580000000016</v>
      </c>
      <c r="F20" s="29">
        <f t="shared" si="0"/>
        <v>5.68921648239267E-2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39"/>
    </row>
    <row r="21" spans="2:21" ht="15">
      <c r="B21" s="37"/>
      <c r="C21" s="4"/>
      <c r="D21" s="27" t="s">
        <v>21</v>
      </c>
      <c r="E21" s="28">
        <f>E17+E20</f>
        <v>313814.39</v>
      </c>
      <c r="F21" s="31">
        <v>1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39"/>
    </row>
    <row r="22" spans="2:21" ht="15">
      <c r="B22" s="37"/>
      <c r="C22" s="4"/>
      <c r="D22" s="986" t="s">
        <v>5</v>
      </c>
      <c r="E22" s="986"/>
      <c r="F22" s="98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39"/>
    </row>
    <row r="23" spans="2:21" ht="15">
      <c r="B23" s="37"/>
      <c r="C23" s="4"/>
      <c r="D23" s="20" t="s">
        <v>51</v>
      </c>
      <c r="E23" s="23">
        <f>'5'!P100+'5'!P101+'5'!P102+'5'!P103</f>
        <v>10563.34</v>
      </c>
      <c r="F23" s="30">
        <f t="shared" ref="F23:F33" si="1">(E23*$F$38)/$E$38</f>
        <v>3.3661107765007206E-2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9"/>
    </row>
    <row r="24" spans="2:21" ht="15">
      <c r="B24" s="37"/>
      <c r="C24" s="4"/>
      <c r="D24" s="20" t="s">
        <v>52</v>
      </c>
      <c r="E24" s="23">
        <f>'5'!P108+'5'!P109+'5'!P110+'5'!P111</f>
        <v>0</v>
      </c>
      <c r="F24" s="30">
        <f t="shared" si="1"/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39"/>
    </row>
    <row r="25" spans="2:21" ht="15">
      <c r="B25" s="37"/>
      <c r="C25" s="4"/>
      <c r="D25" s="20" t="s">
        <v>38</v>
      </c>
      <c r="E25" s="23">
        <f>'5'!P104+'5'!P105+'5'!P106+'5'!P107</f>
        <v>0</v>
      </c>
      <c r="F25" s="30">
        <f t="shared" si="1"/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39"/>
    </row>
    <row r="26" spans="2:21" ht="15">
      <c r="B26" s="37"/>
      <c r="C26" s="4"/>
      <c r="D26" s="20" t="s">
        <v>39</v>
      </c>
      <c r="E26" s="23">
        <f>SUM(E27)-E23-E25-E24</f>
        <v>66183.310000000012</v>
      </c>
      <c r="F26" s="30">
        <f t="shared" si="1"/>
        <v>0.21089953841823508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39"/>
    </row>
    <row r="27" spans="2:21" ht="15">
      <c r="B27" s="37"/>
      <c r="C27" s="4"/>
      <c r="D27" s="27" t="s">
        <v>40</v>
      </c>
      <c r="E27" s="28">
        <f>'5'!P124</f>
        <v>76746.650000000009</v>
      </c>
      <c r="F27" s="29">
        <f t="shared" si="1"/>
        <v>0.24456064618324228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39"/>
    </row>
    <row r="28" spans="2:21" ht="15">
      <c r="B28" s="37"/>
      <c r="C28" s="4"/>
      <c r="D28" s="20" t="s">
        <v>53</v>
      </c>
      <c r="E28" s="23">
        <f>'5'!P134+'5'!P135+'5'!P136+'5'!P137</f>
        <v>0</v>
      </c>
      <c r="F28" s="25">
        <f t="shared" si="1"/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39"/>
    </row>
    <row r="29" spans="2:21" ht="15">
      <c r="B29" s="37"/>
      <c r="C29" s="4"/>
      <c r="D29" s="20" t="s">
        <v>54</v>
      </c>
      <c r="E29" s="23">
        <f>'5'!P134+'5'!P135+'5'!P136+'5'!P137</f>
        <v>0</v>
      </c>
      <c r="F29" s="25">
        <f t="shared" si="1"/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9"/>
    </row>
    <row r="30" spans="2:21" ht="15">
      <c r="B30" s="37"/>
      <c r="C30" s="4"/>
      <c r="D30" s="20" t="s">
        <v>41</v>
      </c>
      <c r="E30" s="23">
        <f>'5'!P130+'5'!P131+'5'!P132+'5'!P133</f>
        <v>0</v>
      </c>
      <c r="F30" s="25">
        <f t="shared" si="1"/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39"/>
    </row>
    <row r="31" spans="2:21" ht="15">
      <c r="B31" s="37"/>
      <c r="C31" s="4"/>
      <c r="D31" s="20" t="s">
        <v>39</v>
      </c>
      <c r="E31" s="23">
        <f>SUM(E32)-E28-E30-E29</f>
        <v>7935.28</v>
      </c>
      <c r="F31" s="25">
        <f t="shared" si="1"/>
        <v>2.5286539600685613E-2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39"/>
    </row>
    <row r="32" spans="2:21" ht="15">
      <c r="B32" s="37"/>
      <c r="C32" s="4"/>
      <c r="D32" s="27" t="s">
        <v>42</v>
      </c>
      <c r="E32" s="28">
        <f>'5'!P146</f>
        <v>7935.28</v>
      </c>
      <c r="F32" s="29">
        <f t="shared" si="1"/>
        <v>2.5286539600685613E-2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39"/>
    </row>
    <row r="33" spans="2:21" ht="15">
      <c r="B33" s="37"/>
      <c r="C33" s="4"/>
      <c r="D33" s="27" t="s">
        <v>107</v>
      </c>
      <c r="E33" s="28">
        <f>E27+E32</f>
        <v>84681.930000000008</v>
      </c>
      <c r="F33" s="29">
        <f t="shared" si="1"/>
        <v>0.26984718578392791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39"/>
    </row>
    <row r="34" spans="2:21" ht="15">
      <c r="B34" s="37"/>
      <c r="C34" s="4"/>
      <c r="D34" s="986" t="s">
        <v>48</v>
      </c>
      <c r="E34" s="986"/>
      <c r="F34" s="986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39"/>
    </row>
    <row r="35" spans="2:21" ht="15">
      <c r="B35" s="37"/>
      <c r="C35" s="4"/>
      <c r="D35" s="20" t="s">
        <v>43</v>
      </c>
      <c r="E35" s="23">
        <f>'5'!P151</f>
        <v>1600</v>
      </c>
      <c r="F35" s="25">
        <f>(E35*$F$38)/$E$38</f>
        <v>5.0985552319637089E-3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39"/>
    </row>
    <row r="36" spans="2:21" ht="15">
      <c r="B36" s="37"/>
      <c r="C36" s="4"/>
      <c r="D36" s="20" t="s">
        <v>44</v>
      </c>
      <c r="E36" s="23">
        <f>'5'!P153-'5'!P152+'5'!P154+'5'!P155+'5'!P156+'5'!P157+'5'!P158+'5'!P159+'5'!P160+'5'!P161+'5'!P162-'5'!P163+'5'!P164+'5'!P165+'5'!P168+'5'!P167+'5'!P166</f>
        <v>227532.46</v>
      </c>
      <c r="F36" s="25">
        <f>(E36*$F$38)/$E$38</f>
        <v>0.72505425898410836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39"/>
    </row>
    <row r="37" spans="2:21" ht="15">
      <c r="B37" s="37"/>
      <c r="C37" s="4"/>
      <c r="D37" s="27" t="s">
        <v>45</v>
      </c>
      <c r="E37" s="28">
        <f>'5'!P170</f>
        <v>229132.46000000002</v>
      </c>
      <c r="F37" s="29">
        <f>(E37*$F$38)/$E$38</f>
        <v>0.73015281421607214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39"/>
    </row>
    <row r="38" spans="2:21" ht="15">
      <c r="B38" s="37"/>
      <c r="C38" s="4"/>
      <c r="D38" s="27" t="s">
        <v>12</v>
      </c>
      <c r="E38" s="28">
        <f>SUM(E33+E37)</f>
        <v>313814.39</v>
      </c>
      <c r="F38" s="31">
        <v>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39"/>
    </row>
    <row r="39" spans="2:21" ht="15">
      <c r="B39" s="37"/>
      <c r="C39" s="4"/>
      <c r="D39" s="13"/>
      <c r="E39" s="13"/>
      <c r="F39" s="1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39"/>
    </row>
    <row r="40" spans="2:21" ht="17.5">
      <c r="B40" s="37"/>
      <c r="C40" s="4"/>
      <c r="D40" s="985" t="s">
        <v>46</v>
      </c>
      <c r="E40" s="985"/>
      <c r="F40" s="98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39"/>
    </row>
    <row r="41" spans="2:21" ht="15">
      <c r="B41" s="37"/>
      <c r="C41" s="4"/>
      <c r="D41" s="32" t="s">
        <v>28</v>
      </c>
      <c r="E41" s="32" t="s">
        <v>29</v>
      </c>
      <c r="F41" s="33" t="s">
        <v>47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39"/>
    </row>
    <row r="42" spans="2:21" ht="15">
      <c r="B42" s="37"/>
      <c r="C42" s="4"/>
      <c r="D42" s="20" t="s">
        <v>415</v>
      </c>
      <c r="E42" s="24">
        <f>'5'!AE106</f>
        <v>5959.2699999999895</v>
      </c>
      <c r="F42" s="25">
        <f>E42*$F$49/$E$49</f>
        <v>1.854367171340365E-2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39"/>
    </row>
    <row r="43" spans="2:21" ht="15">
      <c r="B43" s="37"/>
      <c r="C43" s="4"/>
      <c r="D43" s="20" t="s">
        <v>416</v>
      </c>
      <c r="E43" s="23">
        <f>'5'!AE98</f>
        <v>154722.77000000002</v>
      </c>
      <c r="F43" s="25">
        <f t="shared" ref="F43:F44" si="2">E43*$F$49/$E$49</f>
        <v>0.48145632828659624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39"/>
    </row>
    <row r="44" spans="2:21" ht="15">
      <c r="B44" s="37"/>
      <c r="C44" s="4"/>
      <c r="D44" s="20" t="s">
        <v>422</v>
      </c>
      <c r="E44" s="23">
        <f>'5'!AE27</f>
        <v>160682.04</v>
      </c>
      <c r="F44" s="25">
        <f t="shared" si="2"/>
        <v>0.49999999999999989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39"/>
    </row>
    <row r="45" spans="2:21" ht="15">
      <c r="B45" s="37"/>
      <c r="C45" s="4"/>
      <c r="D45" s="20" t="s">
        <v>550</v>
      </c>
      <c r="E45" s="23">
        <f>'5'!P151</f>
        <v>1600</v>
      </c>
      <c r="F45" s="25">
        <f>E45*$F$42/$E$42</f>
        <v>4.9787767195387843E-3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39"/>
    </row>
    <row r="46" spans="2:21" ht="15">
      <c r="B46" s="37"/>
      <c r="C46" s="4"/>
      <c r="D46" s="20" t="s">
        <v>551</v>
      </c>
      <c r="E46" s="23">
        <f>'5'!AE80</f>
        <v>2581.79</v>
      </c>
      <c r="F46" s="25">
        <f>E46*$F$42/$E$42</f>
        <v>8.033847466711274E-3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39"/>
    </row>
    <row r="47" spans="2:21" ht="15">
      <c r="B47" s="37"/>
      <c r="C47" s="4"/>
      <c r="D47" s="34"/>
      <c r="E47" s="35"/>
      <c r="F47" s="36">
        <f>E47*$F$42/$E$42</f>
        <v>0</v>
      </c>
      <c r="G47" s="4"/>
      <c r="H47" s="4"/>
      <c r="I47" s="4"/>
      <c r="J47" s="4"/>
      <c r="K47" s="12"/>
      <c r="L47" s="4"/>
      <c r="M47" s="4"/>
      <c r="N47" s="4"/>
      <c r="O47" s="4"/>
      <c r="P47" s="4"/>
      <c r="Q47" s="4"/>
      <c r="R47" s="4"/>
      <c r="S47" s="4"/>
      <c r="T47" s="4"/>
      <c r="U47" s="39"/>
    </row>
    <row r="48" spans="2:21">
      <c r="B48" s="3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39"/>
    </row>
    <row r="49" spans="2:21">
      <c r="B49" s="37"/>
      <c r="C49" s="4"/>
      <c r="D49" s="4"/>
      <c r="E49" s="496">
        <f>E44+E43+E42</f>
        <v>321364.08000000007</v>
      </c>
      <c r="F49" s="497">
        <v>1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39"/>
    </row>
    <row r="50" spans="2:21">
      <c r="B50" s="3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39"/>
    </row>
    <row r="51" spans="2:21">
      <c r="B51" s="3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39"/>
    </row>
    <row r="52" spans="2:21">
      <c r="B52" s="3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39"/>
    </row>
    <row r="53" spans="2:21">
      <c r="B53" s="3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39"/>
    </row>
    <row r="54" spans="2:21">
      <c r="B54" s="3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39"/>
    </row>
    <row r="55" spans="2:21">
      <c r="B55" s="3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39"/>
    </row>
    <row r="56" spans="2:21">
      <c r="B56" s="37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39"/>
    </row>
    <row r="57" spans="2:21">
      <c r="B57" s="3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39"/>
    </row>
    <row r="58" spans="2:21">
      <c r="B58" s="37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39"/>
    </row>
    <row r="59" spans="2:21">
      <c r="B59" s="37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39"/>
    </row>
    <row r="60" spans="2:21">
      <c r="B60" s="37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39"/>
    </row>
    <row r="61" spans="2:21">
      <c r="B61" s="37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39"/>
    </row>
    <row r="62" spans="2:21">
      <c r="B62" s="3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39"/>
    </row>
    <row r="63" spans="2:21">
      <c r="B63" s="3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39"/>
    </row>
    <row r="64" spans="2:21">
      <c r="B64" s="3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39"/>
    </row>
    <row r="65" spans="2:21">
      <c r="B65" s="3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39"/>
    </row>
    <row r="66" spans="2:21">
      <c r="B66" s="3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39"/>
    </row>
    <row r="67" spans="2:21">
      <c r="B67" s="3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39"/>
    </row>
    <row r="68" spans="2:21">
      <c r="B68" s="3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39"/>
    </row>
    <row r="69" spans="2:21" ht="14.5" thickBot="1">
      <c r="B69" s="38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/>
    </row>
    <row r="70" spans="2:21" s="19" customFormat="1"/>
    <row r="71" spans="2:21" s="19" customFormat="1"/>
    <row r="72" spans="2:21" s="19" customFormat="1"/>
    <row r="73" spans="2:21" s="19" customFormat="1"/>
    <row r="74" spans="2:21" s="19" customFormat="1"/>
    <row r="75" spans="2:21" s="19" customFormat="1"/>
    <row r="76" spans="2:21" s="19" customFormat="1"/>
    <row r="77" spans="2:21" s="19" customFormat="1"/>
    <row r="78" spans="2:21" s="19" customFormat="1"/>
    <row r="79" spans="2:21" s="19" customFormat="1"/>
    <row r="80" spans="2:21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="19" customFormat="1"/>
    <row r="114" s="19" customFormat="1"/>
    <row r="115" s="19" customFormat="1"/>
    <row r="116" s="19" customFormat="1"/>
    <row r="117" s="19" customFormat="1"/>
    <row r="118" s="19" customFormat="1"/>
    <row r="119" s="19" customFormat="1"/>
    <row r="120" s="19" customFormat="1"/>
    <row r="121" s="19" customFormat="1"/>
    <row r="122" s="19" customFormat="1"/>
    <row r="123" s="19" customFormat="1"/>
    <row r="124" s="19" customFormat="1"/>
    <row r="125" s="19" customFormat="1"/>
    <row r="126" s="19" customFormat="1"/>
    <row r="127" s="19" customFormat="1"/>
    <row r="128" s="19" customFormat="1"/>
    <row r="129" s="19" customFormat="1"/>
    <row r="130" s="19" customFormat="1"/>
    <row r="131" s="19" customFormat="1"/>
    <row r="132" s="19" customFormat="1"/>
    <row r="133" s="19" customFormat="1"/>
    <row r="134" s="19" customFormat="1"/>
    <row r="135" s="19" customFormat="1"/>
    <row r="136" s="19" customFormat="1"/>
    <row r="137" s="19" customFormat="1"/>
    <row r="138" s="19" customFormat="1"/>
    <row r="139" s="19" customFormat="1"/>
    <row r="140" s="19" customFormat="1"/>
    <row r="141" s="19" customFormat="1"/>
    <row r="142" s="19" customFormat="1"/>
    <row r="143" s="19" customFormat="1"/>
    <row r="144" s="19" customFormat="1"/>
    <row r="145" s="19" customFormat="1"/>
    <row r="146" s="19" customFormat="1"/>
    <row r="147" s="19" customFormat="1"/>
    <row r="148" s="19" customFormat="1"/>
    <row r="149" s="19" customFormat="1"/>
    <row r="150" s="19" customFormat="1"/>
    <row r="151" s="19" customFormat="1"/>
    <row r="152" s="19" customFormat="1"/>
    <row r="153" s="19" customFormat="1"/>
    <row r="154" s="19" customFormat="1"/>
    <row r="155" s="19" customFormat="1"/>
    <row r="156" s="19" customFormat="1"/>
    <row r="157" s="19" customFormat="1"/>
    <row r="158" s="19" customFormat="1"/>
    <row r="159" s="19" customFormat="1"/>
    <row r="160" s="19" customFormat="1"/>
    <row r="161" s="19" customFormat="1"/>
    <row r="162" s="19" customFormat="1"/>
    <row r="163" s="19" customFormat="1"/>
    <row r="164" s="19" customFormat="1"/>
    <row r="165" s="19" customFormat="1"/>
    <row r="166" s="19" customFormat="1"/>
    <row r="167" s="19" customFormat="1"/>
    <row r="168" s="19" customFormat="1"/>
    <row r="169" s="19" customFormat="1"/>
    <row r="170" s="19" customFormat="1"/>
    <row r="171" s="19" customFormat="1"/>
    <row r="172" s="19" customFormat="1"/>
    <row r="173" s="19" customFormat="1"/>
    <row r="174" s="19" customFormat="1"/>
    <row r="175" s="19" customFormat="1"/>
    <row r="176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  <row r="184" s="19" customFormat="1"/>
    <row r="185" s="19" customFormat="1"/>
    <row r="186" s="19" customFormat="1"/>
    <row r="187" s="19" customFormat="1"/>
    <row r="188" s="19" customFormat="1"/>
    <row r="189" s="19" customFormat="1"/>
    <row r="190" s="19" customFormat="1"/>
    <row r="191" s="19" customFormat="1"/>
    <row r="192" s="19" customFormat="1"/>
    <row r="193" s="19" customFormat="1"/>
    <row r="194" s="19" customFormat="1"/>
    <row r="195" s="19" customFormat="1"/>
    <row r="196" s="19" customFormat="1"/>
    <row r="197" s="19" customFormat="1"/>
    <row r="198" s="19" customFormat="1"/>
    <row r="199" s="19" customFormat="1"/>
    <row r="200" s="19" customFormat="1"/>
    <row r="201" s="19" customFormat="1"/>
    <row r="202" s="19" customFormat="1"/>
    <row r="203" s="19" customFormat="1"/>
    <row r="204" s="19" customFormat="1"/>
    <row r="205" s="19" customFormat="1"/>
    <row r="206" s="19" customFormat="1"/>
    <row r="207" s="19" customFormat="1"/>
    <row r="208" s="19" customFormat="1"/>
    <row r="209" s="19" customFormat="1"/>
    <row r="210" s="19" customFormat="1"/>
    <row r="211" s="19" customFormat="1"/>
    <row r="212" s="19" customFormat="1"/>
    <row r="213" s="19" customFormat="1"/>
    <row r="214" s="19" customFormat="1"/>
    <row r="215" s="19" customFormat="1"/>
    <row r="216" s="19" customFormat="1"/>
    <row r="217" s="19" customFormat="1"/>
    <row r="218" s="19" customFormat="1"/>
    <row r="219" s="19" customFormat="1"/>
    <row r="220" s="19" customFormat="1"/>
    <row r="221" s="19" customFormat="1"/>
    <row r="222" s="19" customFormat="1"/>
    <row r="223" s="19" customFormat="1"/>
    <row r="224" s="19" customFormat="1"/>
    <row r="225" s="19" customFormat="1"/>
    <row r="226" s="19" customFormat="1"/>
    <row r="227" s="19" customFormat="1"/>
    <row r="228" s="19" customFormat="1"/>
    <row r="229" s="19" customFormat="1"/>
    <row r="230" s="19" customFormat="1"/>
    <row r="231" s="19" customFormat="1"/>
    <row r="232" s="19" customFormat="1"/>
    <row r="233" s="19" customFormat="1"/>
    <row r="234" s="19" customFormat="1"/>
    <row r="235" s="19" customFormat="1"/>
    <row r="236" s="19" customFormat="1"/>
    <row r="237" s="19" customFormat="1"/>
    <row r="238" s="19" customFormat="1"/>
    <row r="239" s="19" customFormat="1"/>
    <row r="240" s="19" customFormat="1"/>
    <row r="241" s="19" customFormat="1"/>
    <row r="242" s="19" customFormat="1"/>
    <row r="243" s="19" customFormat="1"/>
    <row r="244" s="19" customFormat="1"/>
    <row r="245" s="19" customFormat="1"/>
    <row r="246" s="19" customFormat="1"/>
    <row r="247" s="19" customFormat="1"/>
    <row r="248" s="19" customFormat="1"/>
    <row r="249" s="19" customFormat="1"/>
    <row r="250" s="19" customFormat="1"/>
    <row r="251" s="19" customFormat="1"/>
    <row r="252" s="19" customFormat="1"/>
    <row r="253" s="19" customFormat="1"/>
    <row r="254" s="19" customFormat="1"/>
    <row r="255" s="19" customFormat="1"/>
    <row r="256" s="19" customFormat="1"/>
    <row r="257" s="19" customFormat="1"/>
    <row r="258" s="19" customFormat="1"/>
    <row r="259" s="19" customFormat="1"/>
    <row r="260" s="19" customFormat="1"/>
    <row r="261" s="19" customFormat="1"/>
    <row r="262" s="19" customFormat="1"/>
    <row r="263" s="19" customFormat="1"/>
    <row r="264" s="19" customFormat="1"/>
    <row r="265" s="19" customFormat="1"/>
    <row r="266" s="19" customFormat="1"/>
    <row r="267" s="19" customFormat="1"/>
    <row r="268" s="19" customFormat="1"/>
    <row r="269" s="19" customFormat="1"/>
    <row r="270" s="19" customFormat="1"/>
    <row r="271" s="19" customFormat="1"/>
    <row r="272" s="19" customFormat="1"/>
    <row r="273" s="19" customFormat="1"/>
    <row r="274" s="19" customFormat="1"/>
    <row r="275" s="19" customFormat="1"/>
    <row r="276" s="19" customFormat="1"/>
    <row r="277" s="19" customFormat="1"/>
    <row r="278" s="19" customFormat="1"/>
    <row r="279" s="19" customFormat="1"/>
    <row r="280" s="19" customFormat="1"/>
    <row r="281" s="19" customFormat="1"/>
    <row r="282" s="19" customFormat="1"/>
    <row r="283" s="19" customFormat="1"/>
    <row r="284" s="19" customFormat="1"/>
    <row r="285" s="19" customFormat="1"/>
    <row r="286" s="19" customFormat="1"/>
    <row r="287" s="19" customFormat="1"/>
    <row r="288" s="19" customFormat="1"/>
    <row r="289" s="19" customFormat="1"/>
    <row r="290" s="19" customFormat="1"/>
    <row r="291" s="19" customFormat="1"/>
    <row r="292" s="19" customFormat="1"/>
    <row r="293" s="19" customFormat="1"/>
    <row r="294" s="19" customFormat="1"/>
    <row r="295" s="19" customFormat="1"/>
    <row r="296" s="19" customFormat="1"/>
    <row r="297" s="19" customFormat="1"/>
    <row r="298" s="19" customFormat="1"/>
    <row r="299" s="19" customFormat="1"/>
    <row r="300" s="19" customFormat="1"/>
    <row r="301" s="19" customFormat="1"/>
    <row r="302" s="19" customFormat="1"/>
    <row r="303" s="19" customFormat="1"/>
    <row r="304" s="19" customFormat="1"/>
    <row r="305" s="19" customFormat="1"/>
    <row r="306" s="19" customFormat="1"/>
    <row r="307" s="19" customFormat="1"/>
    <row r="308" s="19" customFormat="1"/>
    <row r="309" s="19" customFormat="1"/>
    <row r="310" s="19" customFormat="1"/>
    <row r="311" s="19" customFormat="1"/>
    <row r="312" s="19" customFormat="1"/>
    <row r="313" s="19" customFormat="1"/>
    <row r="314" s="19" customFormat="1"/>
    <row r="315" s="19" customFormat="1"/>
    <row r="316" s="19" customFormat="1"/>
    <row r="317" s="19" customFormat="1"/>
    <row r="318" s="19" customFormat="1"/>
    <row r="319" s="19" customFormat="1"/>
    <row r="320" s="19" customFormat="1"/>
    <row r="321" s="19" customFormat="1"/>
    <row r="322" s="19" customFormat="1"/>
    <row r="323" s="19" customFormat="1"/>
    <row r="324" s="19" customFormat="1"/>
    <row r="325" s="19" customFormat="1"/>
    <row r="326" s="19" customFormat="1"/>
    <row r="327" s="19" customFormat="1"/>
    <row r="328" s="19" customFormat="1"/>
    <row r="329" s="19" customFormat="1"/>
    <row r="330" s="19" customFormat="1"/>
    <row r="331" s="19" customFormat="1"/>
    <row r="332" s="19" customFormat="1"/>
    <row r="333" s="19" customFormat="1"/>
    <row r="334" s="19" customFormat="1"/>
    <row r="335" s="19" customFormat="1"/>
    <row r="336" s="19" customFormat="1"/>
    <row r="337" s="19" customFormat="1"/>
    <row r="338" s="19" customFormat="1"/>
    <row r="339" s="19" customFormat="1"/>
    <row r="340" s="19" customFormat="1"/>
    <row r="341" s="19" customFormat="1"/>
    <row r="342" s="19" customFormat="1"/>
    <row r="343" s="19" customFormat="1"/>
    <row r="344" s="19" customFormat="1"/>
    <row r="345" s="19" customFormat="1"/>
    <row r="346" s="19" customFormat="1"/>
    <row r="347" s="19" customFormat="1"/>
    <row r="348" s="19" customFormat="1"/>
    <row r="349" s="19" customFormat="1"/>
    <row r="350" s="19" customFormat="1"/>
    <row r="351" s="19" customFormat="1"/>
    <row r="352" s="19" customFormat="1"/>
    <row r="353" s="19" customFormat="1"/>
    <row r="354" s="19" customFormat="1"/>
    <row r="355" s="19" customFormat="1"/>
    <row r="356" s="19" customFormat="1"/>
    <row r="357" s="19" customFormat="1"/>
    <row r="358" s="19" customFormat="1"/>
    <row r="359" s="19" customFormat="1"/>
    <row r="360" s="19" customFormat="1"/>
    <row r="361" s="19" customFormat="1"/>
    <row r="362" s="19" customFormat="1"/>
    <row r="363" s="19" customFormat="1"/>
    <row r="364" s="19" customFormat="1"/>
    <row r="365" s="19" customFormat="1"/>
    <row r="366" s="19" customFormat="1"/>
    <row r="367" s="19" customFormat="1"/>
    <row r="368" s="19" customFormat="1"/>
    <row r="369" s="19" customFormat="1"/>
    <row r="370" s="19" customFormat="1"/>
    <row r="371" s="19" customFormat="1"/>
    <row r="372" s="19" customFormat="1"/>
    <row r="373" s="19" customFormat="1"/>
    <row r="374" s="19" customFormat="1"/>
    <row r="375" s="19" customFormat="1"/>
    <row r="376" s="19" customFormat="1"/>
    <row r="377" s="19" customFormat="1"/>
    <row r="378" s="19" customFormat="1"/>
    <row r="379" s="19" customFormat="1"/>
    <row r="380" s="19" customFormat="1"/>
    <row r="381" s="19" customFormat="1"/>
    <row r="382" s="19" customFormat="1"/>
    <row r="383" s="19" customFormat="1"/>
    <row r="384" s="19" customFormat="1"/>
    <row r="385" s="19" customFormat="1"/>
    <row r="386" s="19" customFormat="1"/>
    <row r="387" s="19" customFormat="1"/>
    <row r="388" s="19" customFormat="1"/>
    <row r="389" s="19" customFormat="1"/>
    <row r="390" s="19" customFormat="1"/>
    <row r="391" s="19" customFormat="1"/>
    <row r="392" s="19" customFormat="1"/>
    <row r="393" s="19" customFormat="1"/>
    <row r="394" s="19" customFormat="1"/>
    <row r="395" s="19" customFormat="1"/>
    <row r="396" s="19" customFormat="1"/>
    <row r="397" s="19" customFormat="1"/>
    <row r="398" s="19" customFormat="1"/>
    <row r="399" s="19" customFormat="1"/>
    <row r="400" s="19" customFormat="1"/>
    <row r="401" s="19" customFormat="1"/>
    <row r="402" s="19" customFormat="1"/>
    <row r="403" s="19" customFormat="1"/>
    <row r="404" s="19" customFormat="1"/>
    <row r="405" s="19" customFormat="1"/>
    <row r="406" s="19" customFormat="1"/>
    <row r="407" s="19" customFormat="1"/>
    <row r="408" s="19" customFormat="1"/>
    <row r="409" s="19" customFormat="1"/>
    <row r="410" s="19" customFormat="1"/>
    <row r="411" s="19" customFormat="1"/>
    <row r="412" s="19" customFormat="1"/>
    <row r="413" s="19" customFormat="1"/>
    <row r="414" s="19" customFormat="1"/>
    <row r="415" s="19" customFormat="1"/>
    <row r="416" s="19" customFormat="1"/>
    <row r="417" s="19" customFormat="1"/>
    <row r="418" s="19" customFormat="1"/>
    <row r="419" s="19" customFormat="1"/>
    <row r="420" s="19" customFormat="1"/>
    <row r="421" s="19" customFormat="1"/>
    <row r="422" s="19" customFormat="1"/>
    <row r="423" s="19" customFormat="1"/>
    <row r="424" s="19" customFormat="1"/>
    <row r="425" s="19" customFormat="1"/>
    <row r="426" s="19" customFormat="1"/>
    <row r="427" s="19" customFormat="1"/>
    <row r="428" s="19" customFormat="1"/>
    <row r="429" s="19" customFormat="1"/>
    <row r="430" s="19" customFormat="1"/>
    <row r="431" s="19" customFormat="1"/>
    <row r="432" s="19" customFormat="1"/>
    <row r="433" s="19" customFormat="1"/>
    <row r="434" s="19" customFormat="1"/>
    <row r="435" s="19" customFormat="1"/>
    <row r="436" s="19" customFormat="1"/>
    <row r="437" s="19" customFormat="1"/>
    <row r="438" s="19" customFormat="1"/>
    <row r="439" s="19" customFormat="1"/>
    <row r="440" s="19" customFormat="1"/>
    <row r="441" s="19" customFormat="1"/>
    <row r="442" s="19" customFormat="1"/>
    <row r="443" s="19" customFormat="1"/>
    <row r="444" s="19" customFormat="1"/>
    <row r="445" s="19" customFormat="1"/>
    <row r="446" s="19" customFormat="1"/>
    <row r="447" s="19" customFormat="1"/>
    <row r="448" s="19" customFormat="1"/>
    <row r="449" s="19" customFormat="1"/>
    <row r="450" s="19" customFormat="1"/>
    <row r="451" s="19" customFormat="1"/>
    <row r="452" s="19" customFormat="1"/>
    <row r="453" s="19" customFormat="1"/>
    <row r="454" s="19" customFormat="1"/>
    <row r="455" s="19" customFormat="1"/>
    <row r="456" s="19" customFormat="1"/>
    <row r="457" s="19" customFormat="1"/>
    <row r="458" s="19" customFormat="1"/>
    <row r="459" s="19" customFormat="1"/>
    <row r="460" s="19" customFormat="1"/>
    <row r="461" s="19" customFormat="1"/>
    <row r="462" s="19" customFormat="1"/>
    <row r="463" s="19" customFormat="1"/>
    <row r="464" s="19" customFormat="1"/>
    <row r="465" s="19" customFormat="1"/>
    <row r="466" s="19" customFormat="1"/>
    <row r="467" s="19" customFormat="1"/>
    <row r="468" s="19" customFormat="1"/>
    <row r="469" s="19" customFormat="1"/>
    <row r="470" s="19" customFormat="1"/>
    <row r="471" s="19" customFormat="1"/>
    <row r="472" s="19" customFormat="1"/>
    <row r="473" s="19" customFormat="1"/>
    <row r="474" s="19" customFormat="1"/>
    <row r="475" s="19" customFormat="1"/>
    <row r="476" s="19" customFormat="1"/>
    <row r="477" s="19" customFormat="1"/>
    <row r="478" s="19" customFormat="1"/>
    <row r="479" s="19" customFormat="1"/>
    <row r="480" s="19" customFormat="1"/>
    <row r="481" s="19" customFormat="1"/>
    <row r="482" s="19" customFormat="1"/>
    <row r="483" s="19" customFormat="1"/>
    <row r="484" s="19" customFormat="1"/>
    <row r="485" s="19" customFormat="1"/>
    <row r="486" s="19" customFormat="1"/>
    <row r="487" s="19" customFormat="1"/>
    <row r="488" s="19" customFormat="1"/>
    <row r="489" s="19" customFormat="1"/>
    <row r="490" s="19" customFormat="1"/>
    <row r="491" s="19" customFormat="1"/>
    <row r="492" s="19" customFormat="1"/>
    <row r="493" s="19" customFormat="1"/>
    <row r="494" s="19" customFormat="1"/>
    <row r="495" s="19" customFormat="1"/>
    <row r="496" s="19" customFormat="1"/>
    <row r="497" s="19" customFormat="1"/>
    <row r="498" s="19" customFormat="1"/>
    <row r="499" s="19" customFormat="1"/>
    <row r="500" s="19" customFormat="1"/>
    <row r="501" s="19" customFormat="1"/>
    <row r="502" s="19" customFormat="1"/>
    <row r="503" s="19" customFormat="1"/>
    <row r="504" s="19" customFormat="1"/>
    <row r="505" s="19" customFormat="1"/>
    <row r="506" s="19" customFormat="1"/>
    <row r="507" s="19" customFormat="1"/>
    <row r="508" s="19" customFormat="1"/>
    <row r="509" s="19" customFormat="1"/>
    <row r="510" s="19" customFormat="1"/>
    <row r="511" s="19" customFormat="1"/>
    <row r="512" s="19" customFormat="1"/>
    <row r="513" s="19" customFormat="1"/>
    <row r="514" s="19" customFormat="1"/>
    <row r="515" s="19" customFormat="1"/>
    <row r="516" s="19" customFormat="1"/>
    <row r="517" s="19" customFormat="1"/>
    <row r="518" s="19" customFormat="1"/>
    <row r="519" s="19" customFormat="1"/>
    <row r="520" s="19" customFormat="1"/>
    <row r="521" s="19" customFormat="1"/>
    <row r="522" s="19" customFormat="1"/>
    <row r="523" s="19" customFormat="1"/>
    <row r="524" s="19" customFormat="1"/>
    <row r="525" s="19" customFormat="1"/>
    <row r="526" s="19" customFormat="1"/>
    <row r="527" s="19" customFormat="1"/>
    <row r="528" s="19" customFormat="1"/>
    <row r="529" s="19" customFormat="1"/>
    <row r="530" s="19" customFormat="1"/>
    <row r="531" s="19" customFormat="1"/>
    <row r="532" s="19" customFormat="1"/>
    <row r="533" s="19" customFormat="1"/>
    <row r="534" s="19" customFormat="1"/>
    <row r="535" s="19" customFormat="1"/>
    <row r="536" s="19" customFormat="1"/>
    <row r="537" s="19" customFormat="1"/>
    <row r="538" s="19" customFormat="1"/>
    <row r="539" s="19" customFormat="1"/>
    <row r="540" s="19" customFormat="1"/>
    <row r="541" s="19" customFormat="1"/>
    <row r="542" s="19" customFormat="1"/>
    <row r="543" s="19" customFormat="1"/>
    <row r="544" s="19" customFormat="1"/>
    <row r="545" s="19" customFormat="1"/>
    <row r="546" s="19" customFormat="1"/>
    <row r="547" s="19" customFormat="1"/>
    <row r="548" s="19" customFormat="1"/>
    <row r="549" s="19" customFormat="1"/>
    <row r="550" s="19" customFormat="1"/>
    <row r="551" s="19" customFormat="1"/>
    <row r="552" s="19" customFormat="1"/>
    <row r="553" s="19" customFormat="1"/>
    <row r="554" s="19" customFormat="1"/>
    <row r="555" s="19" customFormat="1"/>
    <row r="556" s="19" customFormat="1"/>
    <row r="557" s="19" customFormat="1"/>
    <row r="558" s="19" customFormat="1"/>
    <row r="559" s="19" customFormat="1"/>
    <row r="560" s="19" customFormat="1"/>
    <row r="561" s="19" customFormat="1"/>
    <row r="562" s="19" customFormat="1"/>
    <row r="563" s="19" customFormat="1"/>
    <row r="564" s="19" customFormat="1"/>
    <row r="565" s="19" customFormat="1"/>
    <row r="566" s="19" customFormat="1"/>
    <row r="567" s="19" customFormat="1"/>
    <row r="568" s="19" customFormat="1"/>
    <row r="569" s="19" customFormat="1"/>
    <row r="570" s="19" customFormat="1"/>
    <row r="571" s="19" customFormat="1"/>
    <row r="572" s="19" customFormat="1"/>
    <row r="573" s="19" customFormat="1"/>
    <row r="574" s="19" customFormat="1"/>
    <row r="575" s="19" customFormat="1"/>
    <row r="576" s="19" customFormat="1"/>
    <row r="577" s="19" customFormat="1"/>
    <row r="578" s="19" customFormat="1"/>
    <row r="579" s="19" customFormat="1"/>
    <row r="580" s="19" customFormat="1"/>
    <row r="581" s="19" customFormat="1"/>
    <row r="582" s="19" customFormat="1"/>
    <row r="583" s="19" customFormat="1"/>
    <row r="584" s="19" customFormat="1"/>
    <row r="585" s="19" customFormat="1"/>
    <row r="586" s="19" customFormat="1"/>
    <row r="587" s="19" customFormat="1"/>
    <row r="588" s="19" customFormat="1"/>
    <row r="589" s="19" customFormat="1"/>
    <row r="590" s="19" customFormat="1"/>
    <row r="591" s="19" customFormat="1"/>
    <row r="592" s="19" customFormat="1"/>
    <row r="593" s="19" customFormat="1"/>
    <row r="594" s="19" customFormat="1"/>
    <row r="595" s="19" customFormat="1"/>
    <row r="596" s="19" customFormat="1"/>
    <row r="597" s="19" customFormat="1"/>
    <row r="598" s="19" customFormat="1"/>
    <row r="599" s="19" customFormat="1"/>
    <row r="600" s="19" customFormat="1"/>
    <row r="601" s="19" customFormat="1"/>
    <row r="602" s="19" customFormat="1"/>
    <row r="603" s="19" customFormat="1"/>
    <row r="604" s="19" customFormat="1"/>
    <row r="605" s="19" customFormat="1"/>
    <row r="606" s="19" customFormat="1"/>
    <row r="607" s="19" customFormat="1"/>
    <row r="608" s="19" customFormat="1"/>
    <row r="609" s="19" customFormat="1"/>
    <row r="610" s="19" customFormat="1"/>
    <row r="611" s="19" customFormat="1"/>
    <row r="612" s="19" customFormat="1"/>
    <row r="613" s="19" customFormat="1"/>
    <row r="614" s="19" customFormat="1"/>
    <row r="615" s="19" customFormat="1"/>
    <row r="616" s="19" customFormat="1"/>
    <row r="617" s="19" customFormat="1"/>
    <row r="618" s="19" customFormat="1"/>
    <row r="619" s="19" customFormat="1"/>
    <row r="620" s="19" customFormat="1"/>
    <row r="621" s="19" customFormat="1"/>
    <row r="622" s="19" customFormat="1"/>
    <row r="623" s="19" customFormat="1"/>
    <row r="624" s="19" customFormat="1"/>
    <row r="625" s="19" customFormat="1"/>
    <row r="626" s="19" customFormat="1"/>
    <row r="627" s="19" customFormat="1"/>
    <row r="628" s="19" customFormat="1"/>
    <row r="629" s="19" customFormat="1"/>
    <row r="630" s="19" customFormat="1"/>
    <row r="631" s="19" customFormat="1"/>
    <row r="632" s="19" customFormat="1"/>
    <row r="633" s="19" customFormat="1"/>
    <row r="634" s="19" customFormat="1"/>
    <row r="635" s="19" customFormat="1"/>
    <row r="636" s="19" customFormat="1"/>
    <row r="637" s="19" customFormat="1"/>
    <row r="638" s="19" customFormat="1"/>
    <row r="639" s="19" customFormat="1"/>
    <row r="640" s="19" customFormat="1"/>
    <row r="641" s="19" customFormat="1"/>
    <row r="642" s="19" customFormat="1"/>
    <row r="643" s="19" customFormat="1"/>
    <row r="644" s="19" customFormat="1"/>
    <row r="645" s="19" customFormat="1"/>
    <row r="646" s="19" customFormat="1"/>
    <row r="647" s="19" customFormat="1"/>
    <row r="648" s="19" customFormat="1"/>
    <row r="649" s="19" customFormat="1"/>
    <row r="650" s="19" customFormat="1"/>
    <row r="651" s="19" customFormat="1"/>
    <row r="652" s="19" customFormat="1"/>
    <row r="653" s="19" customFormat="1"/>
    <row r="654" s="19" customFormat="1"/>
    <row r="655" s="19" customFormat="1"/>
    <row r="656" s="19" customFormat="1"/>
    <row r="657" s="19" customFormat="1"/>
    <row r="658" s="19" customFormat="1"/>
    <row r="659" s="19" customFormat="1"/>
    <row r="660" s="19" customFormat="1"/>
    <row r="661" s="19" customFormat="1"/>
    <row r="662" s="19" customFormat="1"/>
    <row r="663" s="19" customFormat="1"/>
    <row r="664" s="19" customFormat="1"/>
    <row r="665" s="19" customFormat="1"/>
    <row r="666" s="19" customFormat="1"/>
    <row r="667" s="19" customFormat="1"/>
    <row r="668" s="19" customFormat="1"/>
    <row r="669" s="19" customFormat="1"/>
    <row r="670" s="19" customFormat="1"/>
    <row r="671" s="19" customFormat="1"/>
    <row r="672" s="19" customFormat="1"/>
    <row r="673" s="19" customFormat="1"/>
    <row r="674" s="19" customFormat="1"/>
    <row r="675" s="19" customFormat="1"/>
    <row r="676" s="19" customFormat="1"/>
    <row r="677" s="19" customFormat="1"/>
    <row r="678" s="19" customFormat="1"/>
    <row r="679" s="19" customFormat="1"/>
    <row r="680" s="19" customFormat="1"/>
    <row r="681" s="19" customFormat="1"/>
    <row r="682" s="19" customFormat="1"/>
    <row r="683" s="19" customFormat="1"/>
    <row r="684" s="19" customFormat="1"/>
    <row r="685" s="19" customFormat="1"/>
    <row r="686" s="19" customFormat="1"/>
    <row r="687" s="19" customFormat="1"/>
    <row r="688" s="19" customFormat="1"/>
    <row r="689" s="19" customFormat="1"/>
    <row r="690" s="19" customFormat="1"/>
    <row r="691" s="19" customFormat="1"/>
    <row r="692" s="19" customFormat="1"/>
    <row r="693" s="19" customFormat="1"/>
    <row r="694" s="19" customFormat="1"/>
    <row r="695" s="19" customFormat="1"/>
    <row r="696" s="19" customFormat="1"/>
    <row r="697" s="19" customFormat="1"/>
    <row r="698" s="19" customFormat="1"/>
    <row r="699" s="19" customFormat="1"/>
    <row r="700" s="19" customFormat="1"/>
    <row r="701" s="19" customFormat="1"/>
    <row r="702" s="19" customFormat="1"/>
    <row r="703" s="19" customFormat="1"/>
    <row r="704" s="19" customFormat="1"/>
    <row r="705" s="19" customFormat="1"/>
    <row r="706" s="19" customFormat="1"/>
    <row r="707" s="19" customFormat="1"/>
    <row r="708" s="19" customFormat="1"/>
    <row r="709" s="19" customFormat="1"/>
    <row r="710" s="19" customFormat="1"/>
    <row r="711" s="19" customFormat="1"/>
    <row r="712" s="19" customFormat="1"/>
    <row r="713" s="19" customFormat="1"/>
    <row r="714" s="19" customFormat="1"/>
    <row r="715" s="19" customFormat="1"/>
    <row r="716" s="19" customFormat="1"/>
    <row r="717" s="19" customFormat="1"/>
    <row r="718" s="19" customFormat="1"/>
    <row r="719" s="19" customFormat="1"/>
    <row r="720" s="19" customFormat="1"/>
    <row r="721" s="19" customFormat="1"/>
    <row r="722" s="19" customFormat="1"/>
    <row r="723" s="19" customFormat="1"/>
    <row r="724" s="19" customFormat="1"/>
    <row r="725" s="19" customFormat="1"/>
    <row r="726" s="19" customFormat="1"/>
    <row r="727" s="19" customFormat="1"/>
    <row r="728" s="19" customFormat="1"/>
    <row r="729" s="19" customFormat="1"/>
    <row r="730" s="19" customFormat="1"/>
    <row r="731" s="19" customFormat="1"/>
    <row r="732" s="19" customFormat="1"/>
    <row r="733" s="19" customFormat="1"/>
    <row r="734" s="19" customFormat="1"/>
    <row r="735" s="19" customFormat="1"/>
    <row r="736" s="19" customFormat="1"/>
    <row r="737" s="19" customFormat="1"/>
    <row r="738" s="19" customFormat="1"/>
    <row r="739" s="19" customFormat="1"/>
    <row r="740" s="19" customFormat="1"/>
    <row r="741" s="19" customFormat="1"/>
    <row r="742" s="19" customFormat="1"/>
    <row r="743" s="19" customFormat="1"/>
    <row r="744" s="19" customFormat="1"/>
    <row r="745" s="19" customFormat="1"/>
    <row r="746" s="19" customFormat="1"/>
    <row r="747" s="19" customFormat="1"/>
    <row r="748" s="19" customFormat="1"/>
    <row r="749" s="19" customFormat="1"/>
    <row r="750" s="19" customFormat="1"/>
    <row r="751" s="19" customFormat="1"/>
    <row r="752" s="19" customFormat="1"/>
    <row r="753" s="19" customFormat="1"/>
    <row r="754" s="19" customFormat="1"/>
    <row r="755" s="19" customFormat="1"/>
    <row r="756" s="19" customFormat="1"/>
    <row r="757" s="19" customFormat="1"/>
    <row r="758" s="19" customFormat="1"/>
    <row r="759" s="19" customFormat="1"/>
    <row r="760" s="19" customFormat="1"/>
    <row r="761" s="19" customFormat="1"/>
    <row r="762" s="19" customFormat="1"/>
    <row r="763" s="19" customFormat="1"/>
    <row r="764" s="19" customFormat="1"/>
    <row r="765" s="19" customFormat="1"/>
    <row r="766" s="19" customFormat="1"/>
    <row r="767" s="19" customFormat="1"/>
    <row r="768" s="19" customFormat="1"/>
    <row r="769" s="19" customFormat="1"/>
    <row r="770" s="19" customFormat="1"/>
    <row r="771" s="19" customFormat="1"/>
    <row r="772" s="19" customFormat="1"/>
    <row r="773" s="19" customFormat="1"/>
    <row r="774" s="19" customFormat="1"/>
    <row r="775" s="19" customFormat="1"/>
    <row r="776" s="19" customFormat="1"/>
    <row r="777" s="19" customFormat="1"/>
    <row r="778" s="19" customFormat="1"/>
    <row r="779" s="19" customFormat="1"/>
    <row r="780" s="19" customFormat="1"/>
    <row r="781" s="19" customFormat="1"/>
    <row r="782" s="19" customFormat="1"/>
    <row r="783" s="19" customFormat="1"/>
    <row r="784" s="19" customFormat="1"/>
    <row r="785" s="19" customFormat="1"/>
    <row r="786" s="19" customFormat="1"/>
    <row r="787" s="19" customFormat="1"/>
    <row r="788" s="19" customFormat="1"/>
    <row r="789" s="19" customFormat="1"/>
    <row r="790" s="19" customFormat="1"/>
    <row r="791" s="19" customFormat="1"/>
    <row r="792" s="19" customFormat="1"/>
    <row r="793" s="19" customFormat="1"/>
    <row r="794" s="19" customFormat="1"/>
    <row r="795" s="19" customFormat="1"/>
    <row r="796" s="19" customFormat="1"/>
    <row r="797" s="19" customFormat="1"/>
    <row r="798" s="19" customFormat="1"/>
    <row r="799" s="19" customFormat="1"/>
    <row r="800" s="19" customFormat="1"/>
    <row r="801" s="19" customFormat="1"/>
    <row r="802" s="19" customFormat="1"/>
    <row r="803" s="19" customFormat="1"/>
    <row r="804" s="19" customFormat="1"/>
    <row r="805" s="19" customFormat="1"/>
    <row r="806" s="19" customFormat="1"/>
    <row r="807" s="19" customFormat="1"/>
    <row r="808" s="19" customFormat="1"/>
    <row r="809" s="19" customFormat="1"/>
    <row r="810" s="19" customFormat="1"/>
    <row r="811" s="19" customFormat="1"/>
    <row r="812" s="19" customFormat="1"/>
    <row r="813" s="19" customFormat="1"/>
    <row r="814" s="19" customFormat="1"/>
    <row r="815" s="19" customFormat="1"/>
    <row r="816" s="19" customFormat="1"/>
    <row r="817" s="19" customFormat="1"/>
    <row r="818" s="19" customFormat="1"/>
    <row r="819" s="19" customFormat="1"/>
    <row r="820" s="19" customFormat="1"/>
    <row r="821" s="19" customFormat="1"/>
    <row r="822" s="19" customFormat="1"/>
    <row r="823" s="19" customFormat="1"/>
    <row r="824" s="19" customFormat="1"/>
    <row r="825" s="19" customFormat="1"/>
    <row r="826" s="19" customFormat="1"/>
    <row r="827" s="19" customFormat="1"/>
    <row r="828" s="19" customFormat="1"/>
    <row r="829" s="19" customFormat="1"/>
    <row r="830" s="19" customFormat="1"/>
    <row r="831" s="19" customFormat="1"/>
    <row r="832" s="19" customFormat="1"/>
    <row r="833" s="19" customFormat="1"/>
    <row r="834" s="19" customFormat="1"/>
    <row r="835" s="19" customFormat="1"/>
    <row r="836" s="19" customFormat="1"/>
    <row r="837" s="19" customFormat="1"/>
    <row r="838" s="19" customFormat="1"/>
    <row r="839" s="19" customFormat="1"/>
    <row r="840" s="19" customFormat="1"/>
    <row r="841" s="19" customFormat="1"/>
    <row r="842" s="19" customFormat="1"/>
    <row r="843" s="19" customFormat="1"/>
    <row r="844" s="19" customFormat="1"/>
    <row r="845" s="19" customFormat="1"/>
    <row r="846" s="19" customFormat="1"/>
    <row r="847" s="19" customFormat="1"/>
    <row r="848" s="19" customFormat="1"/>
    <row r="849" s="19" customFormat="1"/>
    <row r="850" s="19" customFormat="1"/>
    <row r="851" s="19" customFormat="1"/>
    <row r="852" s="19" customFormat="1"/>
    <row r="853" s="19" customFormat="1"/>
    <row r="854" s="19" customFormat="1"/>
    <row r="855" s="19" customFormat="1"/>
    <row r="856" s="19" customFormat="1"/>
    <row r="857" s="19" customFormat="1"/>
    <row r="858" s="19" customFormat="1"/>
    <row r="859" s="19" customFormat="1"/>
    <row r="860" s="19" customFormat="1"/>
    <row r="861" s="19" customFormat="1"/>
    <row r="862" s="19" customFormat="1"/>
    <row r="863" s="19" customFormat="1"/>
    <row r="864" s="19" customFormat="1"/>
    <row r="865" s="19" customFormat="1"/>
    <row r="866" s="19" customFormat="1"/>
    <row r="867" s="19" customFormat="1"/>
    <row r="868" s="19" customFormat="1"/>
    <row r="869" s="19" customFormat="1"/>
    <row r="870" s="19" customFormat="1"/>
    <row r="871" s="19" customFormat="1"/>
    <row r="872" s="19" customFormat="1"/>
    <row r="873" s="19" customFormat="1"/>
    <row r="874" s="19" customFormat="1"/>
    <row r="875" s="19" customFormat="1"/>
    <row r="876" s="19" customFormat="1"/>
    <row r="877" s="19" customFormat="1"/>
    <row r="878" s="19" customFormat="1"/>
    <row r="879" s="19" customFormat="1"/>
    <row r="880" s="19" customFormat="1"/>
    <row r="881" s="19" customFormat="1"/>
    <row r="882" s="19" customFormat="1"/>
    <row r="883" s="19" customFormat="1"/>
    <row r="884" s="19" customFormat="1"/>
    <row r="885" s="19" customFormat="1"/>
    <row r="886" s="19" customFormat="1"/>
    <row r="887" s="19" customFormat="1"/>
    <row r="888" s="19" customFormat="1"/>
    <row r="889" s="19" customFormat="1"/>
    <row r="890" s="19" customFormat="1"/>
    <row r="891" s="19" customFormat="1"/>
    <row r="892" s="19" customFormat="1"/>
    <row r="893" s="19" customFormat="1"/>
    <row r="894" s="19" customFormat="1"/>
    <row r="895" s="19" customFormat="1"/>
    <row r="896" s="19" customFormat="1"/>
    <row r="897" s="19" customFormat="1"/>
    <row r="898" s="19" customFormat="1"/>
    <row r="899" s="19" customFormat="1"/>
    <row r="900" s="19" customFormat="1"/>
    <row r="901" s="19" customFormat="1"/>
    <row r="902" s="19" customFormat="1"/>
    <row r="903" s="19" customFormat="1"/>
    <row r="904" s="19" customFormat="1"/>
    <row r="905" s="19" customFormat="1"/>
    <row r="906" s="19" customFormat="1"/>
    <row r="907" s="19" customFormat="1"/>
    <row r="908" s="19" customFormat="1"/>
    <row r="909" s="19" customFormat="1"/>
    <row r="910" s="19" customFormat="1"/>
    <row r="911" s="19" customFormat="1"/>
    <row r="912" s="19" customFormat="1"/>
    <row r="913" s="19" customFormat="1"/>
    <row r="914" s="19" customFormat="1"/>
    <row r="915" s="19" customFormat="1"/>
    <row r="916" s="19" customFormat="1"/>
    <row r="917" s="19" customFormat="1"/>
    <row r="918" s="19" customFormat="1"/>
    <row r="919" s="19" customFormat="1"/>
    <row r="920" s="19" customFormat="1"/>
    <row r="921" s="19" customFormat="1"/>
    <row r="922" s="19" customFormat="1"/>
    <row r="923" s="19" customFormat="1"/>
    <row r="924" s="19" customFormat="1"/>
    <row r="925" s="19" customFormat="1"/>
    <row r="926" s="19" customFormat="1"/>
    <row r="927" s="19" customFormat="1"/>
    <row r="928" s="19" customFormat="1"/>
    <row r="929" s="19" customFormat="1"/>
    <row r="930" s="19" customFormat="1"/>
    <row r="931" s="19" customFormat="1"/>
    <row r="932" s="19" customFormat="1"/>
    <row r="933" s="19" customFormat="1"/>
    <row r="934" s="19" customFormat="1"/>
    <row r="935" s="19" customFormat="1"/>
    <row r="936" s="19" customFormat="1"/>
    <row r="937" s="19" customFormat="1"/>
    <row r="938" s="19" customFormat="1"/>
    <row r="939" s="19" customFormat="1"/>
    <row r="940" s="19" customFormat="1"/>
    <row r="941" s="19" customFormat="1"/>
    <row r="942" s="19" customFormat="1"/>
    <row r="943" s="19" customFormat="1"/>
    <row r="944" s="19" customFormat="1"/>
    <row r="945" s="19" customFormat="1"/>
    <row r="946" s="19" customFormat="1"/>
    <row r="947" s="19" customFormat="1"/>
    <row r="948" s="19" customFormat="1"/>
    <row r="949" s="19" customFormat="1"/>
    <row r="950" s="19" customFormat="1"/>
    <row r="951" s="19" customFormat="1"/>
    <row r="952" s="19" customFormat="1"/>
    <row r="953" s="19" customFormat="1"/>
    <row r="954" s="19" customFormat="1"/>
    <row r="955" s="19" customFormat="1"/>
    <row r="956" s="19" customFormat="1"/>
    <row r="957" s="19" customFormat="1"/>
    <row r="958" s="19" customFormat="1"/>
    <row r="959" s="19" customFormat="1"/>
    <row r="960" s="19" customFormat="1"/>
    <row r="961" s="19" customFormat="1"/>
    <row r="962" s="19" customFormat="1"/>
    <row r="963" s="19" customFormat="1"/>
    <row r="964" s="19" customFormat="1"/>
    <row r="965" s="19" customFormat="1"/>
    <row r="966" s="19" customFormat="1"/>
    <row r="967" s="19" customFormat="1"/>
    <row r="968" s="19" customFormat="1"/>
    <row r="969" s="19" customFormat="1"/>
    <row r="970" s="19" customFormat="1"/>
    <row r="971" s="19" customFormat="1"/>
    <row r="972" s="19" customFormat="1"/>
    <row r="973" s="19" customFormat="1"/>
    <row r="974" s="19" customFormat="1"/>
    <row r="975" s="19" customFormat="1"/>
    <row r="976" s="19" customFormat="1"/>
    <row r="977" s="19" customFormat="1"/>
    <row r="978" s="19" customFormat="1"/>
    <row r="979" s="19" customFormat="1"/>
    <row r="980" s="19" customFormat="1"/>
    <row r="981" s="19" customFormat="1"/>
    <row r="982" s="19" customFormat="1"/>
    <row r="983" s="19" customFormat="1"/>
    <row r="984" s="19" customFormat="1"/>
    <row r="985" s="19" customFormat="1"/>
    <row r="986" s="19" customFormat="1"/>
    <row r="987" s="19" customFormat="1"/>
    <row r="988" s="19" customFormat="1"/>
    <row r="989" s="19" customFormat="1"/>
    <row r="990" s="19" customFormat="1"/>
    <row r="991" s="19" customFormat="1"/>
    <row r="992" s="19" customFormat="1"/>
    <row r="993" s="19" customFormat="1"/>
    <row r="994" s="19" customFormat="1"/>
    <row r="995" s="19" customFormat="1"/>
    <row r="996" s="19" customFormat="1"/>
    <row r="997" s="19" customFormat="1"/>
    <row r="998" s="19" customFormat="1"/>
    <row r="999" s="19" customFormat="1"/>
    <row r="1000" s="19" customFormat="1"/>
    <row r="1001" s="19" customFormat="1"/>
    <row r="1002" s="19" customFormat="1"/>
    <row r="1003" s="19" customFormat="1"/>
    <row r="1004" s="19" customFormat="1"/>
    <row r="1005" s="19" customFormat="1"/>
    <row r="1006" s="19" customFormat="1"/>
    <row r="1007" s="19" customFormat="1"/>
    <row r="1008" s="19" customFormat="1"/>
    <row r="1009" s="19" customFormat="1"/>
    <row r="1010" s="19" customFormat="1"/>
    <row r="1011" s="19" customFormat="1"/>
    <row r="1012" s="19" customFormat="1"/>
    <row r="1013" s="19" customFormat="1"/>
    <row r="1014" s="19" customFormat="1"/>
    <row r="1015" s="19" customFormat="1"/>
    <row r="1016" s="19" customFormat="1"/>
    <row r="1017" s="19" customFormat="1"/>
    <row r="1018" s="19" customFormat="1"/>
    <row r="1019" s="19" customFormat="1"/>
    <row r="1020" s="19" customFormat="1"/>
    <row r="1021" s="19" customFormat="1"/>
    <row r="1022" s="19" customFormat="1"/>
    <row r="1023" s="19" customFormat="1"/>
    <row r="1024" s="19" customFormat="1"/>
    <row r="1025" s="19" customFormat="1"/>
    <row r="1026" s="19" customFormat="1"/>
    <row r="1027" s="19" customFormat="1"/>
    <row r="1028" s="19" customFormat="1"/>
    <row r="1029" s="19" customFormat="1"/>
    <row r="1030" s="19" customFormat="1"/>
    <row r="1031" s="19" customFormat="1"/>
    <row r="1032" s="19" customFormat="1"/>
    <row r="1033" s="19" customFormat="1"/>
    <row r="1034" s="19" customFormat="1"/>
    <row r="1035" s="19" customFormat="1"/>
    <row r="1036" s="19" customFormat="1"/>
    <row r="1037" s="19" customFormat="1"/>
    <row r="1038" s="19" customFormat="1"/>
    <row r="1039" s="19" customFormat="1"/>
    <row r="1040" s="19" customFormat="1"/>
    <row r="1041" s="19" customFormat="1"/>
    <row r="1042" s="19" customFormat="1"/>
    <row r="1043" s="19" customFormat="1"/>
    <row r="1044" s="19" customFormat="1"/>
    <row r="1045" s="19" customFormat="1"/>
    <row r="1046" s="19" customFormat="1"/>
    <row r="1047" s="19" customFormat="1"/>
    <row r="1048" s="19" customFormat="1"/>
    <row r="1049" s="19" customFormat="1"/>
    <row r="1050" s="19" customFormat="1"/>
    <row r="1051" s="19" customFormat="1"/>
    <row r="1052" s="19" customFormat="1"/>
    <row r="1053" s="19" customFormat="1"/>
    <row r="1054" s="19" customFormat="1"/>
    <row r="1055" s="19" customFormat="1"/>
    <row r="1056" s="19" customFormat="1"/>
    <row r="1057" s="19" customFormat="1"/>
    <row r="1058" s="19" customFormat="1"/>
    <row r="1059" s="19" customFormat="1"/>
    <row r="1060" s="19" customFormat="1"/>
    <row r="1061" s="19" customFormat="1"/>
    <row r="1062" s="19" customFormat="1"/>
    <row r="1063" s="19" customFormat="1"/>
    <row r="1064" s="19" customFormat="1"/>
    <row r="1065" s="19" customFormat="1"/>
    <row r="1066" s="19" customFormat="1"/>
    <row r="1067" s="19" customFormat="1"/>
    <row r="1068" s="19" customFormat="1"/>
    <row r="1069" s="19" customFormat="1"/>
    <row r="1070" s="19" customFormat="1"/>
    <row r="1071" s="19" customFormat="1"/>
    <row r="1072" s="19" customFormat="1"/>
    <row r="1073" s="19" customFormat="1"/>
    <row r="1074" s="19" customFormat="1"/>
    <row r="1075" s="19" customFormat="1"/>
    <row r="1076" s="19" customFormat="1"/>
    <row r="1077" s="19" customFormat="1"/>
    <row r="1078" s="19" customFormat="1"/>
    <row r="1079" s="19" customFormat="1"/>
    <row r="1080" s="19" customFormat="1"/>
    <row r="1081" s="19" customFormat="1"/>
    <row r="1082" s="19" customFormat="1"/>
    <row r="1083" s="19" customFormat="1"/>
    <row r="1084" s="19" customFormat="1"/>
    <row r="1085" s="19" customFormat="1"/>
    <row r="1086" s="19" customFormat="1"/>
    <row r="1087" s="19" customFormat="1"/>
    <row r="1088" s="19" customFormat="1"/>
    <row r="1089" s="19" customFormat="1"/>
    <row r="1090" s="19" customFormat="1"/>
    <row r="1091" s="19" customFormat="1"/>
    <row r="1092" s="19" customFormat="1"/>
    <row r="1093" s="19" customFormat="1"/>
    <row r="1094" s="19" customFormat="1"/>
    <row r="1095" s="19" customFormat="1"/>
    <row r="1096" s="19" customFormat="1"/>
    <row r="1097" s="19" customFormat="1"/>
    <row r="1098" s="19" customFormat="1"/>
    <row r="1099" s="19" customFormat="1"/>
    <row r="1100" s="19" customFormat="1"/>
    <row r="1101" s="19" customFormat="1"/>
    <row r="1102" s="19" customFormat="1"/>
    <row r="1103" s="19" customFormat="1"/>
    <row r="1104" s="19" customFormat="1"/>
    <row r="1105" s="19" customFormat="1"/>
    <row r="1106" s="19" customFormat="1"/>
    <row r="1107" s="19" customFormat="1"/>
    <row r="1108" s="19" customFormat="1"/>
    <row r="1109" s="19" customFormat="1"/>
    <row r="1110" s="19" customFormat="1"/>
    <row r="1111" s="19" customFormat="1"/>
    <row r="1112" s="19" customFormat="1"/>
    <row r="1113" s="19" customFormat="1"/>
    <row r="1114" s="19" customFormat="1"/>
    <row r="1115" s="19" customFormat="1"/>
    <row r="1116" s="19" customFormat="1"/>
    <row r="1117" s="19" customFormat="1"/>
    <row r="1118" s="19" customFormat="1"/>
    <row r="1119" s="19" customFormat="1"/>
    <row r="1120" s="19" customFormat="1"/>
    <row r="1121" s="19" customFormat="1"/>
    <row r="1122" s="19" customFormat="1"/>
    <row r="1123" s="19" customFormat="1"/>
    <row r="1124" s="19" customFormat="1"/>
    <row r="1125" s="19" customFormat="1"/>
    <row r="1126" s="19" customFormat="1"/>
    <row r="1127" s="19" customFormat="1"/>
    <row r="1128" s="19" customFormat="1"/>
    <row r="1129" s="19" customFormat="1"/>
    <row r="1130" s="19" customFormat="1"/>
    <row r="1131" s="19" customFormat="1"/>
    <row r="1132" s="19" customFormat="1"/>
    <row r="1133" s="19" customFormat="1"/>
    <row r="1134" s="19" customFormat="1"/>
    <row r="1135" s="19" customFormat="1"/>
    <row r="1136" s="19" customFormat="1"/>
    <row r="1137" s="19" customFormat="1"/>
    <row r="1138" s="19" customFormat="1"/>
    <row r="1139" s="19" customFormat="1"/>
    <row r="1140" s="19" customFormat="1"/>
    <row r="1141" s="19" customFormat="1"/>
    <row r="1142" s="19" customFormat="1"/>
    <row r="1143" s="19" customFormat="1"/>
    <row r="1144" s="19" customFormat="1"/>
    <row r="1145" s="19" customFormat="1"/>
    <row r="1146" s="19" customFormat="1"/>
    <row r="1147" s="19" customFormat="1"/>
    <row r="1148" s="19" customFormat="1"/>
    <row r="1149" s="19" customFormat="1"/>
    <row r="1150" s="19" customFormat="1"/>
    <row r="1151" s="19" customFormat="1"/>
    <row r="1152" s="19" customFormat="1"/>
    <row r="1153" s="19" customFormat="1"/>
    <row r="1154" s="19" customFormat="1"/>
    <row r="1155" s="19" customFormat="1"/>
    <row r="1156" s="19" customFormat="1"/>
    <row r="1157" s="19" customFormat="1"/>
    <row r="1158" s="19" customFormat="1"/>
    <row r="1159" s="19" customFormat="1"/>
    <row r="1160" s="19" customFormat="1"/>
    <row r="1161" s="19" customFormat="1"/>
    <row r="1162" s="19" customFormat="1"/>
    <row r="1163" s="19" customFormat="1"/>
    <row r="1164" s="19" customFormat="1"/>
    <row r="1165" s="19" customFormat="1"/>
    <row r="1166" s="19" customFormat="1"/>
    <row r="1167" s="19" customFormat="1"/>
    <row r="1168" s="19" customFormat="1"/>
    <row r="1169" s="19" customFormat="1"/>
    <row r="1170" s="19" customFormat="1"/>
    <row r="1171" s="19" customFormat="1"/>
    <row r="1172" s="19" customFormat="1"/>
    <row r="1173" s="19" customFormat="1"/>
    <row r="1174" s="19" customFormat="1"/>
    <row r="1175" s="19" customFormat="1"/>
    <row r="1176" s="19" customFormat="1"/>
    <row r="1177" s="19" customFormat="1"/>
    <row r="1178" s="19" customFormat="1"/>
    <row r="1179" s="19" customFormat="1"/>
    <row r="1180" s="19" customFormat="1"/>
    <row r="1181" s="19" customFormat="1"/>
    <row r="1182" s="19" customFormat="1"/>
    <row r="1183" s="19" customFormat="1"/>
    <row r="1184" s="19" customFormat="1"/>
    <row r="1185" s="19" customFormat="1"/>
    <row r="1186" s="19" customFormat="1"/>
    <row r="1187" s="19" customFormat="1"/>
    <row r="1188" s="19" customFormat="1"/>
    <row r="1189" s="19" customFormat="1"/>
    <row r="1190" s="19" customFormat="1"/>
    <row r="1191" s="19" customFormat="1"/>
    <row r="1192" s="19" customFormat="1"/>
    <row r="1193" s="19" customFormat="1"/>
    <row r="1194" s="19" customFormat="1"/>
    <row r="1195" s="19" customFormat="1"/>
    <row r="1196" s="19" customFormat="1"/>
    <row r="1197" s="19" customFormat="1"/>
    <row r="1198" s="19" customFormat="1"/>
    <row r="1199" s="19" customFormat="1"/>
    <row r="1200" s="19" customFormat="1"/>
    <row r="1201" s="19" customFormat="1"/>
    <row r="1202" s="19" customFormat="1"/>
    <row r="1203" s="19" customFormat="1"/>
    <row r="1204" s="19" customFormat="1"/>
    <row r="1205" s="19" customFormat="1"/>
    <row r="1206" s="19" customFormat="1"/>
    <row r="1207" s="19" customFormat="1"/>
    <row r="1208" s="19" customFormat="1"/>
    <row r="1209" s="19" customFormat="1"/>
    <row r="1210" s="19" customFormat="1"/>
    <row r="1211" s="19" customFormat="1"/>
    <row r="1212" s="19" customFormat="1"/>
    <row r="1213" s="19" customFormat="1"/>
    <row r="1214" s="19" customFormat="1"/>
    <row r="1215" s="19" customFormat="1"/>
    <row r="1216" s="19" customFormat="1"/>
    <row r="1217" s="19" customFormat="1"/>
    <row r="1218" s="19" customFormat="1"/>
    <row r="1219" s="19" customFormat="1"/>
    <row r="1220" s="19" customFormat="1"/>
    <row r="1221" s="19" customFormat="1"/>
    <row r="1222" s="19" customFormat="1"/>
    <row r="1223" s="19" customFormat="1"/>
    <row r="1224" s="19" customFormat="1"/>
    <row r="1225" s="19" customFormat="1"/>
    <row r="1226" s="19" customFormat="1"/>
    <row r="1227" s="19" customFormat="1"/>
    <row r="1228" s="19" customFormat="1"/>
    <row r="1229" s="19" customFormat="1"/>
    <row r="1230" s="19" customFormat="1"/>
    <row r="1231" s="19" customFormat="1"/>
    <row r="1232" s="19" customFormat="1"/>
    <row r="1233" s="19" customFormat="1"/>
    <row r="1234" s="19" customFormat="1"/>
    <row r="1235" s="19" customFormat="1"/>
    <row r="1236" s="19" customFormat="1"/>
    <row r="1237" s="19" customFormat="1"/>
    <row r="1238" s="19" customFormat="1"/>
    <row r="1239" s="19" customFormat="1"/>
    <row r="1240" s="19" customFormat="1"/>
    <row r="1241" s="19" customFormat="1"/>
    <row r="1242" s="19" customFormat="1"/>
    <row r="1243" s="19" customFormat="1"/>
    <row r="1244" s="19" customFormat="1"/>
    <row r="1245" s="19" customFormat="1"/>
    <row r="1246" s="19" customFormat="1"/>
    <row r="1247" s="19" customFormat="1"/>
    <row r="1248" s="19" customFormat="1"/>
    <row r="1249" s="19" customFormat="1"/>
    <row r="1250" s="19" customFormat="1"/>
    <row r="1251" s="19" customFormat="1"/>
    <row r="1252" s="19" customFormat="1"/>
    <row r="1253" s="19" customFormat="1"/>
    <row r="1254" s="19" customFormat="1"/>
    <row r="1255" s="19" customFormat="1"/>
    <row r="1256" s="19" customFormat="1"/>
    <row r="1257" s="19" customFormat="1"/>
    <row r="1258" s="19" customFormat="1"/>
    <row r="1259" s="19" customFormat="1"/>
    <row r="1260" s="19" customFormat="1"/>
    <row r="1261" s="19" customFormat="1"/>
    <row r="1262" s="19" customFormat="1"/>
    <row r="1263" s="19" customFormat="1"/>
    <row r="1264" s="19" customFormat="1"/>
    <row r="1265" s="19" customFormat="1"/>
    <row r="1266" s="19" customFormat="1"/>
    <row r="1267" s="19" customFormat="1"/>
    <row r="1268" s="19" customFormat="1"/>
    <row r="1269" s="19" customFormat="1"/>
    <row r="1270" s="19" customFormat="1"/>
    <row r="1271" s="19" customFormat="1"/>
    <row r="1272" s="19" customFormat="1"/>
    <row r="1273" s="19" customFormat="1"/>
    <row r="1274" s="19" customFormat="1"/>
    <row r="1275" s="19" customFormat="1"/>
    <row r="1276" s="19" customFormat="1"/>
    <row r="1277" s="19" customFormat="1"/>
    <row r="1278" s="19" customFormat="1"/>
    <row r="1279" s="19" customFormat="1"/>
    <row r="1280" s="19" customFormat="1"/>
    <row r="1281" s="19" customFormat="1"/>
    <row r="1282" s="19" customFormat="1"/>
    <row r="1283" s="19" customFormat="1"/>
    <row r="1284" s="19" customFormat="1"/>
    <row r="1285" s="19" customFormat="1"/>
    <row r="1286" s="19" customFormat="1"/>
    <row r="1287" s="19" customFormat="1"/>
    <row r="1288" s="19" customFormat="1"/>
    <row r="1289" s="19" customFormat="1"/>
    <row r="1290" s="19" customFormat="1"/>
    <row r="1291" s="19" customFormat="1"/>
    <row r="1292" s="19" customFormat="1"/>
    <row r="1293" s="19" customFormat="1"/>
    <row r="1294" s="19" customFormat="1"/>
    <row r="1295" s="19" customFormat="1"/>
    <row r="1296" s="19" customFormat="1"/>
    <row r="1297" s="19" customFormat="1"/>
    <row r="1298" s="19" customFormat="1"/>
    <row r="1299" s="19" customFormat="1"/>
    <row r="1300" s="19" customFormat="1"/>
    <row r="1301" s="19" customFormat="1"/>
    <row r="1302" s="19" customFormat="1"/>
    <row r="1303" s="19" customFormat="1"/>
    <row r="1304" s="19" customFormat="1"/>
    <row r="1305" s="19" customFormat="1"/>
    <row r="1306" s="19" customFormat="1"/>
    <row r="1307" s="19" customFormat="1"/>
    <row r="1308" s="19" customFormat="1"/>
    <row r="1309" s="19" customFormat="1"/>
    <row r="1310" s="19" customFormat="1"/>
    <row r="1311" s="19" customFormat="1"/>
    <row r="1312" s="19" customFormat="1"/>
    <row r="1313" s="19" customFormat="1"/>
    <row r="1314" s="19" customFormat="1"/>
    <row r="1315" s="19" customFormat="1"/>
    <row r="1316" s="19" customFormat="1"/>
    <row r="1317" s="19" customFormat="1"/>
    <row r="1318" s="19" customFormat="1"/>
    <row r="1319" s="19" customFormat="1"/>
    <row r="1320" s="19" customFormat="1"/>
    <row r="1321" s="19" customFormat="1"/>
    <row r="1322" s="19" customFormat="1"/>
    <row r="1323" s="19" customFormat="1"/>
    <row r="1324" s="19" customFormat="1"/>
    <row r="1325" s="19" customFormat="1"/>
    <row r="1326" s="19" customFormat="1"/>
    <row r="1327" s="19" customFormat="1"/>
    <row r="1328" s="19" customFormat="1"/>
    <row r="1329" s="19" customFormat="1"/>
    <row r="1330" s="19" customFormat="1"/>
    <row r="1331" s="19" customFormat="1"/>
    <row r="1332" s="19" customFormat="1"/>
    <row r="1333" s="19" customFormat="1"/>
    <row r="1334" s="19" customFormat="1"/>
    <row r="1335" s="19" customFormat="1"/>
    <row r="1336" s="19" customFormat="1"/>
    <row r="1337" s="19" customFormat="1"/>
    <row r="1338" s="19" customFormat="1"/>
    <row r="1339" s="19" customFormat="1"/>
    <row r="1340" s="19" customFormat="1"/>
    <row r="1341" s="19" customFormat="1"/>
    <row r="1342" s="19" customFormat="1"/>
    <row r="1343" s="19" customFormat="1"/>
    <row r="1344" s="19" customFormat="1"/>
    <row r="1345" s="19" customFormat="1"/>
    <row r="1346" s="19" customFormat="1"/>
    <row r="1347" s="19" customFormat="1"/>
    <row r="1348" s="19" customFormat="1"/>
    <row r="1349" s="19" customFormat="1"/>
    <row r="1350" s="19" customFormat="1"/>
    <row r="1351" s="19" customFormat="1"/>
    <row r="1352" s="19" customFormat="1"/>
    <row r="1353" s="19" customFormat="1"/>
    <row r="1354" s="19" customFormat="1"/>
    <row r="1355" s="19" customFormat="1"/>
    <row r="1356" s="19" customFormat="1"/>
    <row r="1357" s="19" customFormat="1"/>
    <row r="1358" s="19" customFormat="1"/>
    <row r="1359" s="19" customFormat="1"/>
    <row r="1360" s="19" customFormat="1"/>
    <row r="1361" s="19" customFormat="1"/>
    <row r="1362" s="19" customFormat="1"/>
    <row r="1363" s="19" customFormat="1"/>
    <row r="1364" s="19" customFormat="1"/>
    <row r="1365" s="19" customFormat="1"/>
    <row r="1366" s="19" customFormat="1"/>
    <row r="1367" s="19" customFormat="1"/>
    <row r="1368" s="19" customFormat="1"/>
    <row r="1369" s="19" customFormat="1"/>
    <row r="1370" s="19" customFormat="1"/>
    <row r="1371" s="19" customFormat="1"/>
    <row r="1372" s="19" customFormat="1"/>
    <row r="1373" s="19" customFormat="1"/>
    <row r="1374" s="19" customFormat="1"/>
    <row r="1375" s="19" customFormat="1"/>
    <row r="1376" s="19" customFormat="1"/>
    <row r="1377" s="19" customFormat="1"/>
    <row r="1378" s="19" customFormat="1"/>
    <row r="1379" s="19" customFormat="1"/>
    <row r="1380" s="19" customFormat="1"/>
    <row r="1381" s="19" customFormat="1"/>
    <row r="1382" s="19" customFormat="1"/>
    <row r="1383" s="19" customFormat="1"/>
    <row r="1384" s="19" customFormat="1"/>
    <row r="1385" s="19" customFormat="1"/>
    <row r="1386" s="19" customFormat="1"/>
    <row r="1387" s="19" customFormat="1"/>
    <row r="1388" s="19" customFormat="1"/>
    <row r="1389" s="19" customFormat="1"/>
    <row r="1390" s="19" customFormat="1"/>
    <row r="1391" s="19" customFormat="1"/>
    <row r="1392" s="19" customFormat="1"/>
    <row r="1393" s="19" customFormat="1"/>
    <row r="1394" s="19" customFormat="1"/>
    <row r="1395" s="19" customFormat="1"/>
    <row r="1396" s="19" customFormat="1"/>
    <row r="1397" s="19" customFormat="1"/>
    <row r="1398" s="19" customFormat="1"/>
    <row r="1399" s="19" customFormat="1"/>
    <row r="1400" s="19" customFormat="1"/>
    <row r="1401" s="19" customFormat="1"/>
    <row r="1402" s="19" customFormat="1"/>
    <row r="1403" s="19" customFormat="1"/>
    <row r="1404" s="19" customFormat="1"/>
    <row r="1405" s="19" customFormat="1"/>
    <row r="1406" s="19" customFormat="1"/>
    <row r="1407" s="19" customFormat="1"/>
    <row r="1408" s="19" customFormat="1"/>
    <row r="1409" s="19" customFormat="1"/>
    <row r="1410" s="19" customFormat="1"/>
    <row r="1411" s="19" customFormat="1"/>
    <row r="1412" s="19" customFormat="1"/>
    <row r="1413" s="19" customFormat="1"/>
    <row r="1414" s="19" customFormat="1"/>
    <row r="1415" s="19" customFormat="1"/>
    <row r="1416" s="19" customFormat="1"/>
    <row r="1417" s="19" customFormat="1"/>
    <row r="1418" s="19" customFormat="1"/>
    <row r="1419" s="19" customFormat="1"/>
    <row r="1420" s="19" customFormat="1"/>
    <row r="1421" s="19" customFormat="1"/>
    <row r="1422" s="19" customFormat="1"/>
    <row r="1423" s="19" customFormat="1"/>
    <row r="1424" s="19" customFormat="1"/>
    <row r="1425" s="19" customFormat="1"/>
    <row r="1426" s="19" customFormat="1"/>
    <row r="1427" s="19" customFormat="1"/>
    <row r="1428" s="19" customFormat="1"/>
    <row r="1429" s="19" customFormat="1"/>
    <row r="1430" s="19" customFormat="1"/>
    <row r="1431" s="19" customFormat="1"/>
    <row r="1432" s="19" customFormat="1"/>
    <row r="1433" s="19" customFormat="1"/>
    <row r="1434" s="19" customFormat="1"/>
    <row r="1435" s="19" customFormat="1"/>
    <row r="1436" s="19" customFormat="1"/>
    <row r="1437" s="19" customFormat="1"/>
    <row r="1438" s="19" customFormat="1"/>
    <row r="1439" s="19" customFormat="1"/>
    <row r="1440" s="19" customFormat="1"/>
    <row r="1441" s="19" customFormat="1"/>
    <row r="1442" s="19" customFormat="1"/>
    <row r="1443" s="19" customFormat="1"/>
    <row r="1444" s="19" customFormat="1"/>
    <row r="1445" s="19" customFormat="1"/>
    <row r="1446" s="19" customFormat="1"/>
    <row r="1447" s="19" customFormat="1"/>
    <row r="1448" s="19" customFormat="1"/>
    <row r="1449" s="19" customFormat="1"/>
    <row r="1450" s="19" customFormat="1"/>
    <row r="1451" s="19" customFormat="1"/>
    <row r="1452" s="19" customFormat="1"/>
    <row r="1453" s="19" customFormat="1"/>
    <row r="1454" s="19" customFormat="1"/>
    <row r="1455" s="19" customFormat="1"/>
    <row r="1456" s="19" customFormat="1"/>
    <row r="1457" s="19" customFormat="1"/>
    <row r="1458" s="19" customFormat="1"/>
    <row r="1459" s="19" customFormat="1"/>
    <row r="1460" s="19" customFormat="1"/>
    <row r="1461" s="19" customFormat="1"/>
    <row r="1462" s="19" customFormat="1"/>
    <row r="1463" s="19" customFormat="1"/>
    <row r="1464" s="19" customFormat="1"/>
    <row r="1465" s="19" customFormat="1"/>
    <row r="1466" s="19" customFormat="1"/>
    <row r="1467" s="19" customFormat="1"/>
    <row r="1468" s="19" customFormat="1"/>
    <row r="1469" s="19" customFormat="1"/>
    <row r="1470" s="19" customFormat="1"/>
    <row r="1471" s="19" customFormat="1"/>
    <row r="1472" s="19" customFormat="1"/>
    <row r="1473" s="19" customFormat="1"/>
    <row r="1474" s="19" customFormat="1"/>
    <row r="1475" s="19" customFormat="1"/>
    <row r="1476" s="19" customFormat="1"/>
    <row r="1477" s="19" customFormat="1"/>
    <row r="1478" s="19" customFormat="1"/>
    <row r="1479" s="19" customFormat="1"/>
    <row r="1480" s="19" customFormat="1"/>
    <row r="1481" s="19" customFormat="1"/>
    <row r="1482" s="19" customFormat="1"/>
    <row r="1483" s="19" customFormat="1"/>
    <row r="1484" s="19" customFormat="1"/>
    <row r="1485" s="19" customFormat="1"/>
    <row r="1486" s="19" customFormat="1"/>
    <row r="1487" s="19" customFormat="1"/>
    <row r="1488" s="19" customFormat="1"/>
    <row r="1489" s="19" customFormat="1"/>
    <row r="1490" s="19" customFormat="1"/>
    <row r="1491" s="19" customFormat="1"/>
    <row r="1492" s="19" customFormat="1"/>
    <row r="1493" s="19" customFormat="1"/>
    <row r="1494" s="19" customFormat="1"/>
    <row r="1495" s="19" customFormat="1"/>
    <row r="1496" s="19" customFormat="1"/>
    <row r="1497" s="19" customFormat="1"/>
    <row r="1498" s="19" customFormat="1"/>
    <row r="1499" s="19" customFormat="1"/>
    <row r="1500" s="19" customFormat="1"/>
    <row r="1501" s="19" customFormat="1"/>
    <row r="1502" s="19" customFormat="1"/>
    <row r="1503" s="19" customFormat="1"/>
    <row r="1504" s="19" customFormat="1"/>
    <row r="1505" s="19" customFormat="1"/>
    <row r="1506" s="19" customFormat="1"/>
    <row r="1507" s="19" customFormat="1"/>
    <row r="1508" s="19" customFormat="1"/>
    <row r="1509" s="19" customFormat="1"/>
    <row r="1510" s="19" customFormat="1"/>
    <row r="1511" s="19" customFormat="1"/>
    <row r="1512" s="19" customFormat="1"/>
    <row r="1513" s="19" customFormat="1"/>
    <row r="1514" s="19" customFormat="1"/>
    <row r="1515" s="19" customFormat="1"/>
    <row r="1516" s="19" customFormat="1"/>
    <row r="1517" s="19" customFormat="1"/>
    <row r="1518" s="19" customFormat="1"/>
    <row r="1519" s="19" customFormat="1"/>
    <row r="1520" s="19" customFormat="1"/>
    <row r="1521" s="19" customFormat="1"/>
    <row r="1522" s="19" customFormat="1"/>
    <row r="1523" s="19" customFormat="1"/>
    <row r="1524" s="19" customFormat="1"/>
    <row r="1525" s="19" customFormat="1"/>
    <row r="1526" s="19" customFormat="1"/>
    <row r="1527" s="19" customFormat="1"/>
    <row r="1528" s="19" customFormat="1"/>
    <row r="1529" s="19" customFormat="1"/>
    <row r="1530" s="19" customFormat="1"/>
    <row r="1531" s="19" customFormat="1"/>
    <row r="1532" s="19" customFormat="1"/>
    <row r="1533" s="19" customFormat="1"/>
    <row r="1534" s="19" customFormat="1"/>
    <row r="1535" s="19" customFormat="1"/>
    <row r="1536" s="19" customFormat="1"/>
    <row r="1537" s="19" customFormat="1"/>
    <row r="1538" s="19" customFormat="1"/>
    <row r="1539" s="19" customFormat="1"/>
    <row r="1540" s="19" customFormat="1"/>
    <row r="1541" s="19" customFormat="1"/>
    <row r="1542" s="19" customFormat="1"/>
    <row r="1543" s="19" customFormat="1"/>
    <row r="1544" s="19" customFormat="1"/>
    <row r="1545" s="19" customFormat="1"/>
    <row r="1546" s="19" customFormat="1"/>
    <row r="1547" s="19" customFormat="1"/>
    <row r="1548" s="19" customFormat="1"/>
    <row r="1549" s="19" customFormat="1"/>
    <row r="1550" s="19" customFormat="1"/>
    <row r="1551" s="19" customFormat="1"/>
    <row r="1552" s="19" customFormat="1"/>
    <row r="1553" s="19" customFormat="1"/>
    <row r="1554" s="19" customFormat="1"/>
    <row r="1555" s="19" customFormat="1"/>
    <row r="1556" s="19" customFormat="1"/>
    <row r="1557" s="19" customFormat="1"/>
    <row r="1558" s="19" customFormat="1"/>
    <row r="1559" s="19" customFormat="1"/>
    <row r="1560" s="19" customFormat="1"/>
    <row r="1561" s="19" customFormat="1"/>
    <row r="1562" s="19" customFormat="1"/>
    <row r="1563" s="19" customFormat="1"/>
    <row r="1564" s="19" customFormat="1"/>
    <row r="1565" s="19" customFormat="1"/>
    <row r="1566" s="19" customFormat="1"/>
    <row r="1567" s="19" customFormat="1"/>
    <row r="1568" s="19" customFormat="1"/>
    <row r="1569" s="19" customFormat="1"/>
    <row r="1570" s="19" customFormat="1"/>
    <row r="1571" s="19" customFormat="1"/>
    <row r="1572" s="19" customFormat="1"/>
    <row r="1573" s="19" customFormat="1"/>
    <row r="1574" s="19" customFormat="1"/>
    <row r="1575" s="19" customFormat="1"/>
    <row r="1576" s="19" customFormat="1"/>
    <row r="1577" s="19" customFormat="1"/>
    <row r="1578" s="19" customFormat="1"/>
    <row r="1579" s="19" customFormat="1"/>
    <row r="1580" s="19" customFormat="1"/>
    <row r="1581" s="19" customFormat="1"/>
    <row r="1582" s="19" customFormat="1"/>
    <row r="1583" s="19" customFormat="1"/>
    <row r="1584" s="19" customFormat="1"/>
    <row r="1585" s="19" customFormat="1"/>
    <row r="1586" s="19" customFormat="1"/>
    <row r="1587" s="19" customFormat="1"/>
    <row r="1588" s="19" customFormat="1"/>
    <row r="1589" s="19" customFormat="1"/>
    <row r="1590" s="19" customFormat="1"/>
    <row r="1591" s="19" customFormat="1"/>
    <row r="1592" s="19" customFormat="1"/>
    <row r="1593" s="19" customFormat="1"/>
    <row r="1594" s="19" customFormat="1"/>
    <row r="1595" s="19" customFormat="1"/>
    <row r="1596" s="19" customFormat="1"/>
    <row r="1597" s="19" customFormat="1"/>
    <row r="1598" s="19" customFormat="1"/>
    <row r="1599" s="19" customFormat="1"/>
    <row r="1600" s="19" customFormat="1"/>
    <row r="1601" s="19" customFormat="1"/>
    <row r="1602" s="19" customFormat="1"/>
    <row r="1603" s="19" customFormat="1"/>
    <row r="1604" s="19" customFormat="1"/>
    <row r="1605" s="19" customFormat="1"/>
    <row r="1606" s="19" customFormat="1"/>
    <row r="1607" s="19" customFormat="1"/>
    <row r="1608" s="19" customFormat="1"/>
    <row r="1609" s="19" customFormat="1"/>
    <row r="1610" s="19" customFormat="1"/>
    <row r="1611" s="19" customFormat="1"/>
    <row r="1612" s="19" customFormat="1"/>
    <row r="1613" s="19" customFormat="1"/>
    <row r="1614" s="19" customFormat="1"/>
    <row r="1615" s="19" customFormat="1"/>
    <row r="1616" s="19" customFormat="1"/>
    <row r="1617" s="19" customFormat="1"/>
    <row r="1618" s="19" customFormat="1"/>
    <row r="1619" s="19" customFormat="1"/>
    <row r="1620" s="19" customFormat="1"/>
    <row r="1621" s="19" customFormat="1"/>
    <row r="1622" s="19" customFormat="1"/>
    <row r="1623" s="19" customFormat="1"/>
    <row r="1624" s="19" customFormat="1"/>
    <row r="1625" s="19" customFormat="1"/>
    <row r="1626" s="19" customFormat="1"/>
    <row r="1627" s="19" customFormat="1"/>
    <row r="1628" s="19" customFormat="1"/>
    <row r="1629" s="19" customFormat="1"/>
    <row r="1630" s="19" customFormat="1"/>
    <row r="1631" s="19" customFormat="1"/>
    <row r="1632" s="19" customFormat="1"/>
    <row r="1633" s="19" customFormat="1"/>
    <row r="1634" s="19" customFormat="1"/>
    <row r="1635" s="19" customFormat="1"/>
    <row r="1636" s="19" customFormat="1"/>
    <row r="1637" s="19" customFormat="1"/>
    <row r="1638" s="19" customFormat="1"/>
    <row r="1639" s="19" customFormat="1"/>
    <row r="1640" s="19" customFormat="1"/>
    <row r="1641" s="19" customFormat="1"/>
    <row r="1642" s="19" customFormat="1"/>
    <row r="1643" s="19" customFormat="1"/>
    <row r="1644" s="19" customFormat="1"/>
    <row r="1645" s="19" customFormat="1"/>
    <row r="1646" s="19" customFormat="1"/>
    <row r="1647" s="19" customFormat="1"/>
    <row r="1648" s="19" customFormat="1"/>
    <row r="1649" s="19" customFormat="1"/>
    <row r="1650" s="19" customFormat="1"/>
    <row r="1651" s="19" customFormat="1"/>
    <row r="1652" s="19" customFormat="1"/>
    <row r="1653" s="19" customFormat="1"/>
    <row r="1654" s="19" customFormat="1"/>
    <row r="1655" s="19" customFormat="1"/>
    <row r="1656" s="19" customFormat="1"/>
    <row r="1657" s="19" customFormat="1"/>
    <row r="1658" s="19" customFormat="1"/>
    <row r="1659" s="19" customFormat="1"/>
    <row r="1660" s="19" customFormat="1"/>
    <row r="1661" s="19" customFormat="1"/>
    <row r="1662" s="19" customFormat="1"/>
    <row r="1663" s="19" customFormat="1"/>
    <row r="1664" s="19" customFormat="1"/>
    <row r="1665" s="19" customFormat="1"/>
    <row r="1666" s="19" customFormat="1"/>
    <row r="1667" s="19" customFormat="1"/>
    <row r="1668" s="19" customFormat="1"/>
    <row r="1669" s="19" customFormat="1"/>
    <row r="1670" s="19" customFormat="1"/>
    <row r="1671" s="19" customFormat="1"/>
    <row r="1672" s="19" customFormat="1"/>
    <row r="1673" s="19" customFormat="1"/>
    <row r="1674" s="19" customFormat="1"/>
    <row r="1675" s="19" customFormat="1"/>
    <row r="1676" s="19" customFormat="1"/>
    <row r="1677" s="19" customFormat="1"/>
    <row r="1678" s="19" customFormat="1"/>
    <row r="1679" s="19" customFormat="1"/>
    <row r="1680" s="19" customFormat="1"/>
    <row r="1681" s="19" customFormat="1"/>
    <row r="1682" s="19" customFormat="1"/>
    <row r="1683" s="19" customFormat="1"/>
    <row r="1684" s="19" customFormat="1"/>
    <row r="1685" s="19" customFormat="1"/>
    <row r="1686" s="19" customFormat="1"/>
    <row r="1687" s="19" customFormat="1"/>
    <row r="1688" s="19" customFormat="1"/>
    <row r="1689" s="19" customFormat="1"/>
    <row r="1690" s="19" customFormat="1"/>
    <row r="1691" s="19" customFormat="1"/>
    <row r="1692" s="19" customFormat="1"/>
    <row r="1693" s="19" customFormat="1"/>
    <row r="1694" s="19" customFormat="1"/>
    <row r="1695" s="19" customFormat="1"/>
    <row r="1696" s="19" customFormat="1"/>
    <row r="1697" s="19" customFormat="1"/>
    <row r="1698" s="19" customFormat="1"/>
    <row r="1699" s="19" customFormat="1"/>
    <row r="1700" s="19" customFormat="1"/>
    <row r="1701" s="19" customFormat="1"/>
    <row r="1702" s="19" customFormat="1"/>
    <row r="1703" s="19" customFormat="1"/>
    <row r="1704" s="19" customFormat="1"/>
    <row r="1705" s="19" customFormat="1"/>
    <row r="1706" s="19" customFormat="1"/>
    <row r="1707" s="19" customFormat="1"/>
    <row r="1708" s="19" customFormat="1"/>
    <row r="1709" s="19" customFormat="1"/>
    <row r="1710" s="19" customFormat="1"/>
    <row r="1711" s="19" customFormat="1"/>
    <row r="1712" s="19" customFormat="1"/>
    <row r="1713" s="19" customFormat="1"/>
    <row r="1714" s="19" customFormat="1"/>
    <row r="1715" s="19" customFormat="1"/>
    <row r="1716" s="19" customFormat="1"/>
    <row r="1717" s="19" customFormat="1"/>
    <row r="1718" s="19" customFormat="1"/>
    <row r="1719" s="19" customFormat="1"/>
    <row r="1720" s="19" customFormat="1"/>
    <row r="1721" s="19" customFormat="1"/>
    <row r="1722" s="19" customFormat="1"/>
    <row r="1723" s="19" customFormat="1"/>
    <row r="1724" s="19" customFormat="1"/>
    <row r="1725" s="19" customFormat="1"/>
    <row r="1726" s="19" customFormat="1"/>
    <row r="1727" s="19" customFormat="1"/>
    <row r="1728" s="19" customFormat="1"/>
    <row r="1729" s="19" customFormat="1"/>
    <row r="1730" s="19" customFormat="1"/>
    <row r="1731" s="19" customFormat="1"/>
    <row r="1732" s="19" customFormat="1"/>
    <row r="1733" s="19" customFormat="1"/>
    <row r="1734" s="19" customFormat="1"/>
    <row r="1735" s="19" customFormat="1"/>
    <row r="1736" s="19" customFormat="1"/>
    <row r="1737" s="19" customFormat="1"/>
    <row r="1738" s="19" customFormat="1"/>
    <row r="1739" s="19" customFormat="1"/>
    <row r="1740" s="19" customFormat="1"/>
    <row r="1741" s="19" customFormat="1"/>
    <row r="1742" s="19" customFormat="1"/>
    <row r="1743" s="19" customFormat="1"/>
    <row r="1744" s="19" customFormat="1"/>
    <row r="1745" s="19" customFormat="1"/>
    <row r="1746" s="19" customFormat="1"/>
    <row r="1747" s="19" customFormat="1"/>
    <row r="1748" s="19" customFormat="1"/>
    <row r="1749" s="19" customFormat="1"/>
    <row r="1750" s="19" customFormat="1"/>
    <row r="1751" s="19" customFormat="1"/>
    <row r="1752" s="19" customFormat="1"/>
    <row r="1753" s="19" customFormat="1"/>
    <row r="1754" s="19" customFormat="1"/>
    <row r="1755" s="19" customFormat="1"/>
    <row r="1756" s="19" customFormat="1"/>
    <row r="1757" s="19" customFormat="1"/>
    <row r="1758" s="19" customFormat="1"/>
    <row r="1759" s="19" customFormat="1"/>
    <row r="1760" s="19" customFormat="1"/>
    <row r="1761" s="19" customFormat="1"/>
    <row r="1762" s="19" customFormat="1"/>
    <row r="1763" s="19" customFormat="1"/>
    <row r="1764" s="19" customFormat="1"/>
    <row r="1765" s="19" customFormat="1"/>
    <row r="1766" s="19" customFormat="1"/>
    <row r="1767" s="19" customFormat="1"/>
    <row r="1768" s="19" customFormat="1"/>
    <row r="1769" s="19" customFormat="1"/>
    <row r="1770" s="19" customFormat="1"/>
    <row r="1771" s="19" customFormat="1"/>
    <row r="1772" s="19" customFormat="1"/>
    <row r="1773" s="19" customFormat="1"/>
    <row r="1774" s="19" customFormat="1"/>
    <row r="1775" s="19" customFormat="1"/>
    <row r="1776" s="19" customFormat="1"/>
    <row r="1777" s="19" customFormat="1"/>
    <row r="1778" s="19" customFormat="1"/>
    <row r="1779" s="19" customFormat="1"/>
    <row r="1780" s="19" customFormat="1"/>
    <row r="1781" s="19" customFormat="1"/>
    <row r="1782" s="19" customFormat="1"/>
    <row r="1783" s="19" customFormat="1"/>
    <row r="1784" s="19" customFormat="1"/>
    <row r="1785" s="19" customFormat="1"/>
    <row r="1786" s="19" customFormat="1"/>
    <row r="1787" s="19" customFormat="1"/>
    <row r="1788" s="19" customFormat="1"/>
    <row r="1789" s="19" customFormat="1"/>
    <row r="1790" s="19" customFormat="1"/>
    <row r="1791" s="19" customFormat="1"/>
    <row r="1792" s="19" customFormat="1"/>
    <row r="1793" s="19" customFormat="1"/>
    <row r="1794" s="19" customFormat="1"/>
    <row r="1795" s="19" customFormat="1"/>
    <row r="1796" s="19" customFormat="1"/>
    <row r="1797" s="19" customFormat="1"/>
    <row r="1798" s="19" customFormat="1"/>
    <row r="1799" s="19" customFormat="1"/>
    <row r="1800" s="19" customFormat="1"/>
    <row r="1801" s="19" customFormat="1"/>
    <row r="1802" s="19" customFormat="1"/>
    <row r="1803" s="19" customFormat="1"/>
    <row r="1804" s="19" customFormat="1"/>
    <row r="1805" s="19" customFormat="1"/>
    <row r="1806" s="19" customFormat="1"/>
    <row r="1807" s="19" customFormat="1"/>
    <row r="1808" s="19" customFormat="1"/>
    <row r="1809" s="19" customFormat="1"/>
    <row r="1810" s="19" customFormat="1"/>
    <row r="1811" s="19" customFormat="1"/>
    <row r="1812" s="19" customFormat="1"/>
    <row r="1813" s="19" customFormat="1"/>
    <row r="1814" s="19" customFormat="1"/>
    <row r="1815" s="19" customFormat="1"/>
    <row r="1816" s="19" customFormat="1"/>
    <row r="1817" s="19" customFormat="1"/>
    <row r="1818" s="19" customFormat="1"/>
    <row r="1819" s="19" customFormat="1"/>
    <row r="1820" s="19" customFormat="1"/>
    <row r="1821" s="19" customFormat="1"/>
    <row r="1822" s="19" customFormat="1"/>
    <row r="1823" s="19" customFormat="1"/>
    <row r="1824" s="19" customFormat="1"/>
    <row r="1825" s="19" customFormat="1"/>
    <row r="1826" s="19" customFormat="1"/>
    <row r="1827" s="19" customFormat="1"/>
    <row r="1828" s="19" customFormat="1"/>
    <row r="1829" s="19" customFormat="1"/>
    <row r="1830" s="19" customFormat="1"/>
    <row r="1831" s="19" customFormat="1"/>
    <row r="1832" s="19" customFormat="1"/>
    <row r="1833" s="19" customFormat="1"/>
    <row r="1834" s="19" customFormat="1"/>
    <row r="1835" s="19" customFormat="1"/>
    <row r="1836" s="19" customFormat="1"/>
    <row r="1837" s="19" customFormat="1"/>
    <row r="1838" s="19" customFormat="1"/>
    <row r="1839" s="19" customFormat="1"/>
    <row r="1840" s="19" customFormat="1"/>
    <row r="1841" s="19" customFormat="1"/>
    <row r="1842" s="19" customFormat="1"/>
    <row r="1843" s="19" customFormat="1"/>
    <row r="1844" s="19" customFormat="1"/>
    <row r="1845" s="19" customFormat="1"/>
    <row r="1846" s="19" customFormat="1"/>
    <row r="1847" s="19" customFormat="1"/>
    <row r="1848" s="19" customFormat="1"/>
    <row r="1849" s="19" customFormat="1"/>
    <row r="1850" s="19" customFormat="1"/>
    <row r="1851" s="19" customFormat="1"/>
    <row r="1852" s="19" customFormat="1"/>
    <row r="1853" s="19" customFormat="1"/>
    <row r="1854" s="19" customFormat="1"/>
    <row r="1855" s="19" customFormat="1"/>
    <row r="1856" s="19" customFormat="1"/>
    <row r="1857" s="19" customFormat="1"/>
    <row r="1858" s="19" customFormat="1"/>
    <row r="1859" s="19" customFormat="1"/>
    <row r="1860" s="19" customFormat="1"/>
    <row r="1861" s="19" customFormat="1"/>
    <row r="1862" s="19" customFormat="1"/>
    <row r="1863" s="19" customFormat="1"/>
    <row r="1864" s="19" customFormat="1"/>
    <row r="1865" s="19" customFormat="1"/>
    <row r="1866" s="19" customFormat="1"/>
    <row r="1867" s="19" customFormat="1"/>
    <row r="1868" s="19" customFormat="1"/>
    <row r="1869" s="19" customFormat="1"/>
    <row r="1870" s="19" customFormat="1"/>
    <row r="1871" s="19" customFormat="1"/>
    <row r="1872" s="19" customFormat="1"/>
    <row r="1873" s="19" customFormat="1"/>
    <row r="1874" s="19" customFormat="1"/>
    <row r="1875" s="19" customFormat="1"/>
    <row r="1876" s="19" customFormat="1"/>
    <row r="1877" s="19" customFormat="1"/>
    <row r="1878" s="19" customFormat="1"/>
    <row r="1879" s="19" customFormat="1"/>
    <row r="1880" s="19" customFormat="1"/>
    <row r="1881" s="19" customFormat="1"/>
    <row r="1882" s="19" customFormat="1"/>
    <row r="1883" s="19" customFormat="1"/>
    <row r="1884" s="19" customFormat="1"/>
    <row r="1885" s="19" customFormat="1"/>
    <row r="1886" s="19" customFormat="1"/>
    <row r="1887" s="19" customFormat="1"/>
    <row r="1888" s="19" customFormat="1"/>
    <row r="1889" s="19" customFormat="1"/>
    <row r="1890" s="19" customFormat="1"/>
    <row r="1891" s="19" customFormat="1"/>
    <row r="1892" s="19" customFormat="1"/>
    <row r="1893" s="19" customFormat="1"/>
    <row r="1894" s="19" customFormat="1"/>
    <row r="1895" s="19" customFormat="1"/>
    <row r="1896" s="19" customFormat="1"/>
    <row r="1897" s="19" customFormat="1"/>
    <row r="1898" s="19" customFormat="1"/>
    <row r="1899" s="19" customFormat="1"/>
    <row r="1900" s="19" customFormat="1"/>
    <row r="1901" s="19" customFormat="1"/>
    <row r="1902" s="19" customFormat="1"/>
    <row r="1903" s="19" customFormat="1"/>
    <row r="1904" s="19" customFormat="1"/>
    <row r="1905" s="19" customFormat="1"/>
    <row r="1906" s="19" customFormat="1"/>
    <row r="1907" s="19" customFormat="1"/>
    <row r="1908" s="19" customFormat="1"/>
    <row r="1909" s="19" customFormat="1"/>
    <row r="1910" s="19" customFormat="1"/>
    <row r="1911" s="19" customFormat="1"/>
    <row r="1912" s="19" customFormat="1"/>
    <row r="1913" s="19" customFormat="1"/>
    <row r="1914" s="19" customFormat="1"/>
    <row r="1915" s="19" customFormat="1"/>
    <row r="1916" s="19" customFormat="1"/>
    <row r="1917" s="19" customFormat="1"/>
    <row r="1918" s="19" customFormat="1"/>
    <row r="1919" s="19" customFormat="1"/>
    <row r="1920" s="19" customFormat="1"/>
    <row r="1921" s="19" customFormat="1"/>
    <row r="1922" s="19" customFormat="1"/>
    <row r="1923" s="19" customFormat="1"/>
    <row r="1924" s="19" customFormat="1"/>
    <row r="1925" s="19" customFormat="1"/>
    <row r="1926" s="19" customFormat="1"/>
    <row r="1927" s="19" customFormat="1"/>
    <row r="1928" s="19" customFormat="1"/>
    <row r="1929" s="19" customFormat="1"/>
    <row r="1930" s="19" customFormat="1"/>
    <row r="1931" s="19" customFormat="1"/>
    <row r="1932" s="19" customFormat="1"/>
    <row r="1933" s="19" customFormat="1"/>
    <row r="1934" s="19" customFormat="1"/>
    <row r="1935" s="19" customFormat="1"/>
    <row r="1936" s="19" customFormat="1"/>
    <row r="1937" s="19" customFormat="1"/>
    <row r="1938" s="19" customFormat="1"/>
    <row r="1939" s="19" customFormat="1"/>
    <row r="1940" s="19" customFormat="1"/>
    <row r="1941" s="19" customFormat="1"/>
    <row r="1942" s="19" customFormat="1"/>
    <row r="1943" s="19" customFormat="1"/>
    <row r="1944" s="19" customFormat="1"/>
    <row r="1945" s="19" customFormat="1"/>
    <row r="1946" s="19" customFormat="1"/>
    <row r="1947" s="19" customFormat="1"/>
    <row r="1948" s="19" customFormat="1"/>
    <row r="1949" s="19" customFormat="1"/>
    <row r="1950" s="19" customFormat="1"/>
    <row r="1951" s="19" customFormat="1"/>
    <row r="1952" s="19" customFormat="1"/>
    <row r="1953" s="19" customFormat="1"/>
    <row r="1954" s="19" customFormat="1"/>
    <row r="1955" s="19" customFormat="1"/>
    <row r="1956" s="19" customFormat="1"/>
    <row r="1957" s="19" customFormat="1"/>
    <row r="1958" s="19" customFormat="1"/>
    <row r="1959" s="19" customFormat="1"/>
    <row r="1960" s="19" customFormat="1"/>
    <row r="1961" s="19" customFormat="1"/>
    <row r="1962" s="19" customFormat="1"/>
    <row r="1963" s="19" customFormat="1"/>
    <row r="1964" s="19" customFormat="1"/>
    <row r="1965" s="19" customFormat="1"/>
    <row r="1966" s="19" customFormat="1"/>
    <row r="1967" s="19" customFormat="1"/>
    <row r="1968" s="19" customFormat="1"/>
    <row r="1969" s="19" customFormat="1"/>
    <row r="1970" s="19" customFormat="1"/>
    <row r="1971" s="19" customFormat="1"/>
    <row r="1972" s="19" customFormat="1"/>
    <row r="1973" s="19" customFormat="1"/>
    <row r="1974" s="19" customFormat="1"/>
    <row r="1975" s="19" customFormat="1"/>
    <row r="1976" s="19" customFormat="1"/>
    <row r="1977" s="19" customFormat="1"/>
    <row r="1978" s="19" customFormat="1"/>
    <row r="1979" s="19" customFormat="1"/>
    <row r="1980" s="19" customFormat="1"/>
    <row r="1981" s="19" customFormat="1"/>
    <row r="1982" s="19" customFormat="1"/>
    <row r="1983" s="19" customFormat="1"/>
    <row r="1984" s="19" customFormat="1"/>
    <row r="1985" s="19" customFormat="1"/>
    <row r="1986" s="19" customFormat="1"/>
    <row r="1987" s="19" customFormat="1"/>
    <row r="1988" s="19" customFormat="1"/>
    <row r="1989" s="19" customFormat="1"/>
    <row r="1990" s="19" customFormat="1"/>
    <row r="1991" s="19" customFormat="1"/>
    <row r="1992" s="19" customFormat="1"/>
    <row r="1993" s="19" customFormat="1"/>
    <row r="1994" s="19" customFormat="1"/>
    <row r="1995" s="19" customFormat="1"/>
    <row r="1996" s="19" customFormat="1"/>
    <row r="1997" s="19" customFormat="1"/>
    <row r="1998" s="19" customFormat="1"/>
    <row r="1999" s="19" customFormat="1"/>
    <row r="2000" s="19" customFormat="1"/>
    <row r="2001" s="19" customFormat="1"/>
    <row r="2002" s="19" customFormat="1"/>
    <row r="2003" s="19" customFormat="1"/>
    <row r="2004" s="19" customFormat="1"/>
    <row r="2005" s="19" customFormat="1"/>
    <row r="2006" s="19" customFormat="1"/>
    <row r="2007" s="19" customFormat="1"/>
    <row r="2008" s="19" customFormat="1"/>
    <row r="2009" s="19" customFormat="1"/>
    <row r="2010" s="19" customFormat="1"/>
    <row r="2011" s="19" customFormat="1"/>
    <row r="2012" s="19" customFormat="1"/>
    <row r="2013" s="19" customFormat="1"/>
    <row r="2014" s="19" customFormat="1"/>
    <row r="2015" s="19" customFormat="1"/>
    <row r="2016" s="19" customFormat="1"/>
    <row r="2017" s="19" customFormat="1"/>
    <row r="2018" s="19" customFormat="1"/>
    <row r="2019" s="19" customFormat="1"/>
    <row r="2020" s="19" customFormat="1"/>
    <row r="2021" s="19" customFormat="1"/>
    <row r="2022" s="19" customFormat="1"/>
    <row r="2023" s="19" customFormat="1"/>
    <row r="2024" s="19" customFormat="1"/>
    <row r="2025" s="19" customFormat="1"/>
    <row r="2026" s="19" customFormat="1"/>
    <row r="2027" s="19" customFormat="1"/>
    <row r="2028" s="19" customFormat="1"/>
    <row r="2029" s="19" customFormat="1"/>
    <row r="2030" s="19" customFormat="1"/>
    <row r="2031" s="19" customFormat="1"/>
    <row r="2032" s="19" customFormat="1"/>
    <row r="2033" s="19" customFormat="1"/>
    <row r="2034" s="19" customFormat="1"/>
    <row r="2035" s="19" customFormat="1"/>
    <row r="2036" s="19" customFormat="1"/>
    <row r="2037" s="19" customFormat="1"/>
    <row r="2038" s="19" customFormat="1"/>
    <row r="2039" s="19" customFormat="1"/>
    <row r="2040" s="19" customFormat="1"/>
    <row r="2041" s="19" customFormat="1"/>
    <row r="2042" s="19" customFormat="1"/>
    <row r="2043" s="19" customFormat="1"/>
    <row r="2044" s="19" customFormat="1"/>
    <row r="2045" s="19" customFormat="1"/>
    <row r="2046" s="19" customFormat="1"/>
    <row r="2047" s="19" customFormat="1"/>
    <row r="2048" s="19" customFormat="1"/>
    <row r="2049" s="19" customFormat="1"/>
    <row r="2050" s="19" customFormat="1"/>
    <row r="2051" s="19" customFormat="1"/>
    <row r="2052" s="19" customFormat="1"/>
    <row r="2053" s="19" customFormat="1"/>
    <row r="2054" s="19" customFormat="1"/>
    <row r="2055" s="19" customFormat="1"/>
    <row r="2056" s="19" customFormat="1"/>
    <row r="2057" s="19" customFormat="1"/>
    <row r="2058" s="19" customFormat="1"/>
    <row r="2059" s="19" customFormat="1"/>
    <row r="2060" s="19" customFormat="1"/>
    <row r="2061" s="19" customFormat="1"/>
    <row r="2062" s="19" customFormat="1"/>
    <row r="2063" s="19" customFormat="1"/>
    <row r="2064" s="19" customFormat="1"/>
    <row r="2065" s="19" customFormat="1"/>
    <row r="2066" s="19" customFormat="1"/>
    <row r="2067" s="19" customFormat="1"/>
    <row r="2068" s="19" customFormat="1"/>
    <row r="2069" s="19" customFormat="1"/>
    <row r="2070" s="19" customFormat="1"/>
    <row r="2071" s="19" customFormat="1"/>
    <row r="2072" s="19" customFormat="1"/>
    <row r="2073" s="19" customFormat="1"/>
    <row r="2074" s="19" customFormat="1"/>
    <row r="2075" s="19" customFormat="1"/>
    <row r="2076" s="19" customFormat="1"/>
    <row r="2077" s="19" customFormat="1"/>
    <row r="2078" s="19" customFormat="1"/>
    <row r="2079" s="19" customFormat="1"/>
    <row r="2080" s="19" customFormat="1"/>
    <row r="2081" s="19" customFormat="1"/>
    <row r="2082" s="19" customFormat="1"/>
    <row r="2083" s="19" customFormat="1"/>
    <row r="2084" s="19" customFormat="1"/>
    <row r="2085" s="19" customFormat="1"/>
    <row r="2086" s="19" customFormat="1"/>
    <row r="2087" s="19" customFormat="1"/>
    <row r="2088" s="19" customFormat="1"/>
    <row r="2089" s="19" customFormat="1"/>
    <row r="2090" s="19" customFormat="1"/>
    <row r="2091" s="19" customFormat="1"/>
    <row r="2092" s="19" customFormat="1"/>
    <row r="2093" s="19" customFormat="1"/>
    <row r="2094" s="19" customFormat="1"/>
    <row r="2095" s="19" customFormat="1"/>
    <row r="2096" s="19" customFormat="1"/>
    <row r="2097" s="19" customFormat="1"/>
    <row r="2098" s="19" customFormat="1"/>
    <row r="2099" s="19" customFormat="1"/>
    <row r="2100" s="19" customFormat="1"/>
    <row r="2101" s="19" customFormat="1"/>
    <row r="2102" s="19" customFormat="1"/>
    <row r="2103" s="19" customFormat="1"/>
    <row r="2104" s="19" customFormat="1"/>
    <row r="2105" s="19" customFormat="1"/>
    <row r="2106" s="19" customFormat="1"/>
    <row r="2107" s="19" customFormat="1"/>
    <row r="2108" s="19" customFormat="1"/>
    <row r="2109" s="19" customFormat="1"/>
    <row r="2110" s="19" customFormat="1"/>
    <row r="2111" s="19" customFormat="1"/>
    <row r="2112" s="19" customFormat="1"/>
    <row r="2113" s="19" customFormat="1"/>
    <row r="2114" s="19" customFormat="1"/>
    <row r="2115" s="19" customFormat="1"/>
    <row r="2116" s="19" customFormat="1"/>
    <row r="2117" s="19" customFormat="1"/>
    <row r="2118" s="19" customFormat="1"/>
    <row r="2119" s="19" customFormat="1"/>
    <row r="2120" s="19" customFormat="1"/>
    <row r="2121" s="19" customFormat="1"/>
    <row r="2122" s="19" customFormat="1"/>
    <row r="2123" s="19" customFormat="1"/>
    <row r="2124" s="19" customFormat="1"/>
    <row r="2125" s="19" customFormat="1"/>
    <row r="2126" s="19" customFormat="1"/>
    <row r="2127" s="19" customFormat="1"/>
    <row r="2128" s="19" customFormat="1"/>
    <row r="2129" s="19" customFormat="1"/>
    <row r="2130" s="19" customFormat="1"/>
    <row r="2131" s="19" customFormat="1"/>
    <row r="2132" s="19" customFormat="1"/>
    <row r="2133" s="19" customFormat="1"/>
    <row r="2134" s="19" customFormat="1"/>
    <row r="2135" s="19" customFormat="1"/>
    <row r="2136" s="19" customFormat="1"/>
    <row r="2137" s="19" customFormat="1"/>
    <row r="2138" s="19" customFormat="1"/>
    <row r="2139" s="19" customFormat="1"/>
    <row r="2140" s="19" customFormat="1"/>
    <row r="2141" s="19" customFormat="1"/>
    <row r="2142" s="19" customFormat="1"/>
    <row r="2143" s="19" customFormat="1"/>
    <row r="2144" s="19" customFormat="1"/>
    <row r="2145" s="19" customFormat="1"/>
    <row r="2146" s="19" customFormat="1"/>
    <row r="2147" s="19" customFormat="1"/>
    <row r="2148" s="19" customFormat="1"/>
    <row r="2149" s="19" customFormat="1"/>
    <row r="2150" s="19" customFormat="1"/>
    <row r="2151" s="19" customFormat="1"/>
    <row r="2152" s="19" customFormat="1"/>
    <row r="2153" s="19" customFormat="1"/>
    <row r="2154" s="19" customFormat="1"/>
    <row r="2155" s="19" customFormat="1"/>
    <row r="2156" s="19" customFormat="1"/>
    <row r="2157" s="19" customFormat="1"/>
    <row r="2158" s="19" customFormat="1"/>
    <row r="2159" s="19" customFormat="1"/>
    <row r="2160" s="19" customFormat="1"/>
    <row r="2161" s="19" customFormat="1"/>
    <row r="2162" s="19" customFormat="1"/>
    <row r="2163" s="19" customFormat="1"/>
    <row r="2164" s="19" customFormat="1"/>
    <row r="2165" s="19" customFormat="1"/>
    <row r="2166" s="19" customFormat="1"/>
    <row r="2167" s="19" customFormat="1"/>
    <row r="2168" s="19" customFormat="1"/>
    <row r="2169" s="19" customFormat="1"/>
    <row r="2170" s="19" customFormat="1"/>
    <row r="2171" s="19" customFormat="1"/>
    <row r="2172" s="19" customFormat="1"/>
    <row r="2173" s="19" customFormat="1"/>
    <row r="2174" s="19" customFormat="1"/>
    <row r="2175" s="19" customFormat="1"/>
    <row r="2176" s="19" customFormat="1"/>
    <row r="2177" s="19" customFormat="1"/>
    <row r="2178" s="19" customFormat="1"/>
    <row r="2179" s="19" customFormat="1"/>
    <row r="2180" s="19" customFormat="1"/>
    <row r="2181" s="19" customFormat="1"/>
    <row r="2182" s="19" customFormat="1"/>
    <row r="2183" s="19" customFormat="1"/>
    <row r="2184" s="19" customFormat="1"/>
    <row r="2185" s="19" customFormat="1"/>
    <row r="2186" s="19" customFormat="1"/>
    <row r="2187" s="19" customFormat="1"/>
    <row r="2188" s="19" customFormat="1"/>
    <row r="2189" s="19" customFormat="1"/>
    <row r="2190" s="19" customFormat="1"/>
    <row r="2191" s="19" customFormat="1"/>
    <row r="2192" s="19" customFormat="1"/>
    <row r="2193" s="19" customFormat="1"/>
    <row r="2194" s="19" customFormat="1"/>
    <row r="2195" s="19" customFormat="1"/>
    <row r="2196" s="19" customFormat="1"/>
    <row r="2197" s="19" customFormat="1"/>
    <row r="2198" s="19" customFormat="1"/>
    <row r="2199" s="19" customFormat="1"/>
    <row r="2200" s="19" customFormat="1"/>
    <row r="2201" s="19" customFormat="1"/>
    <row r="2202" s="19" customFormat="1"/>
    <row r="2203" s="19" customFormat="1"/>
    <row r="2204" s="19" customFormat="1"/>
    <row r="2205" s="19" customFormat="1"/>
    <row r="2206" s="19" customFormat="1"/>
    <row r="2207" s="19" customFormat="1"/>
    <row r="2208" s="19" customFormat="1"/>
    <row r="2209" s="19" customFormat="1"/>
    <row r="2210" s="19" customFormat="1"/>
    <row r="2211" s="19" customFormat="1"/>
    <row r="2212" s="19" customFormat="1"/>
    <row r="2213" s="19" customFormat="1"/>
    <row r="2214" s="19" customFormat="1"/>
    <row r="2215" s="19" customFormat="1"/>
    <row r="2216" s="19" customFormat="1"/>
    <row r="2217" s="19" customFormat="1"/>
    <row r="2218" s="19" customFormat="1"/>
    <row r="2219" s="19" customFormat="1"/>
    <row r="2220" s="19" customFormat="1"/>
    <row r="2221" s="19" customFormat="1"/>
    <row r="2222" s="19" customFormat="1"/>
    <row r="2223" s="19" customFormat="1"/>
    <row r="2224" s="19" customFormat="1"/>
    <row r="2225" s="19" customFormat="1"/>
    <row r="2226" s="19" customFormat="1"/>
    <row r="2227" s="19" customFormat="1"/>
    <row r="2228" s="19" customFormat="1"/>
    <row r="2229" s="19" customFormat="1"/>
    <row r="2230" s="19" customFormat="1"/>
    <row r="2231" s="19" customFormat="1"/>
    <row r="2232" s="19" customFormat="1"/>
    <row r="2233" s="19" customFormat="1"/>
    <row r="2234" s="19" customFormat="1"/>
    <row r="2235" s="19" customFormat="1"/>
    <row r="2236" s="19" customFormat="1"/>
    <row r="2237" s="19" customFormat="1"/>
    <row r="2238" s="19" customFormat="1"/>
    <row r="2239" s="19" customFormat="1"/>
    <row r="2240" s="19" customFormat="1"/>
    <row r="2241" s="19" customFormat="1"/>
    <row r="2242" s="19" customFormat="1"/>
    <row r="2243" s="19" customFormat="1"/>
    <row r="2244" s="19" customFormat="1"/>
    <row r="2245" s="19" customFormat="1"/>
    <row r="2246" s="19" customFormat="1"/>
    <row r="2247" s="19" customFormat="1"/>
    <row r="2248" s="19" customFormat="1"/>
    <row r="2249" s="19" customFormat="1"/>
    <row r="2250" s="19" customFormat="1"/>
    <row r="2251" s="19" customFormat="1"/>
    <row r="2252" s="19" customFormat="1"/>
    <row r="2253" s="19" customFormat="1"/>
    <row r="2254" s="19" customFormat="1"/>
    <row r="2255" s="19" customFormat="1"/>
    <row r="2256" s="19" customFormat="1"/>
    <row r="2257" s="19" customFormat="1"/>
    <row r="2258" s="19" customFormat="1"/>
    <row r="2259" s="19" customFormat="1"/>
    <row r="2260" s="19" customFormat="1"/>
    <row r="2261" s="19" customFormat="1"/>
    <row r="2262" s="19" customFormat="1"/>
    <row r="2263" s="19" customFormat="1"/>
    <row r="2264" s="19" customFormat="1"/>
    <row r="2265" s="19" customFormat="1"/>
    <row r="2266" s="19" customFormat="1"/>
    <row r="2267" s="19" customFormat="1"/>
    <row r="2268" s="19" customFormat="1"/>
    <row r="2269" s="19" customFormat="1"/>
    <row r="2270" s="19" customFormat="1"/>
    <row r="2271" s="19" customFormat="1"/>
    <row r="2272" s="19" customFormat="1"/>
    <row r="2273" s="19" customFormat="1"/>
    <row r="2274" s="19" customFormat="1"/>
    <row r="2275" s="19" customFormat="1"/>
    <row r="2276" s="19" customFormat="1"/>
    <row r="2277" s="19" customFormat="1"/>
    <row r="2278" s="19" customFormat="1"/>
    <row r="2279" s="19" customFormat="1"/>
    <row r="2280" s="19" customFormat="1"/>
    <row r="2281" s="19" customFormat="1"/>
    <row r="2282" s="19" customFormat="1"/>
    <row r="2283" s="19" customFormat="1"/>
    <row r="2284" s="19" customFormat="1"/>
    <row r="2285" s="19" customFormat="1"/>
    <row r="2286" s="19" customFormat="1"/>
    <row r="2287" s="19" customFormat="1"/>
    <row r="2288" s="19" customFormat="1"/>
    <row r="2289" s="19" customFormat="1"/>
    <row r="2290" s="19" customFormat="1"/>
    <row r="2291" s="19" customFormat="1"/>
    <row r="2292" s="19" customFormat="1"/>
    <row r="2293" s="19" customFormat="1"/>
    <row r="2294" s="19" customFormat="1"/>
    <row r="2295" s="19" customFormat="1"/>
    <row r="2296" s="19" customFormat="1"/>
    <row r="2297" s="19" customFormat="1"/>
    <row r="2298" s="19" customFormat="1"/>
    <row r="2299" s="19" customFormat="1"/>
    <row r="2300" s="19" customFormat="1"/>
    <row r="2301" s="19" customFormat="1"/>
    <row r="2302" s="19" customFormat="1"/>
    <row r="2303" s="19" customFormat="1"/>
    <row r="2304" s="19" customFormat="1"/>
    <row r="2305" s="19" customFormat="1"/>
    <row r="2306" s="19" customFormat="1"/>
    <row r="2307" s="19" customFormat="1"/>
    <row r="2308" s="19" customFormat="1"/>
    <row r="2309" s="19" customFormat="1"/>
    <row r="2310" s="19" customFormat="1"/>
    <row r="2311" s="19" customFormat="1"/>
    <row r="2312" s="19" customFormat="1"/>
    <row r="2313" s="19" customFormat="1"/>
    <row r="2314" s="19" customFormat="1"/>
    <row r="2315" s="19" customFormat="1"/>
    <row r="2316" s="19" customFormat="1"/>
    <row r="2317" s="19" customFormat="1"/>
    <row r="2318" s="19" customFormat="1"/>
    <row r="2319" s="19" customFormat="1"/>
    <row r="2320" s="19" customFormat="1"/>
    <row r="2321" s="19" customFormat="1"/>
    <row r="2322" s="19" customFormat="1"/>
    <row r="2323" s="19" customFormat="1"/>
    <row r="2324" s="19" customFormat="1"/>
    <row r="2325" s="19" customFormat="1"/>
    <row r="2326" s="19" customFormat="1"/>
    <row r="2327" s="19" customFormat="1"/>
    <row r="2328" s="19" customFormat="1"/>
    <row r="2329" s="19" customFormat="1"/>
    <row r="2330" s="19" customFormat="1"/>
    <row r="2331" s="19" customFormat="1"/>
    <row r="2332" s="19" customFormat="1"/>
    <row r="2333" s="19" customFormat="1"/>
    <row r="2334" s="19" customFormat="1"/>
    <row r="2335" s="19" customFormat="1"/>
    <row r="2336" s="19" customFormat="1"/>
    <row r="2337" s="19" customFormat="1"/>
    <row r="2338" s="19" customFormat="1"/>
    <row r="2339" s="19" customFormat="1"/>
    <row r="2340" s="19" customFormat="1"/>
    <row r="2341" s="19" customFormat="1"/>
    <row r="2342" s="19" customFormat="1"/>
    <row r="2343" s="19" customFormat="1"/>
    <row r="2344" s="19" customFormat="1"/>
    <row r="2345" s="19" customFormat="1"/>
    <row r="2346" s="19" customFormat="1"/>
    <row r="2347" s="19" customFormat="1"/>
    <row r="2348" s="19" customFormat="1"/>
    <row r="2349" s="19" customFormat="1"/>
    <row r="2350" s="19" customFormat="1"/>
    <row r="2351" s="19" customFormat="1"/>
    <row r="2352" s="19" customFormat="1"/>
    <row r="2353" s="19" customFormat="1"/>
    <row r="2354" s="19" customFormat="1"/>
    <row r="2355" s="19" customFormat="1"/>
    <row r="2356" s="19" customFormat="1"/>
    <row r="2357" s="19" customFormat="1"/>
    <row r="2358" s="19" customFormat="1"/>
    <row r="2359" s="19" customFormat="1"/>
    <row r="2360" s="19" customFormat="1"/>
    <row r="2361" s="19" customFormat="1"/>
    <row r="2362" s="19" customFormat="1"/>
    <row r="2363" s="19" customFormat="1"/>
    <row r="2364" s="19" customFormat="1"/>
    <row r="2365" s="19" customFormat="1"/>
    <row r="2366" s="19" customFormat="1"/>
    <row r="2367" s="19" customFormat="1"/>
    <row r="2368" s="19" customFormat="1"/>
    <row r="2369" s="19" customFormat="1"/>
    <row r="2370" s="19" customFormat="1"/>
    <row r="2371" s="19" customFormat="1"/>
    <row r="2372" s="19" customFormat="1"/>
    <row r="2373" s="19" customFormat="1"/>
    <row r="2374" s="19" customFormat="1"/>
    <row r="2375" s="19" customFormat="1"/>
    <row r="2376" s="19" customFormat="1"/>
    <row r="2377" s="19" customFormat="1"/>
    <row r="2378" s="19" customFormat="1"/>
    <row r="2379" s="19" customFormat="1"/>
    <row r="2380" s="19" customFormat="1"/>
    <row r="2381" s="19" customFormat="1"/>
    <row r="2382" s="19" customFormat="1"/>
    <row r="2383" s="19" customFormat="1"/>
    <row r="2384" s="19" customFormat="1"/>
    <row r="2385" s="19" customFormat="1"/>
    <row r="2386" s="19" customFormat="1"/>
    <row r="2387" s="19" customFormat="1"/>
    <row r="2388" s="19" customFormat="1"/>
    <row r="2389" s="19" customFormat="1"/>
    <row r="2390" s="19" customFormat="1"/>
    <row r="2391" s="19" customFormat="1"/>
    <row r="2392" s="19" customFormat="1"/>
    <row r="2393" s="19" customFormat="1"/>
    <row r="2394" s="19" customFormat="1"/>
    <row r="2395" s="19" customFormat="1"/>
    <row r="2396" s="19" customFormat="1"/>
    <row r="2397" s="19" customFormat="1"/>
    <row r="2398" s="19" customFormat="1"/>
    <row r="2399" s="19" customFormat="1"/>
    <row r="2400" s="19" customFormat="1"/>
    <row r="2401" s="19" customFormat="1"/>
    <row r="2402" s="19" customFormat="1"/>
    <row r="2403" s="19" customFormat="1"/>
    <row r="2404" s="19" customFormat="1"/>
    <row r="2405" s="19" customFormat="1"/>
    <row r="2406" s="19" customFormat="1"/>
    <row r="2407" s="19" customFormat="1"/>
    <row r="2408" s="19" customFormat="1"/>
    <row r="2409" s="19" customFormat="1"/>
    <row r="2410" s="19" customFormat="1"/>
    <row r="2411" s="19" customFormat="1"/>
    <row r="2412" s="19" customFormat="1"/>
    <row r="2413" s="19" customFormat="1"/>
    <row r="2414" s="19" customFormat="1"/>
    <row r="2415" s="19" customFormat="1"/>
    <row r="2416" s="19" customFormat="1"/>
    <row r="2417" s="19" customFormat="1"/>
    <row r="2418" s="19" customFormat="1"/>
    <row r="2419" s="19" customFormat="1"/>
    <row r="2420" s="19" customFormat="1"/>
    <row r="2421" s="19" customFormat="1"/>
    <row r="2422" s="19" customFormat="1"/>
    <row r="2423" s="19" customFormat="1"/>
    <row r="2424" s="19" customFormat="1"/>
    <row r="2425" s="19" customFormat="1"/>
    <row r="2426" s="19" customFormat="1"/>
    <row r="2427" s="19" customFormat="1"/>
    <row r="2428" s="19" customFormat="1"/>
    <row r="2429" s="19" customFormat="1"/>
    <row r="2430" s="19" customFormat="1"/>
    <row r="2431" s="19" customFormat="1"/>
    <row r="2432" s="19" customFormat="1"/>
    <row r="2433" s="19" customFormat="1"/>
    <row r="2434" s="19" customFormat="1"/>
    <row r="2435" s="19" customFormat="1"/>
    <row r="2436" s="19" customFormat="1"/>
    <row r="2437" s="19" customFormat="1"/>
    <row r="2438" s="19" customFormat="1"/>
    <row r="2439" s="19" customFormat="1"/>
    <row r="2440" s="19" customFormat="1"/>
    <row r="2441" s="19" customFormat="1"/>
    <row r="2442" s="19" customFormat="1"/>
    <row r="2443" s="19" customFormat="1"/>
    <row r="2444" s="19" customFormat="1"/>
    <row r="2445" s="19" customFormat="1"/>
    <row r="2446" s="19" customFormat="1"/>
    <row r="2447" s="19" customFormat="1"/>
    <row r="2448" s="19" customFormat="1"/>
    <row r="2449" s="19" customFormat="1"/>
    <row r="2450" s="19" customFormat="1"/>
    <row r="2451" s="19" customFormat="1"/>
    <row r="2452" s="19" customFormat="1"/>
    <row r="2453" s="19" customFormat="1"/>
    <row r="2454" s="19" customFormat="1"/>
    <row r="2455" s="19" customFormat="1"/>
    <row r="2456" s="19" customFormat="1"/>
    <row r="2457" s="19" customFormat="1"/>
    <row r="2458" s="19" customFormat="1"/>
    <row r="2459" s="19" customFormat="1"/>
    <row r="2460" s="19" customFormat="1"/>
    <row r="2461" s="19" customFormat="1"/>
    <row r="2462" s="19" customFormat="1"/>
    <row r="2463" s="19" customFormat="1"/>
    <row r="2464" s="19" customFormat="1"/>
    <row r="2465" s="19" customFormat="1"/>
    <row r="2466" s="19" customFormat="1"/>
    <row r="2467" s="19" customFormat="1"/>
    <row r="2468" s="19" customFormat="1"/>
    <row r="2469" s="19" customFormat="1"/>
    <row r="2470" s="19" customFormat="1"/>
    <row r="2471" s="19" customFormat="1"/>
    <row r="2472" s="19" customFormat="1"/>
    <row r="2473" s="19" customFormat="1"/>
    <row r="2474" s="19" customFormat="1"/>
    <row r="2475" s="19" customFormat="1"/>
    <row r="2476" s="19" customFormat="1"/>
    <row r="2477" s="19" customFormat="1"/>
    <row r="2478" s="19" customFormat="1"/>
    <row r="2479" s="19" customFormat="1"/>
    <row r="2480" s="19" customFormat="1"/>
    <row r="2481" s="19" customFormat="1"/>
    <row r="2482" s="19" customFormat="1"/>
    <row r="2483" s="19" customFormat="1"/>
    <row r="2484" s="19" customFormat="1"/>
    <row r="2485" s="19" customFormat="1"/>
    <row r="2486" s="19" customFormat="1"/>
    <row r="2487" s="19" customFormat="1"/>
    <row r="2488" s="19" customFormat="1"/>
    <row r="2489" s="19" customFormat="1"/>
    <row r="2490" s="19" customFormat="1"/>
    <row r="2491" s="19" customFormat="1"/>
    <row r="2492" s="19" customFormat="1"/>
    <row r="2493" s="19" customFormat="1"/>
    <row r="2494" s="19" customFormat="1"/>
    <row r="2495" s="19" customFormat="1"/>
    <row r="2496" s="19" customFormat="1"/>
    <row r="2497" s="19" customFormat="1"/>
    <row r="2498" s="19" customFormat="1"/>
    <row r="2499" s="19" customFormat="1"/>
    <row r="2500" s="19" customFormat="1"/>
    <row r="2501" s="19" customFormat="1"/>
    <row r="2502" s="19" customFormat="1"/>
    <row r="2503" s="19" customFormat="1"/>
    <row r="2504" s="19" customFormat="1"/>
    <row r="2505" s="19" customFormat="1"/>
    <row r="2506" s="19" customFormat="1"/>
    <row r="2507" s="19" customFormat="1"/>
    <row r="2508" s="19" customFormat="1"/>
    <row r="2509" s="19" customFormat="1"/>
    <row r="2510" s="19" customFormat="1"/>
    <row r="2511" s="19" customFormat="1"/>
    <row r="2512" s="19" customFormat="1"/>
    <row r="2513" s="19" customFormat="1"/>
    <row r="2514" s="19" customFormat="1"/>
    <row r="2515" s="19" customFormat="1"/>
    <row r="2516" s="19" customFormat="1"/>
    <row r="2517" s="19" customFormat="1"/>
    <row r="2518" s="19" customFormat="1"/>
    <row r="2519" s="19" customFormat="1"/>
    <row r="2520" s="19" customFormat="1"/>
    <row r="2521" s="19" customFormat="1"/>
    <row r="2522" s="19" customFormat="1"/>
    <row r="2523" s="19" customFormat="1"/>
    <row r="2524" s="19" customFormat="1"/>
    <row r="2525" s="19" customFormat="1"/>
    <row r="2526" s="19" customFormat="1"/>
    <row r="2527" s="19" customFormat="1"/>
    <row r="2528" s="19" customFormat="1"/>
    <row r="2529" s="19" customFormat="1"/>
    <row r="2530" s="19" customFormat="1"/>
    <row r="2531" s="19" customFormat="1"/>
    <row r="2532" s="19" customFormat="1"/>
    <row r="2533" s="19" customFormat="1"/>
    <row r="2534" s="19" customFormat="1"/>
    <row r="2535" s="19" customFormat="1"/>
    <row r="2536" s="19" customFormat="1"/>
    <row r="2537" s="19" customFormat="1"/>
    <row r="2538" s="19" customFormat="1"/>
    <row r="2539" s="19" customFormat="1"/>
    <row r="2540" s="19" customFormat="1"/>
    <row r="2541" s="19" customFormat="1"/>
    <row r="2542" s="19" customFormat="1"/>
    <row r="2543" s="19" customFormat="1"/>
    <row r="2544" s="19" customFormat="1"/>
    <row r="2545" s="19" customFormat="1"/>
    <row r="2546" s="19" customFormat="1"/>
    <row r="2547" s="19" customFormat="1"/>
    <row r="2548" s="19" customFormat="1"/>
    <row r="2549" s="19" customFormat="1"/>
    <row r="2550" s="19" customFormat="1"/>
    <row r="2551" s="19" customFormat="1"/>
    <row r="2552" s="19" customFormat="1"/>
    <row r="2553" s="19" customFormat="1"/>
    <row r="2554" s="19" customFormat="1"/>
    <row r="2555" s="19" customFormat="1"/>
    <row r="2556" s="19" customFormat="1"/>
    <row r="2557" s="19" customFormat="1"/>
    <row r="2558" s="19" customFormat="1"/>
    <row r="2559" s="19" customFormat="1"/>
    <row r="2560" s="19" customFormat="1"/>
    <row r="2561" s="19" customFormat="1"/>
    <row r="2562" s="19" customFormat="1"/>
    <row r="2563" s="19" customFormat="1"/>
    <row r="2564" s="19" customFormat="1"/>
    <row r="2565" s="19" customFormat="1"/>
    <row r="2566" s="19" customFormat="1"/>
    <row r="2567" s="19" customFormat="1"/>
    <row r="2568" s="19" customFormat="1"/>
    <row r="2569" s="19" customFormat="1"/>
    <row r="2570" s="19" customFormat="1"/>
    <row r="2571" s="19" customFormat="1"/>
    <row r="2572" s="19" customFormat="1"/>
    <row r="2573" s="19" customFormat="1"/>
    <row r="2574" s="19" customFormat="1"/>
    <row r="2575" s="19" customFormat="1"/>
    <row r="2576" s="19" customFormat="1"/>
    <row r="2577" s="19" customFormat="1"/>
    <row r="2578" s="19" customFormat="1"/>
    <row r="2579" s="19" customFormat="1"/>
    <row r="2580" s="19" customFormat="1"/>
    <row r="2581" s="19" customFormat="1"/>
    <row r="2582" s="19" customFormat="1"/>
    <row r="2583" s="19" customFormat="1"/>
    <row r="2584" s="19" customFormat="1"/>
    <row r="2585" s="19" customFormat="1"/>
    <row r="2586" s="19" customFormat="1"/>
    <row r="2587" s="19" customFormat="1"/>
    <row r="2588" s="19" customFormat="1"/>
    <row r="2589" s="19" customFormat="1"/>
    <row r="2590" s="19" customFormat="1"/>
    <row r="2591" s="19" customFormat="1"/>
    <row r="2592" s="19" customFormat="1"/>
    <row r="2593" s="19" customFormat="1"/>
    <row r="2594" s="19" customFormat="1"/>
    <row r="2595" s="19" customFormat="1"/>
    <row r="2596" s="19" customFormat="1"/>
    <row r="2597" s="19" customFormat="1"/>
    <row r="2598" s="19" customFormat="1"/>
    <row r="2599" s="19" customFormat="1"/>
    <row r="2600" s="19" customFormat="1"/>
    <row r="2601" s="19" customFormat="1"/>
    <row r="2602" s="19" customFormat="1"/>
    <row r="2603" s="19" customFormat="1"/>
    <row r="2604" s="19" customFormat="1"/>
    <row r="2605" s="19" customFormat="1"/>
    <row r="2606" s="19" customFormat="1"/>
    <row r="2607" s="19" customFormat="1"/>
    <row r="2608" s="19" customFormat="1"/>
    <row r="2609" s="19" customFormat="1"/>
    <row r="2610" s="19" customFormat="1"/>
    <row r="2611" s="19" customFormat="1"/>
    <row r="2612" s="19" customFormat="1"/>
    <row r="2613" s="19" customFormat="1"/>
    <row r="2614" s="19" customFormat="1"/>
    <row r="2615" s="19" customFormat="1"/>
    <row r="2616" s="19" customFormat="1"/>
    <row r="2617" s="19" customFormat="1"/>
    <row r="2618" s="19" customFormat="1"/>
    <row r="2619" s="19" customFormat="1"/>
    <row r="2620" s="19" customFormat="1"/>
    <row r="2621" s="19" customFormat="1"/>
    <row r="2622" s="19" customFormat="1"/>
    <row r="2623" s="19" customFormat="1"/>
    <row r="2624" s="19" customFormat="1"/>
    <row r="2625" s="19" customFormat="1"/>
    <row r="2626" s="19" customFormat="1"/>
    <row r="2627" s="19" customFormat="1"/>
    <row r="2628" s="19" customFormat="1"/>
    <row r="2629" s="19" customFormat="1"/>
    <row r="2630" s="19" customFormat="1"/>
    <row r="2631" s="19" customFormat="1"/>
    <row r="2632" s="19" customFormat="1"/>
    <row r="2633" s="19" customFormat="1"/>
    <row r="2634" s="19" customFormat="1"/>
    <row r="2635" s="19" customFormat="1"/>
    <row r="2636" s="19" customFormat="1"/>
    <row r="2637" s="19" customFormat="1"/>
    <row r="2638" s="19" customFormat="1"/>
    <row r="2639" s="19" customFormat="1"/>
    <row r="2640" s="19" customFormat="1"/>
    <row r="2641" s="19" customFormat="1"/>
    <row r="2642" s="19" customFormat="1"/>
    <row r="2643" s="19" customFormat="1"/>
    <row r="2644" s="19" customFormat="1"/>
    <row r="2645" s="19" customFormat="1"/>
    <row r="2646" s="19" customFormat="1"/>
    <row r="2647" s="19" customFormat="1"/>
    <row r="2648" s="19" customFormat="1"/>
    <row r="2649" s="19" customFormat="1"/>
    <row r="2650" s="19" customFormat="1"/>
    <row r="2651" s="19" customFormat="1"/>
    <row r="2652" s="19" customFormat="1"/>
    <row r="2653" s="19" customFormat="1"/>
    <row r="2654" s="19" customFormat="1"/>
    <row r="2655" s="19" customFormat="1"/>
    <row r="2656" s="19" customFormat="1"/>
    <row r="2657" s="19" customFormat="1"/>
    <row r="2658" s="19" customFormat="1"/>
    <row r="2659" s="19" customFormat="1"/>
    <row r="2660" s="19" customFormat="1"/>
    <row r="2661" s="19" customFormat="1"/>
    <row r="2662" s="19" customFormat="1"/>
    <row r="2663" s="19" customFormat="1"/>
    <row r="2664" s="19" customFormat="1"/>
    <row r="2665" s="19" customFormat="1"/>
    <row r="2666" s="19" customFormat="1"/>
    <row r="2667" s="19" customFormat="1"/>
    <row r="2668" s="19" customFormat="1"/>
    <row r="2669" s="19" customFormat="1"/>
    <row r="2670" s="19" customFormat="1"/>
    <row r="2671" s="19" customFormat="1"/>
    <row r="2672" s="19" customFormat="1"/>
    <row r="2673" s="19" customFormat="1"/>
    <row r="2674" s="19" customFormat="1"/>
    <row r="2675" s="19" customFormat="1"/>
    <row r="2676" s="19" customFormat="1"/>
    <row r="2677" s="19" customFormat="1"/>
    <row r="2678" s="19" customFormat="1"/>
    <row r="2679" s="19" customFormat="1"/>
    <row r="2680" s="19" customFormat="1"/>
    <row r="2681" s="19" customFormat="1"/>
    <row r="2682" s="19" customFormat="1"/>
    <row r="2683" s="19" customFormat="1"/>
    <row r="2684" s="19" customFormat="1"/>
    <row r="2685" s="19" customFormat="1"/>
    <row r="2686" s="19" customFormat="1"/>
    <row r="2687" s="19" customFormat="1"/>
    <row r="2688" s="19" customFormat="1"/>
    <row r="2689" s="19" customFormat="1"/>
    <row r="2690" s="19" customFormat="1"/>
    <row r="2691" s="19" customFormat="1"/>
    <row r="2692" s="19" customFormat="1"/>
    <row r="2693" s="19" customFormat="1"/>
    <row r="2694" s="19" customFormat="1"/>
    <row r="2695" s="19" customFormat="1"/>
    <row r="2696" s="19" customFormat="1"/>
    <row r="2697" s="19" customFormat="1"/>
    <row r="2698" s="19" customFormat="1"/>
    <row r="2699" s="19" customFormat="1"/>
    <row r="2700" s="19" customFormat="1"/>
    <row r="2701" s="19" customFormat="1"/>
    <row r="2702" s="19" customFormat="1"/>
    <row r="2703" s="19" customFormat="1"/>
    <row r="2704" s="19" customFormat="1"/>
    <row r="2705" s="19" customFormat="1"/>
    <row r="2706" s="19" customFormat="1"/>
    <row r="2707" s="19" customFormat="1"/>
    <row r="2708" s="19" customFormat="1"/>
    <row r="2709" s="19" customFormat="1"/>
    <row r="2710" s="19" customFormat="1"/>
    <row r="2711" s="19" customFormat="1"/>
    <row r="2712" s="19" customFormat="1"/>
    <row r="2713" s="19" customFormat="1"/>
    <row r="2714" s="19" customFormat="1"/>
    <row r="2715" s="19" customFormat="1"/>
    <row r="2716" s="19" customFormat="1"/>
    <row r="2717" s="19" customFormat="1"/>
    <row r="2718" s="19" customFormat="1"/>
    <row r="2719" s="19" customFormat="1"/>
    <row r="2720" s="19" customFormat="1"/>
    <row r="2721" s="19" customFormat="1"/>
    <row r="2722" s="19" customFormat="1"/>
    <row r="2723" s="19" customFormat="1"/>
    <row r="2724" s="19" customFormat="1"/>
    <row r="2725" s="19" customFormat="1"/>
    <row r="2726" s="19" customFormat="1"/>
    <row r="2727" s="19" customFormat="1"/>
    <row r="2728" s="19" customFormat="1"/>
    <row r="2729" s="19" customFormat="1"/>
    <row r="2730" s="19" customFormat="1"/>
    <row r="2731" s="19" customFormat="1"/>
    <row r="2732" s="19" customFormat="1"/>
    <row r="2733" s="19" customFormat="1"/>
    <row r="2734" s="19" customFormat="1"/>
    <row r="2735" s="19" customFormat="1"/>
    <row r="2736" s="19" customFormat="1"/>
    <row r="2737" s="19" customFormat="1"/>
    <row r="2738" s="19" customFormat="1"/>
    <row r="2739" s="19" customFormat="1"/>
    <row r="2740" s="19" customFormat="1"/>
    <row r="2741" s="19" customFormat="1"/>
    <row r="2742" s="19" customFormat="1"/>
    <row r="2743" s="19" customFormat="1"/>
    <row r="2744" s="19" customFormat="1"/>
    <row r="2745" s="19" customFormat="1"/>
    <row r="2746" s="19" customFormat="1"/>
    <row r="2747" s="19" customFormat="1"/>
    <row r="2748" s="19" customFormat="1"/>
    <row r="2749" s="19" customFormat="1"/>
    <row r="2750" s="19" customFormat="1"/>
    <row r="2751" s="19" customFormat="1"/>
    <row r="2752" s="19" customFormat="1"/>
    <row r="2753" s="19" customFormat="1"/>
    <row r="2754" s="19" customFormat="1"/>
    <row r="2755" s="19" customFormat="1"/>
    <row r="2756" s="19" customFormat="1"/>
    <row r="2757" s="19" customFormat="1"/>
    <row r="2758" s="19" customFormat="1"/>
    <row r="2759" s="19" customFormat="1"/>
    <row r="2760" s="19" customFormat="1"/>
    <row r="2761" s="19" customFormat="1"/>
    <row r="2762" s="19" customFormat="1"/>
    <row r="2763" s="19" customFormat="1"/>
    <row r="2764" s="19" customFormat="1"/>
    <row r="2765" s="19" customFormat="1"/>
    <row r="2766" s="19" customFormat="1"/>
    <row r="2767" s="19" customFormat="1"/>
    <row r="2768" s="19" customFormat="1"/>
    <row r="2769" s="19" customFormat="1"/>
    <row r="2770" s="19" customFormat="1"/>
    <row r="2771" s="19" customFormat="1"/>
    <row r="2772" s="19" customFormat="1"/>
    <row r="2773" s="19" customFormat="1"/>
    <row r="2774" s="19" customFormat="1"/>
    <row r="2775" s="19" customFormat="1"/>
    <row r="2776" s="19" customFormat="1"/>
    <row r="2777" s="19" customFormat="1"/>
    <row r="2778" s="19" customFormat="1"/>
    <row r="2779" s="19" customFormat="1"/>
    <row r="2780" s="19" customFormat="1"/>
    <row r="2781" s="19" customFormat="1"/>
    <row r="2782" s="19" customFormat="1"/>
    <row r="2783" s="19" customFormat="1"/>
    <row r="2784" s="19" customFormat="1"/>
    <row r="2785" s="19" customFormat="1"/>
    <row r="2786" s="19" customFormat="1"/>
    <row r="2787" s="19" customFormat="1"/>
    <row r="2788" s="19" customFormat="1"/>
    <row r="2789" s="19" customFormat="1"/>
    <row r="2790" s="19" customFormat="1"/>
    <row r="2791" s="19" customFormat="1"/>
    <row r="2792" s="19" customFormat="1"/>
    <row r="2793" s="19" customFormat="1"/>
    <row r="2794" s="19" customFormat="1"/>
    <row r="2795" s="19" customFormat="1"/>
    <row r="2796" s="19" customFormat="1"/>
    <row r="2797" s="19" customFormat="1"/>
    <row r="2798" s="19" customFormat="1"/>
    <row r="2799" s="19" customFormat="1"/>
    <row r="2800" s="19" customFormat="1"/>
    <row r="2801" s="19" customFormat="1"/>
    <row r="2802" s="19" customFormat="1"/>
    <row r="2803" s="19" customFormat="1"/>
    <row r="2804" s="19" customFormat="1"/>
    <row r="2805" s="19" customFormat="1"/>
    <row r="2806" s="19" customFormat="1"/>
    <row r="2807" s="19" customFormat="1"/>
    <row r="2808" s="19" customFormat="1"/>
    <row r="2809" s="19" customFormat="1"/>
    <row r="2810" s="19" customFormat="1"/>
    <row r="2811" s="19" customFormat="1"/>
    <row r="2812" s="19" customFormat="1"/>
    <row r="2813" s="19" customFormat="1"/>
    <row r="2814" s="19" customFormat="1"/>
    <row r="2815" s="19" customFormat="1"/>
    <row r="2816" s="19" customFormat="1"/>
    <row r="2817" s="19" customFormat="1"/>
    <row r="2818" s="19" customFormat="1"/>
    <row r="2819" s="19" customFormat="1"/>
    <row r="2820" s="19" customFormat="1"/>
    <row r="2821" s="19" customFormat="1"/>
    <row r="2822" s="19" customFormat="1"/>
    <row r="2823" s="19" customFormat="1"/>
    <row r="2824" s="19" customFormat="1"/>
    <row r="2825" s="19" customFormat="1"/>
    <row r="2826" s="19" customFormat="1"/>
    <row r="2827" s="19" customFormat="1"/>
    <row r="2828" s="19" customFormat="1"/>
    <row r="2829" s="19" customFormat="1"/>
    <row r="2830" s="19" customFormat="1"/>
    <row r="2831" s="19" customFormat="1"/>
    <row r="2832" s="19" customFormat="1"/>
    <row r="2833" s="19" customFormat="1"/>
    <row r="2834" s="19" customFormat="1"/>
    <row r="2835" s="19" customFormat="1"/>
    <row r="2836" s="19" customFormat="1"/>
    <row r="2837" s="19" customFormat="1"/>
    <row r="2838" s="19" customFormat="1"/>
    <row r="2839" s="19" customFormat="1"/>
    <row r="2840" s="19" customFormat="1"/>
    <row r="2841" s="19" customFormat="1"/>
    <row r="2842" s="19" customFormat="1"/>
    <row r="2843" s="19" customFormat="1"/>
    <row r="2844" s="19" customFormat="1"/>
    <row r="2845" s="19" customFormat="1"/>
    <row r="2846" s="19" customFormat="1"/>
    <row r="2847" s="19" customFormat="1"/>
    <row r="2848" s="19" customFormat="1"/>
    <row r="2849" s="19" customFormat="1"/>
    <row r="2850" s="19" customFormat="1"/>
    <row r="2851" s="19" customFormat="1"/>
    <row r="2852" s="19" customFormat="1"/>
    <row r="2853" s="19" customFormat="1"/>
    <row r="2854" s="19" customFormat="1"/>
    <row r="2855" s="19" customFormat="1"/>
    <row r="2856" s="19" customFormat="1"/>
    <row r="2857" s="19" customFormat="1"/>
    <row r="2858" s="19" customFormat="1"/>
    <row r="2859" s="19" customFormat="1"/>
    <row r="2860" s="19" customFormat="1"/>
    <row r="2861" s="19" customFormat="1"/>
    <row r="2862" s="19" customFormat="1"/>
    <row r="2863" s="19" customFormat="1"/>
    <row r="2864" s="19" customFormat="1"/>
    <row r="2865" s="19" customFormat="1"/>
    <row r="2866" s="19" customFormat="1"/>
    <row r="2867" s="19" customFormat="1"/>
    <row r="2868" s="19" customFormat="1"/>
    <row r="2869" s="19" customFormat="1"/>
    <row r="2870" s="19" customFormat="1"/>
    <row r="2871" s="19" customFormat="1"/>
    <row r="2872" s="19" customFormat="1"/>
    <row r="2873" s="19" customFormat="1"/>
    <row r="2874" s="19" customFormat="1"/>
    <row r="2875" s="19" customFormat="1"/>
    <row r="2876" s="19" customFormat="1"/>
    <row r="2877" s="19" customFormat="1"/>
    <row r="2878" s="19" customFormat="1"/>
    <row r="2879" s="19" customFormat="1"/>
    <row r="2880" s="19" customFormat="1"/>
    <row r="2881" s="19" customFormat="1"/>
    <row r="2882" s="19" customFormat="1"/>
    <row r="2883" s="19" customFormat="1"/>
    <row r="2884" s="19" customFormat="1"/>
    <row r="2885" s="19" customFormat="1"/>
    <row r="2886" s="19" customFormat="1"/>
    <row r="2887" s="19" customFormat="1"/>
    <row r="2888" s="19" customFormat="1"/>
    <row r="2889" s="19" customFormat="1"/>
    <row r="2890" s="19" customFormat="1"/>
    <row r="2891" s="19" customFormat="1"/>
    <row r="2892" s="19" customFormat="1"/>
    <row r="2893" s="19" customFormat="1"/>
    <row r="2894" s="19" customFormat="1"/>
    <row r="2895" s="19" customFormat="1"/>
    <row r="2896" s="19" customFormat="1"/>
    <row r="2897" s="19" customFormat="1"/>
    <row r="2898" s="19" customFormat="1"/>
    <row r="2899" s="19" customFormat="1"/>
    <row r="2900" s="19" customFormat="1"/>
    <row r="2901" s="19" customFormat="1"/>
    <row r="2902" s="19" customFormat="1"/>
    <row r="2903" s="19" customFormat="1"/>
    <row r="2904" s="19" customFormat="1"/>
    <row r="2905" s="19" customFormat="1"/>
    <row r="2906" s="19" customFormat="1"/>
    <row r="2907" s="19" customFormat="1"/>
    <row r="2908" s="19" customFormat="1"/>
    <row r="2909" s="19" customFormat="1"/>
    <row r="2910" s="19" customFormat="1"/>
    <row r="2911" s="19" customFormat="1"/>
    <row r="2912" s="19" customFormat="1"/>
    <row r="2913" s="19" customFormat="1"/>
    <row r="2914" s="19" customFormat="1"/>
    <row r="2915" s="19" customFormat="1"/>
    <row r="2916" s="19" customFormat="1"/>
    <row r="2917" s="19" customFormat="1"/>
    <row r="2918" s="19" customFormat="1"/>
    <row r="2919" s="19" customFormat="1"/>
    <row r="2920" s="19" customFormat="1"/>
    <row r="2921" s="19" customFormat="1"/>
    <row r="2922" s="19" customFormat="1"/>
    <row r="2923" s="19" customFormat="1"/>
    <row r="2924" s="19" customFormat="1"/>
    <row r="2925" s="19" customFormat="1"/>
    <row r="2926" s="19" customFormat="1"/>
    <row r="2927" s="19" customFormat="1"/>
    <row r="2928" s="19" customFormat="1"/>
    <row r="2929" s="19" customFormat="1"/>
    <row r="2930" s="19" customFormat="1"/>
    <row r="2931" s="19" customFormat="1"/>
    <row r="2932" s="19" customFormat="1"/>
    <row r="2933" s="19" customFormat="1"/>
    <row r="2934" s="19" customFormat="1"/>
    <row r="2935" s="19" customFormat="1"/>
    <row r="2936" s="19" customFormat="1"/>
    <row r="2937" s="19" customFormat="1"/>
    <row r="2938" s="19" customFormat="1"/>
    <row r="2939" s="19" customFormat="1"/>
    <row r="2940" s="19" customFormat="1"/>
    <row r="2941" s="19" customFormat="1"/>
    <row r="2942" s="19" customFormat="1"/>
    <row r="2943" s="19" customFormat="1"/>
    <row r="2944" s="19" customFormat="1"/>
    <row r="2945" s="19" customFormat="1"/>
    <row r="2946" s="19" customFormat="1"/>
    <row r="2947" s="19" customFormat="1"/>
    <row r="2948" s="19" customFormat="1"/>
    <row r="2949" s="19" customFormat="1"/>
    <row r="2950" s="19" customFormat="1"/>
    <row r="2951" s="19" customFormat="1"/>
    <row r="2952" s="19" customFormat="1"/>
    <row r="2953" s="19" customFormat="1"/>
    <row r="2954" s="19" customFormat="1"/>
    <row r="2955" s="19" customFormat="1"/>
    <row r="2956" s="19" customFormat="1"/>
    <row r="2957" s="19" customFormat="1"/>
    <row r="2958" s="19" customFormat="1"/>
    <row r="2959" s="19" customFormat="1"/>
    <row r="2960" s="19" customFormat="1"/>
    <row r="2961" s="19" customFormat="1"/>
    <row r="2962" s="19" customFormat="1"/>
    <row r="2963" s="19" customFormat="1"/>
    <row r="2964" s="19" customFormat="1"/>
    <row r="2965" s="19" customFormat="1"/>
    <row r="2966" s="19" customFormat="1"/>
    <row r="2967" s="19" customFormat="1"/>
    <row r="2968" s="19" customFormat="1"/>
    <row r="2969" s="19" customFormat="1"/>
    <row r="2970" s="19" customFormat="1"/>
    <row r="2971" s="19" customFormat="1"/>
    <row r="2972" s="19" customFormat="1"/>
    <row r="2973" s="19" customFormat="1"/>
    <row r="2974" s="19" customFormat="1"/>
    <row r="2975" s="19" customFormat="1"/>
    <row r="2976" s="19" customFormat="1"/>
    <row r="2977" s="19" customFormat="1"/>
    <row r="2978" s="19" customFormat="1"/>
    <row r="2979" s="19" customFormat="1"/>
    <row r="2980" s="19" customFormat="1"/>
    <row r="2981" s="19" customFormat="1"/>
    <row r="2982" s="19" customFormat="1"/>
    <row r="2983" s="19" customFormat="1"/>
    <row r="2984" s="19" customFormat="1"/>
    <row r="2985" s="19" customFormat="1"/>
    <row r="2986" s="19" customFormat="1"/>
    <row r="2987" s="19" customFormat="1"/>
    <row r="2988" s="19" customFormat="1"/>
    <row r="2989" s="19" customFormat="1"/>
    <row r="2990" s="19" customFormat="1"/>
    <row r="2991" s="19" customFormat="1"/>
    <row r="2992" s="19" customFormat="1"/>
    <row r="2993" s="19" customFormat="1"/>
    <row r="2994" s="19" customFormat="1"/>
    <row r="2995" s="19" customFormat="1"/>
    <row r="2996" s="19" customFormat="1"/>
    <row r="2997" s="19" customFormat="1"/>
    <row r="2998" s="19" customFormat="1"/>
    <row r="2999" s="19" customFormat="1"/>
    <row r="3000" s="19" customFormat="1"/>
    <row r="3001" s="19" customFormat="1"/>
    <row r="3002" s="19" customFormat="1"/>
    <row r="3003" s="19" customFormat="1"/>
    <row r="3004" s="19" customFormat="1"/>
    <row r="3005" s="19" customFormat="1"/>
    <row r="3006" s="19" customFormat="1"/>
    <row r="3007" s="19" customFormat="1"/>
    <row r="3008" s="19" customFormat="1"/>
    <row r="3009" s="19" customFormat="1"/>
    <row r="3010" s="19" customFormat="1"/>
    <row r="3011" s="19" customFormat="1"/>
    <row r="3012" s="19" customFormat="1"/>
    <row r="3013" s="19" customFormat="1"/>
    <row r="3014" s="19" customFormat="1"/>
    <row r="3015" s="19" customFormat="1"/>
    <row r="3016" s="19" customFormat="1"/>
    <row r="3017" s="19" customFormat="1"/>
    <row r="3018" s="19" customFormat="1"/>
    <row r="3019" s="19" customFormat="1"/>
    <row r="3020" s="19" customFormat="1"/>
    <row r="3021" s="19" customFormat="1"/>
    <row r="3022" s="19" customFormat="1"/>
    <row r="3023" s="19" customFormat="1"/>
    <row r="3024" s="19" customFormat="1"/>
    <row r="3025" s="19" customFormat="1"/>
    <row r="3026" s="19" customFormat="1"/>
    <row r="3027" s="19" customFormat="1"/>
    <row r="3028" s="19" customFormat="1"/>
    <row r="3029" s="19" customFormat="1"/>
    <row r="3030" s="19" customFormat="1"/>
    <row r="3031" s="19" customFormat="1"/>
    <row r="3032" s="19" customFormat="1"/>
    <row r="3033" s="19" customFormat="1"/>
    <row r="3034" s="19" customFormat="1"/>
    <row r="3035" s="19" customFormat="1"/>
    <row r="3036" s="19" customFormat="1"/>
    <row r="3037" s="19" customFormat="1"/>
    <row r="3038" s="19" customFormat="1"/>
    <row r="3039" s="19" customFormat="1"/>
    <row r="3040" s="19" customFormat="1"/>
    <row r="3041" s="19" customFormat="1"/>
    <row r="3042" s="19" customFormat="1"/>
    <row r="3043" s="19" customFormat="1"/>
    <row r="3044" s="19" customFormat="1"/>
    <row r="3045" s="19" customFormat="1"/>
    <row r="3046" s="19" customFormat="1"/>
    <row r="3047" s="19" customFormat="1"/>
    <row r="3048" s="19" customFormat="1"/>
    <row r="3049" s="19" customFormat="1"/>
    <row r="3050" s="19" customFormat="1"/>
    <row r="3051" s="19" customFormat="1"/>
    <row r="3052" s="19" customFormat="1"/>
    <row r="3053" s="19" customFormat="1"/>
    <row r="3054" s="19" customFormat="1"/>
    <row r="3055" s="19" customFormat="1"/>
    <row r="3056" s="19" customFormat="1"/>
    <row r="3057" s="19" customFormat="1"/>
    <row r="3058" s="19" customFormat="1"/>
    <row r="3059" s="19" customFormat="1"/>
    <row r="3060" s="19" customFormat="1"/>
    <row r="3061" s="19" customFormat="1"/>
    <row r="3062" s="19" customFormat="1"/>
    <row r="3063" s="19" customFormat="1"/>
    <row r="3064" s="19" customFormat="1"/>
    <row r="3065" s="19" customFormat="1"/>
    <row r="3066" s="19" customFormat="1"/>
    <row r="3067" s="19" customFormat="1"/>
    <row r="3068" s="19" customFormat="1"/>
    <row r="3069" s="19" customFormat="1"/>
    <row r="3070" s="19" customFormat="1"/>
    <row r="3071" s="19" customFormat="1"/>
    <row r="3072" s="19" customFormat="1"/>
    <row r="3073" s="19" customFormat="1"/>
    <row r="3074" s="19" customFormat="1"/>
    <row r="3075" s="19" customFormat="1"/>
    <row r="3076" s="19" customFormat="1"/>
    <row r="3077" s="19" customFormat="1"/>
    <row r="3078" s="19" customFormat="1"/>
    <row r="3079" s="19" customFormat="1"/>
    <row r="3080" s="19" customFormat="1"/>
    <row r="3081" s="19" customFormat="1"/>
    <row r="3082" s="19" customFormat="1"/>
    <row r="3083" s="19" customFormat="1"/>
    <row r="3084" s="19" customFormat="1"/>
    <row r="3085" s="19" customFormat="1"/>
    <row r="3086" s="19" customFormat="1"/>
    <row r="3087" s="19" customFormat="1"/>
    <row r="3088" s="19" customFormat="1"/>
    <row r="3089" s="19" customFormat="1"/>
    <row r="3090" s="19" customFormat="1"/>
    <row r="3091" s="19" customFormat="1"/>
    <row r="3092" s="19" customFormat="1"/>
    <row r="3093" s="19" customFormat="1"/>
    <row r="3094" s="19" customFormat="1"/>
    <row r="3095" s="19" customFormat="1"/>
    <row r="3096" s="19" customFormat="1"/>
    <row r="3097" s="19" customFormat="1"/>
    <row r="3098" s="19" customFormat="1"/>
    <row r="3099" s="19" customFormat="1"/>
    <row r="3100" s="19" customFormat="1"/>
    <row r="3101" s="19" customFormat="1"/>
    <row r="3102" s="19" customFormat="1"/>
    <row r="3103" s="19" customFormat="1"/>
    <row r="3104" s="19" customFormat="1"/>
    <row r="3105" s="19" customFormat="1"/>
    <row r="3106" s="19" customFormat="1"/>
    <row r="3107" s="19" customFormat="1"/>
    <row r="3108" s="19" customFormat="1"/>
    <row r="3109" s="19" customFormat="1"/>
    <row r="3110" s="19" customFormat="1"/>
    <row r="3111" s="19" customFormat="1"/>
    <row r="3112" s="19" customFormat="1"/>
    <row r="3113" s="19" customFormat="1"/>
    <row r="3114" s="19" customFormat="1"/>
    <row r="3115" s="19" customFormat="1"/>
    <row r="3116" s="19" customFormat="1"/>
    <row r="3117" s="19" customFormat="1"/>
    <row r="3118" s="19" customFormat="1"/>
    <row r="3119" s="19" customFormat="1"/>
    <row r="3120" s="19" customFormat="1"/>
    <row r="3121" s="19" customFormat="1"/>
    <row r="3122" s="19" customFormat="1"/>
    <row r="3123" s="19" customFormat="1"/>
    <row r="3124" s="19" customFormat="1"/>
    <row r="3125" s="19" customFormat="1"/>
    <row r="3126" s="19" customFormat="1"/>
    <row r="3127" s="19" customFormat="1"/>
    <row r="3128" s="19" customFormat="1"/>
    <row r="3129" s="19" customFormat="1"/>
    <row r="3130" s="19" customFormat="1"/>
    <row r="3131" s="19" customFormat="1"/>
    <row r="3132" s="19" customFormat="1"/>
    <row r="3133" s="19" customFormat="1"/>
    <row r="3134" s="19" customFormat="1"/>
    <row r="3135" s="19" customFormat="1"/>
    <row r="3136" s="19" customFormat="1"/>
    <row r="3137" s="19" customFormat="1"/>
    <row r="3138" s="19" customFormat="1"/>
    <row r="3139" s="19" customFormat="1"/>
    <row r="3140" s="19" customFormat="1"/>
    <row r="3141" s="19" customFormat="1"/>
    <row r="3142" s="19" customFormat="1"/>
    <row r="3143" s="19" customFormat="1"/>
    <row r="3144" s="19" customFormat="1"/>
    <row r="3145" s="19" customFormat="1"/>
    <row r="3146" s="19" customFormat="1"/>
    <row r="3147" s="19" customFormat="1"/>
    <row r="3148" s="19" customFormat="1"/>
    <row r="3149" s="19" customFormat="1"/>
    <row r="3150" s="19" customFormat="1"/>
    <row r="3151" s="19" customFormat="1"/>
    <row r="3152" s="19" customFormat="1"/>
    <row r="3153" s="19" customFormat="1"/>
    <row r="3154" s="19" customFormat="1"/>
    <row r="3155" s="19" customFormat="1"/>
    <row r="3156" s="19" customFormat="1"/>
    <row r="3157" s="19" customFormat="1"/>
    <row r="3158" s="19" customFormat="1"/>
    <row r="3159" s="19" customFormat="1"/>
    <row r="3160" s="19" customFormat="1"/>
    <row r="3161" s="19" customFormat="1"/>
    <row r="3162" s="19" customFormat="1"/>
    <row r="3163" s="19" customFormat="1"/>
    <row r="3164" s="19" customFormat="1"/>
    <row r="3165" s="19" customFormat="1"/>
    <row r="3166" s="19" customFormat="1"/>
    <row r="3167" s="19" customFormat="1"/>
    <row r="3168" s="19" customFormat="1"/>
    <row r="3169" s="19" customFormat="1"/>
    <row r="3170" s="19" customFormat="1"/>
    <row r="3171" s="19" customFormat="1"/>
    <row r="3172" s="19" customFormat="1"/>
    <row r="3173" s="19" customFormat="1"/>
    <row r="3174" s="19" customFormat="1"/>
    <row r="3175" s="19" customFormat="1"/>
    <row r="3176" s="19" customFormat="1"/>
    <row r="3177" s="19" customFormat="1"/>
    <row r="3178" s="19" customFormat="1"/>
    <row r="3179" s="19" customFormat="1"/>
    <row r="3180" s="19" customFormat="1"/>
    <row r="3181" s="19" customFormat="1"/>
    <row r="3182" s="19" customFormat="1"/>
    <row r="3183" s="19" customFormat="1"/>
    <row r="3184" s="19" customFormat="1"/>
    <row r="3185" s="19" customFormat="1"/>
    <row r="3186" s="19" customFormat="1"/>
    <row r="3187" s="19" customFormat="1"/>
    <row r="3188" s="19" customFormat="1"/>
    <row r="3189" s="19" customFormat="1"/>
    <row r="3190" s="19" customFormat="1"/>
    <row r="3191" s="19" customFormat="1"/>
    <row r="3192" s="19" customFormat="1"/>
    <row r="3193" s="19" customFormat="1"/>
    <row r="3194" s="19" customFormat="1"/>
    <row r="3195" s="19" customFormat="1"/>
    <row r="3196" s="19" customFormat="1"/>
    <row r="3197" s="19" customFormat="1"/>
    <row r="3198" s="19" customFormat="1"/>
    <row r="3199" s="19" customFormat="1"/>
    <row r="3200" s="19" customFormat="1"/>
    <row r="3201" s="19" customFormat="1"/>
    <row r="3202" s="19" customFormat="1"/>
    <row r="3203" s="19" customFormat="1"/>
    <row r="3204" s="19" customFormat="1"/>
    <row r="3205" s="19" customFormat="1"/>
    <row r="3206" s="19" customFormat="1"/>
    <row r="3207" s="19" customFormat="1"/>
    <row r="3208" s="19" customFormat="1"/>
    <row r="3209" s="19" customFormat="1"/>
    <row r="3210" s="19" customFormat="1"/>
    <row r="3211" s="19" customFormat="1"/>
    <row r="3212" s="19" customFormat="1"/>
    <row r="3213" s="19" customFormat="1"/>
    <row r="3214" s="19" customFormat="1"/>
    <row r="3215" s="19" customFormat="1"/>
    <row r="3216" s="19" customFormat="1"/>
    <row r="3217" s="19" customFormat="1"/>
    <row r="3218" s="19" customFormat="1"/>
    <row r="3219" s="19" customFormat="1"/>
    <row r="3220" s="19" customFormat="1"/>
    <row r="3221" s="19" customFormat="1"/>
    <row r="3222" s="19" customFormat="1"/>
    <row r="3223" s="19" customFormat="1"/>
    <row r="3224" s="19" customFormat="1"/>
    <row r="3225" s="19" customFormat="1"/>
    <row r="3226" s="19" customFormat="1"/>
    <row r="3227" s="19" customFormat="1"/>
    <row r="3228" s="19" customFormat="1"/>
    <row r="3229" s="19" customFormat="1"/>
    <row r="3230" s="19" customFormat="1"/>
    <row r="3231" s="19" customFormat="1"/>
    <row r="3232" s="19" customFormat="1"/>
    <row r="3233" s="19" customFormat="1"/>
    <row r="3234" s="19" customFormat="1"/>
    <row r="3235" s="19" customFormat="1"/>
    <row r="3236" s="19" customFormat="1"/>
    <row r="3237" s="19" customFormat="1"/>
    <row r="3238" s="19" customFormat="1"/>
    <row r="3239" s="19" customFormat="1"/>
    <row r="3240" s="19" customFormat="1"/>
    <row r="3241" s="19" customFormat="1"/>
    <row r="3242" s="19" customFormat="1"/>
    <row r="3243" s="19" customFormat="1"/>
    <row r="3244" s="19" customFormat="1"/>
    <row r="3245" s="19" customFormat="1"/>
    <row r="3246" s="19" customFormat="1"/>
    <row r="3247" s="19" customFormat="1"/>
    <row r="3248" s="19" customFormat="1"/>
    <row r="3249" s="19" customFormat="1"/>
    <row r="3250" s="19" customFormat="1"/>
    <row r="3251" s="19" customFormat="1"/>
    <row r="3252" s="19" customFormat="1"/>
    <row r="3253" s="19" customFormat="1"/>
    <row r="3254" s="19" customFormat="1"/>
    <row r="3255" s="19" customFormat="1"/>
    <row r="3256" s="19" customFormat="1"/>
    <row r="3257" s="19" customFormat="1"/>
    <row r="3258" s="19" customFormat="1"/>
    <row r="3259" s="19" customFormat="1"/>
    <row r="3260" s="19" customFormat="1"/>
    <row r="3261" s="19" customFormat="1"/>
    <row r="3262" s="19" customFormat="1"/>
    <row r="3263" s="19" customFormat="1"/>
    <row r="3264" s="19" customFormat="1"/>
    <row r="3265" s="19" customFormat="1"/>
    <row r="3266" s="19" customFormat="1"/>
    <row r="3267" s="19" customFormat="1"/>
    <row r="3268" s="19" customFormat="1"/>
    <row r="3269" s="19" customFormat="1"/>
    <row r="3270" s="19" customFormat="1"/>
    <row r="3271" s="19" customFormat="1"/>
    <row r="3272" s="19" customFormat="1"/>
    <row r="3273" s="19" customFormat="1"/>
    <row r="3274" s="19" customFormat="1"/>
    <row r="3275" s="19" customFormat="1"/>
    <row r="3276" s="19" customFormat="1"/>
    <row r="3277" s="19" customFormat="1"/>
    <row r="3278" s="19" customFormat="1"/>
    <row r="3279" s="19" customFormat="1"/>
    <row r="3280" s="19" customFormat="1"/>
    <row r="3281" s="19" customFormat="1"/>
    <row r="3282" s="19" customFormat="1"/>
    <row r="3283" s="19" customFormat="1"/>
    <row r="3284" s="19" customFormat="1"/>
    <row r="3285" s="19" customFormat="1"/>
    <row r="3286" s="19" customFormat="1"/>
    <row r="3287" s="19" customFormat="1"/>
    <row r="3288" s="19" customFormat="1"/>
    <row r="3289" s="19" customFormat="1"/>
    <row r="3290" s="19" customFormat="1"/>
    <row r="3291" s="19" customFormat="1"/>
    <row r="3292" s="19" customFormat="1"/>
    <row r="3293" s="19" customFormat="1"/>
    <row r="3294" s="19" customFormat="1"/>
    <row r="3295" s="19" customFormat="1"/>
    <row r="3296" s="19" customFormat="1"/>
    <row r="3297" s="19" customFormat="1"/>
    <row r="3298" s="19" customFormat="1"/>
    <row r="3299" s="19" customFormat="1"/>
    <row r="3300" s="19" customFormat="1"/>
    <row r="3301" s="19" customFormat="1"/>
    <row r="3302" s="19" customFormat="1"/>
    <row r="3303" s="19" customFormat="1"/>
    <row r="3304" s="19" customFormat="1"/>
    <row r="3305" s="19" customFormat="1"/>
    <row r="3306" s="19" customFormat="1"/>
    <row r="3307" s="19" customFormat="1"/>
    <row r="3308" s="19" customFormat="1"/>
    <row r="3309" s="19" customFormat="1"/>
    <row r="3310" s="19" customFormat="1"/>
    <row r="3311" s="19" customFormat="1"/>
    <row r="3312" s="19" customFormat="1"/>
    <row r="3313" s="19" customFormat="1"/>
    <row r="3314" s="19" customFormat="1"/>
    <row r="3315" s="19" customFormat="1"/>
    <row r="3316" s="19" customFormat="1"/>
    <row r="3317" s="19" customFormat="1"/>
    <row r="3318" s="19" customFormat="1"/>
    <row r="3319" s="19" customFormat="1"/>
    <row r="3320" s="19" customFormat="1"/>
    <row r="3321" s="19" customFormat="1"/>
    <row r="3322" s="19" customFormat="1"/>
    <row r="3323" s="19" customFormat="1"/>
    <row r="3324" s="19" customFormat="1"/>
    <row r="3325" s="19" customFormat="1"/>
    <row r="3326" s="19" customFormat="1"/>
    <row r="3327" s="19" customFormat="1"/>
    <row r="3328" s="19" customFormat="1"/>
    <row r="3329" s="19" customFormat="1"/>
    <row r="3330" s="19" customFormat="1"/>
    <row r="3331" s="19" customFormat="1"/>
    <row r="3332" s="19" customFormat="1"/>
    <row r="3333" s="19" customFormat="1"/>
    <row r="3334" s="19" customFormat="1"/>
    <row r="3335" s="19" customFormat="1"/>
    <row r="3336" s="19" customFormat="1"/>
    <row r="3337" s="19" customFormat="1"/>
    <row r="3338" s="19" customFormat="1"/>
    <row r="3339" s="19" customFormat="1"/>
    <row r="3340" s="19" customFormat="1"/>
    <row r="3341" s="19" customFormat="1"/>
    <row r="3342" s="19" customFormat="1"/>
    <row r="3343" s="19" customFormat="1"/>
    <row r="3344" s="19" customFormat="1"/>
    <row r="3345" s="19" customFormat="1"/>
    <row r="3346" s="19" customFormat="1"/>
    <row r="3347" s="19" customFormat="1"/>
    <row r="3348" s="19" customFormat="1"/>
    <row r="3349" s="19" customFormat="1"/>
    <row r="3350" s="19" customFormat="1"/>
    <row r="3351" s="19" customFormat="1"/>
    <row r="3352" s="19" customFormat="1"/>
    <row r="3353" s="19" customFormat="1"/>
    <row r="3354" s="19" customFormat="1"/>
    <row r="3355" s="19" customFormat="1"/>
    <row r="3356" s="19" customFormat="1"/>
    <row r="3357" s="19" customFormat="1"/>
    <row r="3358" s="19" customFormat="1"/>
    <row r="3359" s="19" customFormat="1"/>
    <row r="3360" s="19" customFormat="1"/>
    <row r="3361" s="19" customFormat="1"/>
    <row r="3362" s="19" customFormat="1"/>
    <row r="3363" s="19" customFormat="1"/>
    <row r="3364" s="19" customFormat="1"/>
    <row r="3365" s="19" customFormat="1"/>
    <row r="3366" s="19" customFormat="1"/>
    <row r="3367" s="19" customFormat="1"/>
    <row r="3368" s="19" customFormat="1"/>
    <row r="3369" s="19" customFormat="1"/>
    <row r="3370" s="19" customFormat="1"/>
    <row r="3371" s="19" customFormat="1"/>
    <row r="3372" s="19" customFormat="1"/>
    <row r="3373" s="19" customFormat="1"/>
    <row r="3374" s="19" customFormat="1"/>
    <row r="3375" s="19" customFormat="1"/>
    <row r="3376" s="19" customFormat="1"/>
    <row r="3377" s="19" customFormat="1"/>
    <row r="3378" s="19" customFormat="1"/>
    <row r="3379" s="19" customFormat="1"/>
    <row r="3380" s="19" customFormat="1"/>
    <row r="3381" s="19" customFormat="1"/>
    <row r="3382" s="19" customFormat="1"/>
    <row r="3383" s="19" customFormat="1"/>
    <row r="3384" s="19" customFormat="1"/>
    <row r="3385" s="19" customFormat="1"/>
    <row r="3386" s="19" customFormat="1"/>
    <row r="3387" s="19" customFormat="1"/>
    <row r="3388" s="19" customFormat="1"/>
    <row r="3389" s="19" customFormat="1"/>
    <row r="3390" s="19" customFormat="1"/>
    <row r="3391" s="19" customFormat="1"/>
    <row r="3392" s="19" customFormat="1"/>
    <row r="3393" s="19" customFormat="1"/>
    <row r="3394" s="19" customFormat="1"/>
    <row r="3395" s="19" customFormat="1"/>
    <row r="3396" s="19" customFormat="1"/>
    <row r="3397" s="19" customFormat="1"/>
    <row r="3398" s="19" customFormat="1"/>
    <row r="3399" s="19" customFormat="1"/>
    <row r="3400" s="19" customFormat="1"/>
    <row r="3401" s="19" customFormat="1"/>
    <row r="3402" s="19" customFormat="1"/>
    <row r="3403" s="19" customFormat="1"/>
    <row r="3404" s="19" customFormat="1"/>
    <row r="3405" s="19" customFormat="1"/>
    <row r="3406" s="19" customFormat="1"/>
    <row r="3407" s="19" customFormat="1"/>
    <row r="3408" s="19" customFormat="1"/>
    <row r="3409" s="19" customFormat="1"/>
    <row r="3410" s="19" customFormat="1"/>
    <row r="3411" s="19" customFormat="1"/>
    <row r="3412" s="19" customFormat="1"/>
    <row r="3413" s="19" customFormat="1"/>
    <row r="3414" s="19" customFormat="1"/>
    <row r="3415" s="19" customFormat="1"/>
    <row r="3416" s="19" customFormat="1"/>
    <row r="3417" s="19" customFormat="1"/>
    <row r="3418" s="19" customFormat="1"/>
    <row r="3419" s="19" customFormat="1"/>
    <row r="3420" s="19" customFormat="1"/>
    <row r="3421" s="19" customFormat="1"/>
    <row r="3422" s="19" customFormat="1"/>
    <row r="3423" s="19" customFormat="1"/>
    <row r="3424" s="19" customFormat="1"/>
    <row r="3425" s="19" customFormat="1"/>
    <row r="3426" s="19" customFormat="1"/>
    <row r="3427" s="19" customFormat="1"/>
    <row r="3428" s="19" customFormat="1"/>
    <row r="3429" s="19" customFormat="1"/>
    <row r="3430" s="19" customFormat="1"/>
    <row r="3431" s="19" customFormat="1"/>
    <row r="3432" s="19" customFormat="1"/>
    <row r="3433" s="19" customFormat="1"/>
    <row r="3434" s="19" customFormat="1"/>
    <row r="3435" s="19" customFormat="1"/>
    <row r="3436" s="19" customFormat="1"/>
    <row r="3437" s="19" customFormat="1"/>
    <row r="3438" s="19" customFormat="1"/>
    <row r="3439" s="19" customFormat="1"/>
    <row r="3440" s="19" customFormat="1"/>
    <row r="3441" s="19" customFormat="1"/>
    <row r="3442" s="19" customFormat="1"/>
    <row r="3443" s="19" customFormat="1"/>
    <row r="3444" s="19" customFormat="1"/>
    <row r="3445" s="19" customFormat="1"/>
    <row r="3446" s="19" customFormat="1"/>
    <row r="3447" s="19" customFormat="1"/>
    <row r="3448" s="19" customFormat="1"/>
    <row r="3449" s="19" customFormat="1"/>
    <row r="3450" s="19" customFormat="1"/>
    <row r="3451" s="19" customFormat="1"/>
    <row r="3452" s="19" customFormat="1"/>
    <row r="3453" s="19" customFormat="1"/>
    <row r="3454" s="19" customFormat="1"/>
    <row r="3455" s="19" customFormat="1"/>
    <row r="3456" s="19" customFormat="1"/>
    <row r="3457" s="19" customFormat="1"/>
    <row r="3458" s="19" customFormat="1"/>
    <row r="3459" s="19" customFormat="1"/>
    <row r="3460" s="19" customFormat="1"/>
    <row r="3461" s="19" customFormat="1"/>
    <row r="3462" s="19" customFormat="1"/>
    <row r="3463" s="19" customFormat="1"/>
    <row r="3464" s="19" customFormat="1"/>
    <row r="3465" s="19" customFormat="1"/>
    <row r="3466" s="19" customFormat="1"/>
    <row r="3467" s="19" customFormat="1"/>
    <row r="3468" s="19" customFormat="1"/>
    <row r="3469" s="19" customFormat="1"/>
    <row r="3470" s="19" customFormat="1"/>
    <row r="3471" s="19" customFormat="1"/>
    <row r="3472" s="19" customFormat="1"/>
    <row r="3473" s="19" customFormat="1"/>
    <row r="3474" s="19" customFormat="1"/>
    <row r="3475" s="19" customFormat="1"/>
    <row r="3476" s="19" customFormat="1"/>
    <row r="3477" s="19" customFormat="1"/>
    <row r="3478" s="19" customFormat="1"/>
    <row r="3479" s="19" customFormat="1"/>
    <row r="3480" s="19" customFormat="1"/>
    <row r="3481" s="19" customFormat="1"/>
    <row r="3482" s="19" customFormat="1"/>
    <row r="3483" s="19" customFormat="1"/>
    <row r="3484" s="19" customFormat="1"/>
    <row r="3485" s="19" customFormat="1"/>
    <row r="3486" s="19" customFormat="1"/>
    <row r="3487" s="19" customFormat="1"/>
    <row r="3488" s="19" customFormat="1"/>
    <row r="3489" s="19" customFormat="1"/>
    <row r="3490" s="19" customFormat="1"/>
    <row r="3491" s="19" customFormat="1"/>
    <row r="3492" s="19" customFormat="1"/>
    <row r="3493" s="19" customFormat="1"/>
    <row r="3494" s="19" customFormat="1"/>
    <row r="3495" s="19" customFormat="1"/>
    <row r="3496" s="19" customFormat="1"/>
    <row r="3497" s="19" customFormat="1"/>
    <row r="3498" s="19" customFormat="1"/>
    <row r="3499" s="19" customFormat="1"/>
    <row r="3500" s="19" customFormat="1"/>
    <row r="3501" s="19" customFormat="1"/>
    <row r="3502" s="19" customFormat="1"/>
    <row r="3503" s="19" customFormat="1"/>
    <row r="3504" s="19" customFormat="1"/>
    <row r="3505" s="19" customFormat="1"/>
    <row r="3506" s="19" customFormat="1"/>
    <row r="3507" s="19" customFormat="1"/>
    <row r="3508" s="19" customFormat="1"/>
    <row r="3509" s="19" customFormat="1"/>
    <row r="3510" s="19" customFormat="1"/>
    <row r="3511" s="19" customFormat="1"/>
    <row r="3512" s="19" customFormat="1"/>
    <row r="3513" s="19" customFormat="1"/>
    <row r="3514" s="19" customFormat="1"/>
    <row r="3515" s="19" customFormat="1"/>
    <row r="3516" s="19" customFormat="1"/>
    <row r="3517" s="19" customFormat="1"/>
    <row r="3518" s="19" customFormat="1"/>
    <row r="3519" s="19" customFormat="1"/>
    <row r="3520" s="19" customFormat="1"/>
    <row r="3521" s="19" customFormat="1"/>
    <row r="3522" s="19" customFormat="1"/>
    <row r="3523" s="19" customFormat="1"/>
    <row r="3524" s="19" customFormat="1"/>
    <row r="3525" s="19" customFormat="1"/>
    <row r="3526" s="19" customFormat="1"/>
    <row r="3527" s="19" customFormat="1"/>
    <row r="3528" s="19" customFormat="1"/>
    <row r="3529" s="19" customFormat="1"/>
    <row r="3530" s="19" customFormat="1"/>
    <row r="3531" s="19" customFormat="1"/>
    <row r="3532" s="19" customFormat="1"/>
    <row r="3533" s="19" customFormat="1"/>
    <row r="3534" s="19" customFormat="1"/>
    <row r="3535" s="19" customFormat="1"/>
    <row r="3536" s="19" customFormat="1"/>
    <row r="3537" s="19" customFormat="1"/>
    <row r="3538" s="19" customFormat="1"/>
    <row r="3539" s="19" customFormat="1"/>
    <row r="3540" s="19" customFormat="1"/>
    <row r="3541" s="19" customFormat="1"/>
    <row r="3542" s="19" customFormat="1"/>
    <row r="3543" s="19" customFormat="1"/>
    <row r="3544" s="19" customFormat="1"/>
    <row r="3545" s="19" customFormat="1"/>
    <row r="3546" s="19" customFormat="1"/>
    <row r="3547" s="19" customFormat="1"/>
    <row r="3548" s="19" customFormat="1"/>
    <row r="3549" s="19" customFormat="1"/>
    <row r="3550" s="19" customFormat="1"/>
    <row r="3551" s="19" customFormat="1"/>
    <row r="3552" s="19" customFormat="1"/>
    <row r="3553" s="19" customFormat="1"/>
    <row r="3554" s="19" customFormat="1"/>
    <row r="3555" s="19" customFormat="1"/>
    <row r="3556" s="19" customFormat="1"/>
    <row r="3557" s="19" customFormat="1"/>
    <row r="3558" s="19" customFormat="1"/>
    <row r="3559" s="19" customFormat="1"/>
    <row r="3560" s="19" customFormat="1"/>
    <row r="3561" s="19" customFormat="1"/>
    <row r="3562" s="19" customFormat="1"/>
    <row r="3563" s="19" customFormat="1"/>
    <row r="3564" s="19" customFormat="1"/>
    <row r="3565" s="19" customFormat="1"/>
    <row r="3566" s="19" customFormat="1"/>
    <row r="3567" s="19" customFormat="1"/>
    <row r="3568" s="19" customFormat="1"/>
    <row r="3569" s="19" customFormat="1"/>
    <row r="3570" s="19" customFormat="1"/>
    <row r="3571" s="19" customFormat="1"/>
    <row r="3572" s="19" customFormat="1"/>
    <row r="3573" s="19" customFormat="1"/>
    <row r="3574" s="19" customFormat="1"/>
    <row r="3575" s="19" customFormat="1"/>
    <row r="3576" s="19" customFormat="1"/>
    <row r="3577" s="19" customFormat="1"/>
    <row r="3578" s="19" customFormat="1"/>
    <row r="3579" s="19" customFormat="1"/>
    <row r="3580" s="19" customFormat="1"/>
    <row r="3581" s="19" customFormat="1"/>
    <row r="3582" s="19" customFormat="1"/>
    <row r="3583" s="19" customFormat="1"/>
    <row r="3584" s="19" customFormat="1"/>
    <row r="3585" s="19" customFormat="1"/>
    <row r="3586" s="19" customFormat="1"/>
    <row r="3587" s="19" customFormat="1"/>
    <row r="3588" s="19" customFormat="1"/>
    <row r="3589" s="19" customFormat="1"/>
    <row r="3590" s="19" customFormat="1"/>
    <row r="3591" s="19" customFormat="1"/>
    <row r="3592" s="19" customFormat="1"/>
    <row r="3593" s="19" customFormat="1"/>
    <row r="3594" s="19" customFormat="1"/>
    <row r="3595" s="19" customFormat="1"/>
    <row r="3596" s="19" customFormat="1"/>
    <row r="3597" s="19" customFormat="1"/>
    <row r="3598" s="19" customFormat="1"/>
    <row r="3599" s="19" customFormat="1"/>
    <row r="3600" s="19" customFormat="1"/>
    <row r="3601" s="19" customFormat="1"/>
    <row r="3602" s="19" customFormat="1"/>
    <row r="3603" s="19" customFormat="1"/>
    <row r="3604" s="19" customFormat="1"/>
    <row r="3605" s="19" customFormat="1"/>
    <row r="3606" s="19" customFormat="1"/>
    <row r="3607" s="19" customFormat="1"/>
    <row r="3608" s="19" customFormat="1"/>
    <row r="3609" s="19" customFormat="1"/>
    <row r="3610" s="19" customFormat="1"/>
    <row r="3611" s="19" customFormat="1"/>
    <row r="3612" s="19" customFormat="1"/>
    <row r="3613" s="19" customFormat="1"/>
    <row r="3614" s="19" customFormat="1"/>
    <row r="3615" s="19" customFormat="1"/>
    <row r="3616" s="19" customFormat="1"/>
    <row r="3617" s="19" customFormat="1"/>
    <row r="3618" s="19" customFormat="1"/>
    <row r="3619" s="19" customFormat="1"/>
    <row r="3620" s="19" customFormat="1"/>
    <row r="3621" s="19" customFormat="1"/>
    <row r="3622" s="19" customFormat="1"/>
    <row r="3623" s="19" customFormat="1"/>
    <row r="3624" s="19" customFormat="1"/>
    <row r="3625" s="19" customFormat="1"/>
    <row r="3626" s="19" customFormat="1"/>
    <row r="3627" s="19" customFormat="1"/>
    <row r="3628" s="19" customFormat="1"/>
    <row r="3629" s="19" customFormat="1"/>
    <row r="3630" s="19" customFormat="1"/>
    <row r="3631" s="19" customFormat="1"/>
    <row r="3632" s="19" customFormat="1"/>
    <row r="3633" s="19" customFormat="1"/>
    <row r="3634" s="19" customFormat="1"/>
    <row r="3635" s="19" customFormat="1"/>
    <row r="3636" s="19" customFormat="1"/>
    <row r="3637" s="19" customFormat="1"/>
    <row r="3638" s="19" customFormat="1"/>
    <row r="3639" s="19" customFormat="1"/>
    <row r="3640" s="19" customFormat="1"/>
    <row r="3641" s="19" customFormat="1"/>
    <row r="3642" s="19" customFormat="1"/>
    <row r="3643" s="19" customFormat="1"/>
    <row r="3644" s="19" customFormat="1"/>
    <row r="3645" s="19" customFormat="1"/>
    <row r="3646" s="19" customFormat="1"/>
    <row r="3647" s="19" customFormat="1"/>
    <row r="3648" s="19" customFormat="1"/>
    <row r="3649" s="19" customFormat="1"/>
    <row r="3650" s="19" customFormat="1"/>
    <row r="3651" s="19" customFormat="1"/>
    <row r="3652" s="19" customFormat="1"/>
    <row r="3653" s="19" customFormat="1"/>
    <row r="3654" s="19" customFormat="1"/>
    <row r="3655" s="19" customFormat="1"/>
    <row r="3656" s="19" customFormat="1"/>
    <row r="3657" s="19" customFormat="1"/>
    <row r="3658" s="19" customFormat="1"/>
    <row r="3659" s="19" customFormat="1"/>
    <row r="3660" s="19" customFormat="1"/>
    <row r="3661" s="19" customFormat="1"/>
    <row r="3662" s="19" customFormat="1"/>
    <row r="3663" s="19" customFormat="1"/>
    <row r="3664" s="19" customFormat="1"/>
    <row r="3665" s="19" customFormat="1"/>
    <row r="3666" s="19" customFormat="1"/>
    <row r="3667" s="19" customFormat="1"/>
    <row r="3668" s="19" customFormat="1"/>
    <row r="3669" s="19" customFormat="1"/>
    <row r="3670" s="19" customFormat="1"/>
    <row r="3671" s="19" customFormat="1"/>
    <row r="3672" s="19" customFormat="1"/>
    <row r="3673" s="19" customFormat="1"/>
    <row r="3674" s="19" customFormat="1"/>
    <row r="3675" s="19" customFormat="1"/>
    <row r="3676" s="19" customFormat="1"/>
    <row r="3677" s="19" customFormat="1"/>
    <row r="3678" s="19" customFormat="1"/>
    <row r="3679" s="19" customFormat="1"/>
    <row r="3680" s="19" customFormat="1"/>
    <row r="3681" s="19" customFormat="1"/>
    <row r="3682" s="19" customFormat="1"/>
    <row r="3683" s="19" customFormat="1"/>
    <row r="3684" s="19" customFormat="1"/>
    <row r="3685" s="19" customFormat="1"/>
    <row r="3686" s="19" customFormat="1"/>
    <row r="3687" s="19" customFormat="1"/>
    <row r="3688" s="19" customFormat="1"/>
    <row r="3689" s="19" customFormat="1"/>
    <row r="3690" s="19" customFormat="1"/>
    <row r="3691" s="19" customFormat="1"/>
    <row r="3692" s="19" customFormat="1"/>
    <row r="3693" s="19" customFormat="1"/>
    <row r="3694" s="19" customFormat="1"/>
    <row r="3695" s="19" customFormat="1"/>
    <row r="3696" s="19" customFormat="1"/>
    <row r="3697" s="19" customFormat="1"/>
    <row r="3698" s="19" customFormat="1"/>
    <row r="3699" s="19" customFormat="1"/>
    <row r="3700" s="19" customFormat="1"/>
    <row r="3701" s="19" customFormat="1"/>
    <row r="3702" s="19" customFormat="1"/>
    <row r="3703" s="19" customFormat="1"/>
    <row r="3704" s="19" customFormat="1"/>
    <row r="3705" s="19" customFormat="1"/>
    <row r="3706" s="19" customFormat="1"/>
    <row r="3707" s="19" customFormat="1"/>
    <row r="3708" s="19" customFormat="1"/>
    <row r="3709" s="19" customFormat="1"/>
    <row r="3710" s="19" customFormat="1"/>
    <row r="3711" s="19" customFormat="1"/>
    <row r="3712" s="19" customFormat="1"/>
    <row r="3713" s="19" customFormat="1"/>
    <row r="3714" s="19" customFormat="1"/>
    <row r="3715" s="19" customFormat="1"/>
    <row r="3716" s="19" customFormat="1"/>
    <row r="3717" s="19" customFormat="1"/>
    <row r="3718" s="19" customFormat="1"/>
    <row r="3719" s="19" customFormat="1"/>
    <row r="3720" s="19" customFormat="1"/>
    <row r="3721" s="19" customFormat="1"/>
    <row r="3722" s="19" customFormat="1"/>
    <row r="3723" s="19" customFormat="1"/>
    <row r="3724" s="19" customFormat="1"/>
    <row r="3725" s="19" customFormat="1"/>
    <row r="3726" s="19" customFormat="1"/>
    <row r="3727" s="19" customFormat="1"/>
    <row r="3728" s="19" customFormat="1"/>
    <row r="3729" s="19" customFormat="1"/>
    <row r="3730" s="19" customFormat="1"/>
    <row r="3731" s="19" customFormat="1"/>
    <row r="3732" s="19" customFormat="1"/>
    <row r="3733" s="19" customFormat="1"/>
    <row r="3734" s="19" customFormat="1"/>
    <row r="3735" s="19" customFormat="1"/>
    <row r="3736" s="19" customFormat="1"/>
    <row r="3737" s="19" customFormat="1"/>
    <row r="3738" s="19" customFormat="1"/>
    <row r="3739" s="19" customFormat="1"/>
    <row r="3740" s="19" customFormat="1"/>
    <row r="3741" s="19" customFormat="1"/>
    <row r="3742" s="19" customFormat="1"/>
    <row r="3743" s="19" customFormat="1"/>
    <row r="3744" s="19" customFormat="1"/>
    <row r="3745" s="19" customFormat="1"/>
    <row r="3746" s="19" customFormat="1"/>
    <row r="3747" s="19" customFormat="1"/>
    <row r="3748" s="19" customFormat="1"/>
    <row r="3749" s="19" customFormat="1"/>
    <row r="3750" s="19" customFormat="1"/>
    <row r="3751" s="19" customFormat="1"/>
    <row r="3752" s="19" customFormat="1"/>
    <row r="3753" s="19" customFormat="1"/>
    <row r="3754" s="19" customFormat="1"/>
    <row r="3755" s="19" customFormat="1"/>
    <row r="3756" s="19" customFormat="1"/>
    <row r="3757" s="19" customFormat="1"/>
    <row r="3758" s="19" customFormat="1"/>
    <row r="3759" s="19" customFormat="1"/>
    <row r="3760" s="19" customFormat="1"/>
    <row r="3761" s="19" customFormat="1"/>
    <row r="3762" s="19" customFormat="1"/>
    <row r="3763" s="19" customFormat="1"/>
    <row r="3764" s="19" customFormat="1"/>
    <row r="3765" s="19" customFormat="1"/>
    <row r="3766" s="19" customFormat="1"/>
    <row r="3767" s="19" customFormat="1"/>
    <row r="3768" s="19" customFormat="1"/>
    <row r="3769" s="19" customFormat="1"/>
    <row r="3770" s="19" customFormat="1"/>
    <row r="3771" s="19" customFormat="1"/>
    <row r="3772" s="19" customFormat="1"/>
    <row r="3773" s="19" customFormat="1"/>
    <row r="3774" s="19" customFormat="1"/>
    <row r="3775" s="19" customFormat="1"/>
    <row r="3776" s="19" customFormat="1"/>
    <row r="3777" s="19" customFormat="1"/>
    <row r="3778" s="19" customFormat="1"/>
    <row r="3779" s="19" customFormat="1"/>
    <row r="3780" s="19" customFormat="1"/>
    <row r="3781" s="19" customFormat="1"/>
    <row r="3782" s="19" customFormat="1"/>
    <row r="3783" s="19" customFormat="1"/>
    <row r="3784" s="19" customFormat="1"/>
    <row r="3785" s="19" customFormat="1"/>
    <row r="3786" s="19" customFormat="1"/>
    <row r="3787" s="19" customFormat="1"/>
    <row r="3788" s="19" customFormat="1"/>
    <row r="3789" s="19" customFormat="1"/>
    <row r="3790" s="19" customFormat="1"/>
    <row r="3791" s="19" customFormat="1"/>
    <row r="3792" s="19" customFormat="1"/>
    <row r="3793" s="19" customFormat="1"/>
    <row r="3794" s="19" customFormat="1"/>
    <row r="3795" s="19" customFormat="1"/>
    <row r="3796" s="19" customFormat="1"/>
    <row r="3797" s="19" customFormat="1"/>
    <row r="3798" s="19" customFormat="1"/>
    <row r="3799" s="19" customFormat="1"/>
    <row r="3800" s="19" customFormat="1"/>
    <row r="3801" s="19" customFormat="1"/>
    <row r="3802" s="19" customFormat="1"/>
    <row r="3803" s="19" customFormat="1"/>
    <row r="3804" s="19" customFormat="1"/>
    <row r="3805" s="19" customFormat="1"/>
    <row r="3806" s="19" customFormat="1"/>
    <row r="3807" s="19" customFormat="1"/>
    <row r="3808" s="19" customFormat="1"/>
    <row r="3809" s="19" customFormat="1"/>
    <row r="3810" s="19" customFormat="1"/>
    <row r="3811" s="19" customFormat="1"/>
    <row r="3812" s="19" customFormat="1"/>
    <row r="3813" s="19" customFormat="1"/>
    <row r="3814" s="19" customFormat="1"/>
    <row r="3815" s="19" customFormat="1"/>
    <row r="3816" s="19" customFormat="1"/>
    <row r="3817" s="19" customFormat="1"/>
    <row r="3818" s="19" customFormat="1"/>
    <row r="3819" s="19" customFormat="1"/>
    <row r="3820" s="19" customFormat="1"/>
    <row r="3821" s="19" customFormat="1"/>
    <row r="3822" s="19" customFormat="1"/>
    <row r="3823" s="19" customFormat="1"/>
    <row r="3824" s="19" customFormat="1"/>
    <row r="3825" s="19" customFormat="1"/>
    <row r="3826" s="19" customFormat="1"/>
    <row r="3827" s="19" customFormat="1"/>
    <row r="3828" s="19" customFormat="1"/>
    <row r="3829" s="19" customFormat="1"/>
    <row r="3830" s="19" customFormat="1"/>
    <row r="3831" s="19" customFormat="1"/>
    <row r="3832" s="19" customFormat="1"/>
    <row r="3833" s="19" customFormat="1"/>
    <row r="3834" s="19" customFormat="1"/>
    <row r="3835" s="19" customFormat="1"/>
    <row r="3836" s="19" customFormat="1"/>
    <row r="3837" s="19" customFormat="1"/>
    <row r="3838" s="19" customFormat="1"/>
    <row r="3839" s="19" customFormat="1"/>
    <row r="3840" s="19" customFormat="1"/>
    <row r="3841" s="19" customFormat="1"/>
    <row r="3842" s="19" customFormat="1"/>
    <row r="3843" s="19" customFormat="1"/>
    <row r="3844" s="19" customFormat="1"/>
    <row r="3845" s="19" customFormat="1"/>
    <row r="3846" s="19" customFormat="1"/>
    <row r="3847" s="19" customFormat="1"/>
    <row r="3848" s="19" customFormat="1"/>
    <row r="3849" s="19" customFormat="1"/>
    <row r="3850" s="19" customFormat="1"/>
    <row r="3851" s="19" customFormat="1"/>
    <row r="3852" s="19" customFormat="1"/>
    <row r="3853" s="19" customFormat="1"/>
    <row r="3854" s="19" customFormat="1"/>
    <row r="3855" s="19" customFormat="1"/>
    <row r="3856" s="19" customFormat="1"/>
    <row r="3857" s="19" customFormat="1"/>
    <row r="3858" s="19" customFormat="1"/>
    <row r="3859" s="19" customFormat="1"/>
    <row r="3860" s="19" customFormat="1"/>
    <row r="3861" s="19" customFormat="1"/>
    <row r="3862" s="19" customFormat="1"/>
    <row r="3863" s="19" customFormat="1"/>
    <row r="3864" s="19" customFormat="1"/>
    <row r="3865" s="19" customFormat="1"/>
    <row r="3866" s="19" customFormat="1"/>
    <row r="3867" s="19" customFormat="1"/>
    <row r="3868" s="19" customFormat="1"/>
    <row r="3869" s="19" customFormat="1"/>
    <row r="3870" s="19" customFormat="1"/>
    <row r="3871" s="19" customFormat="1"/>
    <row r="3872" s="19" customFormat="1"/>
    <row r="3873" s="19" customFormat="1"/>
    <row r="3874" s="19" customFormat="1"/>
    <row r="3875" s="19" customFormat="1"/>
    <row r="3876" s="19" customFormat="1"/>
    <row r="3877" s="19" customFormat="1"/>
    <row r="3878" s="19" customFormat="1"/>
    <row r="3879" s="19" customFormat="1"/>
    <row r="3880" s="19" customFormat="1"/>
    <row r="3881" s="19" customFormat="1"/>
    <row r="3882" s="19" customFormat="1"/>
    <row r="3883" s="19" customFormat="1"/>
    <row r="3884" s="19" customFormat="1"/>
    <row r="3885" s="19" customFormat="1"/>
    <row r="3886" s="19" customFormat="1"/>
    <row r="3887" s="19" customFormat="1"/>
    <row r="3888" s="19" customFormat="1"/>
    <row r="3889" s="19" customFormat="1"/>
    <row r="3890" s="19" customFormat="1"/>
    <row r="3891" s="19" customFormat="1"/>
    <row r="3892" s="19" customFormat="1"/>
    <row r="3893" s="19" customFormat="1"/>
    <row r="3894" s="19" customFormat="1"/>
    <row r="3895" s="19" customFormat="1"/>
    <row r="3896" s="19" customFormat="1"/>
    <row r="3897" s="19" customFormat="1"/>
    <row r="3898" s="19" customFormat="1"/>
    <row r="3899" s="19" customFormat="1"/>
    <row r="3900" s="19" customFormat="1"/>
    <row r="3901" s="19" customFormat="1"/>
    <row r="3902" s="19" customFormat="1"/>
    <row r="3903" s="19" customFormat="1"/>
    <row r="3904" s="19" customFormat="1"/>
    <row r="3905" s="19" customFormat="1"/>
    <row r="3906" s="19" customFormat="1"/>
    <row r="3907" s="19" customFormat="1"/>
    <row r="3908" s="19" customFormat="1"/>
    <row r="3909" s="19" customFormat="1"/>
    <row r="3910" s="19" customFormat="1"/>
    <row r="3911" s="19" customFormat="1"/>
    <row r="3912" s="19" customFormat="1"/>
    <row r="3913" s="19" customFormat="1"/>
    <row r="3914" s="19" customFormat="1"/>
    <row r="3915" s="19" customFormat="1"/>
    <row r="3916" s="19" customFormat="1"/>
    <row r="3917" s="19" customFormat="1"/>
    <row r="3918" s="19" customFormat="1"/>
    <row r="3919" s="19" customFormat="1"/>
    <row r="3920" s="19" customFormat="1"/>
    <row r="3921" s="19" customFormat="1"/>
    <row r="3922" s="19" customFormat="1"/>
    <row r="3923" s="19" customFormat="1"/>
    <row r="3924" s="19" customFormat="1"/>
    <row r="3925" s="19" customFormat="1"/>
    <row r="3926" s="19" customFormat="1"/>
    <row r="3927" s="19" customFormat="1"/>
    <row r="3928" s="19" customFormat="1"/>
    <row r="3929" s="19" customFormat="1"/>
    <row r="3930" s="19" customFormat="1"/>
    <row r="3931" s="19" customFormat="1"/>
    <row r="3932" s="19" customFormat="1"/>
    <row r="3933" s="19" customFormat="1"/>
    <row r="3934" s="19" customFormat="1"/>
    <row r="3935" s="19" customFormat="1"/>
    <row r="3936" s="19" customFormat="1"/>
    <row r="3937" s="19" customFormat="1"/>
    <row r="3938" s="19" customFormat="1"/>
    <row r="3939" s="19" customFormat="1"/>
    <row r="3940" s="19" customFormat="1"/>
    <row r="3941" s="19" customFormat="1"/>
    <row r="3942" s="19" customFormat="1"/>
    <row r="3943" s="19" customFormat="1"/>
    <row r="3944" s="19" customFormat="1"/>
    <row r="3945" s="19" customFormat="1"/>
    <row r="3946" s="19" customFormat="1"/>
    <row r="3947" s="19" customFormat="1"/>
    <row r="3948" s="19" customFormat="1"/>
    <row r="3949" s="19" customFormat="1"/>
    <row r="3950" s="19" customFormat="1"/>
    <row r="3951" s="19" customFormat="1"/>
    <row r="3952" s="19" customFormat="1"/>
    <row r="3953" s="19" customFormat="1"/>
    <row r="3954" s="19" customFormat="1"/>
    <row r="3955" s="19" customFormat="1"/>
    <row r="3956" s="19" customFormat="1"/>
    <row r="3957" s="19" customFormat="1"/>
    <row r="3958" s="19" customFormat="1"/>
    <row r="3959" s="19" customFormat="1"/>
    <row r="3960" s="19" customFormat="1"/>
    <row r="3961" s="19" customFormat="1"/>
    <row r="3962" s="19" customFormat="1"/>
    <row r="3963" s="19" customFormat="1"/>
    <row r="3964" s="19" customFormat="1"/>
    <row r="3965" s="19" customFormat="1"/>
    <row r="3966" s="19" customFormat="1"/>
    <row r="3967" s="19" customFormat="1"/>
    <row r="3968" s="19" customFormat="1"/>
    <row r="3969" s="19" customFormat="1"/>
    <row r="3970" s="19" customFormat="1"/>
    <row r="3971" s="19" customFormat="1"/>
    <row r="3972" s="19" customFormat="1"/>
    <row r="3973" s="19" customFormat="1"/>
    <row r="3974" s="19" customFormat="1"/>
    <row r="3975" s="19" customFormat="1"/>
    <row r="3976" s="19" customFormat="1"/>
    <row r="3977" s="19" customFormat="1"/>
    <row r="3978" s="19" customFormat="1"/>
    <row r="3979" s="19" customFormat="1"/>
    <row r="3980" s="19" customFormat="1"/>
    <row r="3981" s="19" customFormat="1"/>
    <row r="3982" s="19" customFormat="1"/>
    <row r="3983" s="19" customFormat="1"/>
    <row r="3984" s="19" customFormat="1"/>
    <row r="3985" s="19" customFormat="1"/>
    <row r="3986" s="19" customFormat="1"/>
    <row r="3987" s="19" customFormat="1"/>
    <row r="3988" s="19" customFormat="1"/>
    <row r="3989" s="19" customFormat="1"/>
    <row r="3990" s="19" customFormat="1"/>
    <row r="3991" s="19" customFormat="1"/>
    <row r="3992" s="19" customFormat="1"/>
    <row r="3993" s="19" customFormat="1"/>
    <row r="3994" s="19" customFormat="1"/>
    <row r="3995" s="19" customFormat="1"/>
    <row r="3996" s="19" customFormat="1"/>
    <row r="3997" s="19" customFormat="1"/>
    <row r="3998" s="19" customFormat="1"/>
    <row r="3999" s="19" customFormat="1"/>
    <row r="4000" s="19" customFormat="1"/>
    <row r="4001" s="19" customFormat="1"/>
    <row r="4002" s="19" customFormat="1"/>
    <row r="4003" s="19" customFormat="1"/>
    <row r="4004" s="19" customFormat="1"/>
    <row r="4005" s="19" customFormat="1"/>
    <row r="4006" s="19" customFormat="1"/>
    <row r="4007" s="19" customFormat="1"/>
    <row r="4008" s="19" customFormat="1"/>
    <row r="4009" s="19" customFormat="1"/>
    <row r="4010" s="19" customFormat="1"/>
    <row r="4011" s="19" customFormat="1"/>
    <row r="4012" s="19" customFormat="1"/>
    <row r="4013" s="19" customFormat="1"/>
    <row r="4014" s="19" customFormat="1"/>
    <row r="4015" s="19" customFormat="1"/>
    <row r="4016" s="19" customFormat="1"/>
    <row r="4017" s="19" customFormat="1"/>
    <row r="4018" s="19" customFormat="1"/>
    <row r="4019" s="19" customFormat="1"/>
    <row r="4020" s="19" customFormat="1"/>
    <row r="4021" s="19" customFormat="1"/>
    <row r="4022" s="19" customFormat="1"/>
    <row r="4023" s="19" customFormat="1"/>
    <row r="4024" s="19" customFormat="1"/>
    <row r="4025" s="19" customFormat="1"/>
    <row r="4026" s="19" customFormat="1"/>
    <row r="4027" s="19" customFormat="1"/>
    <row r="4028" s="19" customFormat="1"/>
    <row r="4029" s="19" customFormat="1"/>
    <row r="4030" s="19" customFormat="1"/>
    <row r="4031" s="19" customFormat="1"/>
    <row r="4032" s="19" customFormat="1"/>
    <row r="4033" s="19" customFormat="1"/>
    <row r="4034" s="19" customFormat="1"/>
    <row r="4035" s="19" customFormat="1"/>
    <row r="4036" s="19" customFormat="1"/>
    <row r="4037" s="19" customFormat="1"/>
    <row r="4038" s="19" customFormat="1"/>
    <row r="4039" s="19" customFormat="1"/>
    <row r="4040" s="19" customFormat="1"/>
    <row r="4041" s="19" customFormat="1"/>
    <row r="4042" s="19" customFormat="1"/>
    <row r="4043" s="19" customFormat="1"/>
    <row r="4044" s="19" customFormat="1"/>
    <row r="4045" s="19" customFormat="1"/>
    <row r="4046" s="19" customFormat="1"/>
    <row r="4047" s="19" customFormat="1"/>
    <row r="4048" s="19" customFormat="1"/>
    <row r="4049" s="19" customFormat="1"/>
    <row r="4050" s="19" customFormat="1"/>
    <row r="4051" s="19" customFormat="1"/>
    <row r="4052" s="19" customFormat="1"/>
    <row r="4053" s="19" customFormat="1"/>
    <row r="4054" s="19" customFormat="1"/>
    <row r="4055" s="19" customFormat="1"/>
    <row r="4056" s="19" customFormat="1"/>
    <row r="4057" s="19" customFormat="1"/>
    <row r="4058" s="19" customFormat="1"/>
    <row r="4059" s="19" customFormat="1"/>
    <row r="4060" s="19" customFormat="1"/>
    <row r="4061" s="19" customFormat="1"/>
    <row r="4062" s="19" customFormat="1"/>
    <row r="4063" s="19" customFormat="1"/>
    <row r="4064" s="19" customFormat="1"/>
    <row r="4065" s="19" customFormat="1"/>
    <row r="4066" s="19" customFormat="1"/>
    <row r="4067" s="19" customFormat="1"/>
    <row r="4068" s="19" customFormat="1"/>
    <row r="4069" s="19" customFormat="1"/>
    <row r="4070" s="19" customFormat="1"/>
    <row r="4071" s="19" customFormat="1"/>
    <row r="4072" s="19" customFormat="1"/>
    <row r="4073" s="19" customFormat="1"/>
    <row r="4074" s="19" customFormat="1"/>
    <row r="4075" s="19" customFormat="1"/>
    <row r="4076" s="19" customFormat="1"/>
    <row r="4077" s="19" customFormat="1"/>
    <row r="4078" s="19" customFormat="1"/>
    <row r="4079" s="19" customFormat="1"/>
    <row r="4080" s="19" customFormat="1"/>
    <row r="4081" s="19" customFormat="1"/>
    <row r="4082" s="19" customFormat="1"/>
    <row r="4083" s="19" customFormat="1"/>
    <row r="4084" s="19" customFormat="1"/>
    <row r="4085" s="19" customFormat="1"/>
    <row r="4086" s="19" customFormat="1"/>
    <row r="4087" s="19" customFormat="1"/>
    <row r="4088" s="19" customFormat="1"/>
    <row r="4089" s="19" customFormat="1"/>
    <row r="4090" s="19" customFormat="1"/>
    <row r="4091" s="19" customFormat="1"/>
    <row r="4092" s="19" customFormat="1"/>
    <row r="4093" s="19" customFormat="1"/>
    <row r="4094" s="19" customFormat="1"/>
    <row r="4095" s="19" customFormat="1"/>
    <row r="4096" s="19" customFormat="1"/>
    <row r="4097" s="19" customFormat="1"/>
    <row r="4098" s="19" customFormat="1"/>
    <row r="4099" s="19" customFormat="1"/>
    <row r="4100" s="19" customFormat="1"/>
    <row r="4101" s="19" customFormat="1"/>
    <row r="4102" s="19" customFormat="1"/>
    <row r="4103" s="19" customFormat="1"/>
    <row r="4104" s="19" customFormat="1"/>
    <row r="4105" s="19" customFormat="1"/>
    <row r="4106" s="19" customFormat="1"/>
    <row r="4107" s="19" customFormat="1"/>
    <row r="4108" s="19" customFormat="1"/>
    <row r="4109" s="19" customFormat="1"/>
    <row r="4110" s="19" customFormat="1"/>
    <row r="4111" s="19" customFormat="1"/>
    <row r="4112" s="19" customFormat="1"/>
    <row r="4113" s="19" customFormat="1"/>
    <row r="4114" s="19" customFormat="1"/>
    <row r="4115" s="19" customFormat="1"/>
    <row r="4116" s="19" customFormat="1"/>
    <row r="4117" s="19" customFormat="1"/>
    <row r="4118" s="19" customFormat="1"/>
    <row r="4119" s="19" customFormat="1"/>
    <row r="4120" s="19" customFormat="1"/>
    <row r="4121" s="19" customFormat="1"/>
    <row r="4122" s="19" customFormat="1"/>
    <row r="4123" s="19" customFormat="1"/>
    <row r="4124" s="19" customFormat="1"/>
    <row r="4125" s="19" customFormat="1"/>
    <row r="4126" s="19" customFormat="1"/>
    <row r="4127" s="19" customFormat="1"/>
    <row r="4128" s="19" customFormat="1"/>
    <row r="4129" s="19" customFormat="1"/>
    <row r="4130" s="19" customFormat="1"/>
    <row r="4131" s="19" customFormat="1"/>
    <row r="4132" s="19" customFormat="1"/>
    <row r="4133" s="19" customFormat="1"/>
    <row r="4134" s="19" customFormat="1"/>
    <row r="4135" s="19" customFormat="1"/>
    <row r="4136" s="19" customFormat="1"/>
    <row r="4137" s="19" customFormat="1"/>
    <row r="4138" s="19" customFormat="1"/>
    <row r="4139" s="19" customFormat="1"/>
    <row r="4140" s="19" customFormat="1"/>
    <row r="4141" s="19" customFormat="1"/>
    <row r="4142" s="19" customFormat="1"/>
    <row r="4143" s="19" customFormat="1"/>
    <row r="4144" s="19" customFormat="1"/>
    <row r="4145" s="19" customFormat="1"/>
    <row r="4146" s="19" customFormat="1"/>
    <row r="4147" s="19" customFormat="1"/>
    <row r="4148" s="19" customFormat="1"/>
    <row r="4149" s="19" customFormat="1"/>
    <row r="4150" s="19" customFormat="1"/>
    <row r="4151" s="19" customFormat="1"/>
    <row r="4152" s="19" customFormat="1"/>
    <row r="4153" s="19" customFormat="1"/>
    <row r="4154" s="19" customFormat="1"/>
    <row r="4155" s="19" customFormat="1"/>
    <row r="4156" s="19" customFormat="1"/>
    <row r="4157" s="19" customFormat="1"/>
    <row r="4158" s="19" customFormat="1"/>
    <row r="4159" s="19" customFormat="1"/>
    <row r="4160" s="19" customFormat="1"/>
    <row r="4161" s="19" customFormat="1"/>
    <row r="4162" s="19" customFormat="1"/>
    <row r="4163" s="19" customFormat="1"/>
    <row r="4164" s="19" customFormat="1"/>
    <row r="4165" s="19" customFormat="1"/>
    <row r="4166" s="19" customFormat="1"/>
    <row r="4167" s="19" customFormat="1"/>
    <row r="4168" s="19" customFormat="1"/>
    <row r="4169" s="19" customFormat="1"/>
    <row r="4170" s="19" customFormat="1"/>
    <row r="4171" s="19" customFormat="1"/>
    <row r="4172" s="19" customFormat="1"/>
    <row r="4173" s="19" customFormat="1"/>
    <row r="4174" s="19" customFormat="1"/>
    <row r="4175" s="19" customFormat="1"/>
    <row r="4176" s="19" customFormat="1"/>
    <row r="4177" s="19" customFormat="1"/>
    <row r="4178" s="19" customFormat="1"/>
    <row r="4179" s="19" customFormat="1"/>
    <row r="4180" s="19" customFormat="1"/>
    <row r="4181" s="19" customFormat="1"/>
    <row r="4182" s="19" customFormat="1"/>
    <row r="4183" s="19" customFormat="1"/>
    <row r="4184" s="19" customFormat="1"/>
    <row r="4185" s="19" customFormat="1"/>
    <row r="4186" s="19" customFormat="1"/>
    <row r="4187" s="19" customFormat="1"/>
    <row r="4188" s="19" customFormat="1"/>
    <row r="4189" s="19" customFormat="1"/>
    <row r="4190" s="19" customFormat="1"/>
    <row r="4191" s="19" customFormat="1"/>
    <row r="4192" s="19" customFormat="1"/>
    <row r="4193" s="19" customFormat="1"/>
    <row r="4194" s="19" customFormat="1"/>
    <row r="4195" s="19" customFormat="1"/>
    <row r="4196" s="19" customFormat="1"/>
    <row r="4197" s="19" customFormat="1"/>
    <row r="4198" s="19" customFormat="1"/>
    <row r="4199" s="19" customFormat="1"/>
    <row r="4200" s="19" customFormat="1"/>
    <row r="4201" s="19" customFormat="1"/>
    <row r="4202" s="19" customFormat="1"/>
    <row r="4203" s="19" customFormat="1"/>
    <row r="4204" s="19" customFormat="1"/>
    <row r="4205" s="19" customFormat="1"/>
    <row r="4206" s="19" customFormat="1"/>
    <row r="4207" s="19" customFormat="1"/>
    <row r="4208" s="19" customFormat="1"/>
    <row r="4209" s="19" customFormat="1"/>
    <row r="4210" s="19" customFormat="1"/>
    <row r="4211" s="19" customFormat="1"/>
    <row r="4212" s="19" customFormat="1"/>
    <row r="4213" s="19" customFormat="1"/>
    <row r="4214" s="19" customFormat="1"/>
    <row r="4215" s="19" customFormat="1"/>
    <row r="4216" s="19" customFormat="1"/>
    <row r="4217" s="19" customFormat="1"/>
    <row r="4218" s="19" customFormat="1"/>
    <row r="4219" s="19" customFormat="1"/>
    <row r="4220" s="19" customFormat="1"/>
    <row r="4221" s="19" customFormat="1"/>
    <row r="4222" s="19" customFormat="1"/>
    <row r="4223" s="19" customFormat="1"/>
    <row r="4224" s="19" customFormat="1"/>
    <row r="4225" s="19" customFormat="1"/>
    <row r="4226" s="19" customFormat="1"/>
    <row r="4227" s="19" customFormat="1"/>
    <row r="4228" s="19" customFormat="1"/>
    <row r="4229" s="19" customFormat="1"/>
    <row r="4230" s="19" customFormat="1"/>
    <row r="4231" s="19" customFormat="1"/>
    <row r="4232" s="19" customFormat="1"/>
    <row r="4233" s="19" customFormat="1"/>
    <row r="4234" s="19" customFormat="1"/>
    <row r="4235" s="19" customFormat="1"/>
    <row r="4236" s="19" customFormat="1"/>
    <row r="4237" s="19" customFormat="1"/>
    <row r="4238" s="19" customFormat="1"/>
    <row r="4239" s="19" customFormat="1"/>
    <row r="4240" s="19" customFormat="1"/>
    <row r="4241" s="19" customFormat="1"/>
    <row r="4242" s="19" customFormat="1"/>
    <row r="4243" s="19" customFormat="1"/>
    <row r="4244" s="19" customFormat="1"/>
    <row r="4245" s="19" customFormat="1"/>
    <row r="4246" s="19" customFormat="1"/>
    <row r="4247" s="19" customFormat="1"/>
    <row r="4248" s="19" customFormat="1"/>
    <row r="4249" s="19" customFormat="1"/>
    <row r="4250" s="19" customFormat="1"/>
    <row r="4251" s="19" customFormat="1"/>
    <row r="4252" s="19" customFormat="1"/>
    <row r="4253" s="19" customFormat="1"/>
    <row r="4254" s="19" customFormat="1"/>
    <row r="4255" s="19" customFormat="1"/>
    <row r="4256" s="19" customFormat="1"/>
    <row r="4257" s="19" customFormat="1"/>
    <row r="4258" s="19" customFormat="1"/>
    <row r="4259" s="19" customFormat="1"/>
    <row r="4260" s="19" customFormat="1"/>
    <row r="4261" s="19" customFormat="1"/>
    <row r="4262" s="19" customFormat="1"/>
    <row r="4263" s="19" customFormat="1"/>
    <row r="4264" s="19" customFormat="1"/>
    <row r="4265" s="19" customFormat="1"/>
    <row r="4266" s="19" customFormat="1"/>
    <row r="4267" s="19" customFormat="1"/>
    <row r="4268" s="19" customFormat="1"/>
    <row r="4269" s="19" customFormat="1"/>
    <row r="4270" s="19" customFormat="1"/>
    <row r="4271" s="19" customFormat="1"/>
    <row r="4272" s="19" customFormat="1"/>
    <row r="4273" s="19" customFormat="1"/>
    <row r="4274" s="19" customFormat="1"/>
    <row r="4275" s="19" customFormat="1"/>
    <row r="4276" s="19" customFormat="1"/>
    <row r="4277" s="19" customFormat="1"/>
    <row r="4278" s="19" customFormat="1"/>
    <row r="4279" s="19" customFormat="1"/>
    <row r="4280" s="19" customFormat="1"/>
    <row r="4281" s="19" customFormat="1"/>
    <row r="4282" s="19" customFormat="1"/>
    <row r="4283" s="19" customFormat="1"/>
    <row r="4284" s="19" customFormat="1"/>
    <row r="4285" s="19" customFormat="1"/>
    <row r="4286" s="19" customFormat="1"/>
    <row r="4287" s="19" customFormat="1"/>
    <row r="4288" s="19" customFormat="1"/>
    <row r="4289" s="19" customFormat="1"/>
    <row r="4290" s="19" customFormat="1"/>
    <row r="4291" s="19" customFormat="1"/>
    <row r="4292" s="19" customFormat="1"/>
    <row r="4293" s="19" customFormat="1"/>
    <row r="4294" s="19" customFormat="1"/>
    <row r="4295" s="19" customFormat="1"/>
    <row r="4296" s="19" customFormat="1"/>
    <row r="4297" s="19" customFormat="1"/>
    <row r="4298" s="19" customFormat="1"/>
    <row r="4299" s="19" customFormat="1"/>
    <row r="4300" s="19" customFormat="1"/>
    <row r="4301" s="19" customFormat="1"/>
    <row r="4302" s="19" customFormat="1"/>
    <row r="4303" s="19" customFormat="1"/>
    <row r="4304" s="19" customFormat="1"/>
    <row r="4305" s="19" customFormat="1"/>
    <row r="4306" s="19" customFormat="1"/>
    <row r="4307" s="19" customFormat="1"/>
    <row r="4308" s="19" customFormat="1"/>
    <row r="4309" s="19" customFormat="1"/>
    <row r="4310" s="19" customFormat="1"/>
    <row r="4311" s="19" customFormat="1"/>
    <row r="4312" s="19" customFormat="1"/>
    <row r="4313" s="19" customFormat="1"/>
    <row r="4314" s="19" customFormat="1"/>
    <row r="4315" s="19" customFormat="1"/>
    <row r="4316" s="19" customFormat="1"/>
    <row r="4317" s="19" customFormat="1"/>
    <row r="4318" s="19" customFormat="1"/>
    <row r="4319" s="19" customFormat="1"/>
    <row r="4320" s="19" customFormat="1"/>
    <row r="4321" s="19" customFormat="1"/>
    <row r="4322" s="19" customFormat="1"/>
    <row r="4323" s="19" customFormat="1"/>
    <row r="4324" s="19" customFormat="1"/>
    <row r="4325" s="19" customFormat="1"/>
    <row r="4326" s="19" customFormat="1"/>
    <row r="4327" s="19" customFormat="1"/>
    <row r="4328" s="19" customFormat="1"/>
    <row r="4329" s="19" customFormat="1"/>
    <row r="4330" s="19" customFormat="1"/>
    <row r="4331" s="19" customFormat="1"/>
    <row r="4332" s="19" customFormat="1"/>
    <row r="4333" s="19" customFormat="1"/>
    <row r="4334" s="19" customFormat="1"/>
    <row r="4335" s="19" customFormat="1"/>
    <row r="4336" s="19" customFormat="1"/>
    <row r="4337" s="19" customFormat="1"/>
    <row r="4338" s="19" customFormat="1"/>
    <row r="4339" s="19" customFormat="1"/>
    <row r="4340" s="19" customFormat="1"/>
    <row r="4341" s="19" customFormat="1"/>
    <row r="4342" s="19" customFormat="1"/>
    <row r="4343" s="19" customFormat="1"/>
    <row r="4344" s="19" customFormat="1"/>
    <row r="4345" s="19" customFormat="1"/>
    <row r="4346" s="19" customFormat="1"/>
    <row r="4347" s="19" customFormat="1"/>
    <row r="4348" s="19" customFormat="1"/>
    <row r="4349" s="19" customFormat="1"/>
    <row r="4350" s="19" customFormat="1"/>
    <row r="4351" s="19" customFormat="1"/>
    <row r="4352" s="19" customFormat="1"/>
    <row r="4353" s="19" customFormat="1"/>
    <row r="4354" s="19" customFormat="1"/>
    <row r="4355" s="19" customFormat="1"/>
    <row r="4356" s="19" customFormat="1"/>
    <row r="4357" s="19" customFormat="1"/>
    <row r="4358" s="19" customFormat="1"/>
    <row r="4359" s="19" customFormat="1"/>
    <row r="4360" s="19" customFormat="1"/>
    <row r="4361" s="19" customFormat="1"/>
    <row r="4362" s="19" customFormat="1"/>
    <row r="4363" s="19" customFormat="1"/>
    <row r="4364" s="19" customFormat="1"/>
    <row r="4365" s="19" customFormat="1"/>
    <row r="4366" s="19" customFormat="1"/>
    <row r="4367" s="19" customFormat="1"/>
    <row r="4368" s="19" customFormat="1"/>
    <row r="4369" s="19" customFormat="1"/>
    <row r="4370" s="19" customFormat="1"/>
    <row r="4371" s="19" customFormat="1"/>
    <row r="4372" s="19" customFormat="1"/>
    <row r="4373" s="19" customFormat="1"/>
    <row r="4374" s="19" customFormat="1"/>
    <row r="4375" s="19" customFormat="1"/>
    <row r="4376" s="19" customFormat="1"/>
    <row r="4377" s="19" customFormat="1"/>
    <row r="4378" s="19" customFormat="1"/>
    <row r="4379" s="19" customFormat="1"/>
    <row r="4380" s="19" customFormat="1"/>
    <row r="4381" s="19" customFormat="1"/>
    <row r="4382" s="19" customFormat="1"/>
    <row r="4383" s="19" customFormat="1"/>
    <row r="4384" s="19" customFormat="1"/>
    <row r="4385" s="19" customFormat="1"/>
    <row r="4386" s="19" customFormat="1"/>
    <row r="4387" s="19" customFormat="1"/>
    <row r="4388" s="19" customFormat="1"/>
    <row r="4389" s="19" customFormat="1"/>
    <row r="4390" s="19" customFormat="1"/>
    <row r="4391" s="19" customFormat="1"/>
    <row r="4392" s="19" customFormat="1"/>
    <row r="4393" s="19" customFormat="1"/>
    <row r="4394" s="19" customFormat="1"/>
    <row r="4395" s="19" customFormat="1"/>
    <row r="4396" s="19" customFormat="1"/>
    <row r="4397" s="19" customFormat="1"/>
    <row r="4398" s="19" customFormat="1"/>
    <row r="4399" s="19" customFormat="1"/>
    <row r="4400" s="19" customFormat="1"/>
    <row r="4401" s="19" customFormat="1"/>
    <row r="4402" s="19" customFormat="1"/>
    <row r="4403" s="19" customFormat="1"/>
    <row r="4404" s="19" customFormat="1"/>
    <row r="4405" s="19" customFormat="1"/>
    <row r="4406" s="19" customFormat="1"/>
    <row r="4407" s="19" customFormat="1"/>
    <row r="4408" s="19" customFormat="1"/>
    <row r="4409" s="19" customFormat="1"/>
    <row r="4410" s="19" customFormat="1"/>
    <row r="4411" s="19" customFormat="1"/>
    <row r="4412" s="19" customFormat="1"/>
    <row r="4413" s="19" customFormat="1"/>
    <row r="4414" s="19" customFormat="1"/>
    <row r="4415" s="19" customFormat="1"/>
    <row r="4416" s="19" customFormat="1"/>
    <row r="4417" s="19" customFormat="1"/>
    <row r="4418" s="19" customFormat="1"/>
    <row r="4419" s="19" customFormat="1"/>
    <row r="4420" s="19" customFormat="1"/>
    <row r="4421" s="19" customFormat="1"/>
    <row r="4422" s="19" customFormat="1"/>
    <row r="4423" s="19" customFormat="1"/>
    <row r="4424" s="19" customFormat="1"/>
    <row r="4425" s="19" customFormat="1"/>
    <row r="4426" s="19" customFormat="1"/>
    <row r="4427" s="19" customFormat="1"/>
    <row r="4428" s="19" customFormat="1"/>
    <row r="4429" s="19" customFormat="1"/>
    <row r="4430" s="19" customFormat="1"/>
    <row r="4431" s="19" customFormat="1"/>
    <row r="4432" s="19" customFormat="1"/>
    <row r="4433" s="19" customFormat="1"/>
    <row r="4434" s="19" customFormat="1"/>
    <row r="4435" s="19" customFormat="1"/>
    <row r="4436" s="19" customFormat="1"/>
    <row r="4437" s="19" customFormat="1"/>
    <row r="4438" s="19" customFormat="1"/>
    <row r="4439" s="19" customFormat="1"/>
    <row r="4440" s="19" customFormat="1"/>
    <row r="4441" s="19" customFormat="1"/>
    <row r="4442" s="19" customFormat="1"/>
    <row r="4443" s="19" customFormat="1"/>
    <row r="4444" s="19" customFormat="1"/>
    <row r="4445" s="19" customFormat="1"/>
    <row r="4446" s="19" customFormat="1"/>
    <row r="4447" s="19" customFormat="1"/>
    <row r="4448" s="19" customFormat="1"/>
    <row r="4449" s="19" customFormat="1"/>
    <row r="4450" s="19" customFormat="1"/>
    <row r="4451" s="19" customFormat="1"/>
    <row r="4452" s="19" customFormat="1"/>
    <row r="4453" s="19" customFormat="1"/>
    <row r="4454" s="19" customFormat="1"/>
    <row r="4455" s="19" customFormat="1"/>
    <row r="4456" s="19" customFormat="1"/>
    <row r="4457" s="19" customFormat="1"/>
    <row r="4458" s="19" customFormat="1"/>
    <row r="4459" s="19" customFormat="1"/>
    <row r="4460" s="19" customFormat="1"/>
    <row r="4461" s="19" customFormat="1"/>
    <row r="4462" s="19" customFormat="1"/>
    <row r="4463" s="19" customFormat="1"/>
    <row r="4464" s="19" customFormat="1"/>
    <row r="4465" s="19" customFormat="1"/>
    <row r="4466" s="19" customFormat="1"/>
    <row r="4467" s="19" customFormat="1"/>
    <row r="4468" s="19" customFormat="1"/>
    <row r="4469" s="19" customFormat="1"/>
    <row r="4470" s="19" customFormat="1"/>
    <row r="4471" s="19" customFormat="1"/>
    <row r="4472" s="19" customFormat="1"/>
    <row r="4473" s="19" customFormat="1"/>
    <row r="4474" s="19" customFormat="1"/>
    <row r="4475" s="19" customFormat="1"/>
    <row r="4476" s="19" customFormat="1"/>
    <row r="4477" s="19" customFormat="1"/>
    <row r="4478" s="19" customFormat="1"/>
    <row r="4479" s="19" customFormat="1"/>
    <row r="4480" s="19" customFormat="1"/>
    <row r="4481" s="19" customFormat="1"/>
    <row r="4482" s="19" customFormat="1"/>
    <row r="4483" s="19" customFormat="1"/>
    <row r="4484" s="19" customFormat="1"/>
    <row r="4485" s="19" customFormat="1"/>
    <row r="4486" s="19" customFormat="1"/>
    <row r="4487" s="19" customFormat="1"/>
    <row r="4488" s="19" customFormat="1"/>
    <row r="4489" s="19" customFormat="1"/>
    <row r="4490" s="19" customFormat="1"/>
    <row r="4491" s="19" customFormat="1"/>
    <row r="4492" s="19" customFormat="1"/>
    <row r="4493" s="19" customFormat="1"/>
    <row r="4494" s="19" customFormat="1"/>
    <row r="4495" s="19" customFormat="1"/>
    <row r="4496" s="19" customFormat="1"/>
    <row r="4497" s="19" customFormat="1"/>
    <row r="4498" s="19" customFormat="1"/>
    <row r="4499" s="19" customFormat="1"/>
    <row r="4500" s="19" customFormat="1"/>
    <row r="4501" s="19" customFormat="1"/>
    <row r="4502" s="19" customFormat="1"/>
    <row r="4503" s="19" customFormat="1"/>
    <row r="4504" s="19" customFormat="1"/>
    <row r="4505" s="19" customFormat="1"/>
    <row r="4506" s="19" customFormat="1"/>
    <row r="4507" s="19" customFormat="1"/>
    <row r="4508" s="19" customFormat="1"/>
    <row r="4509" s="19" customFormat="1"/>
    <row r="4510" s="19" customFormat="1"/>
    <row r="4511" s="19" customFormat="1"/>
    <row r="4512" s="19" customFormat="1"/>
    <row r="4513" s="19" customFormat="1"/>
    <row r="4514" s="19" customFormat="1"/>
    <row r="4515" s="19" customFormat="1"/>
    <row r="4516" s="19" customFormat="1"/>
    <row r="4517" s="19" customFormat="1"/>
    <row r="4518" s="19" customFormat="1"/>
    <row r="4519" s="19" customFormat="1"/>
    <row r="4520" s="19" customFormat="1"/>
    <row r="4521" s="19" customFormat="1"/>
    <row r="4522" s="19" customFormat="1"/>
    <row r="4523" s="19" customFormat="1"/>
    <row r="4524" s="19" customFormat="1"/>
    <row r="4525" s="19" customFormat="1"/>
    <row r="4526" s="19" customFormat="1"/>
    <row r="4527" s="19" customFormat="1"/>
    <row r="4528" s="19" customFormat="1"/>
    <row r="4529" s="19" customFormat="1"/>
    <row r="4530" s="19" customFormat="1"/>
    <row r="4531" s="19" customFormat="1"/>
    <row r="4532" s="19" customFormat="1"/>
    <row r="4533" s="19" customFormat="1"/>
    <row r="4534" s="19" customFormat="1"/>
    <row r="4535" s="19" customFormat="1"/>
    <row r="4536" s="19" customFormat="1"/>
    <row r="4537" s="19" customFormat="1"/>
    <row r="4538" s="19" customFormat="1"/>
    <row r="4539" s="19" customFormat="1"/>
    <row r="4540" s="19" customFormat="1"/>
    <row r="4541" s="19" customFormat="1"/>
    <row r="4542" s="19" customFormat="1"/>
    <row r="4543" s="19" customFormat="1"/>
    <row r="4544" s="19" customFormat="1"/>
    <row r="4545" s="19" customFormat="1"/>
    <row r="4546" s="19" customFormat="1"/>
    <row r="4547" s="19" customFormat="1"/>
    <row r="4548" s="19" customFormat="1"/>
    <row r="4549" s="19" customFormat="1"/>
    <row r="4550" s="19" customFormat="1"/>
    <row r="4551" s="19" customFormat="1"/>
    <row r="4552" s="19" customFormat="1"/>
    <row r="4553" s="19" customFormat="1"/>
    <row r="4554" s="19" customFormat="1"/>
    <row r="4555" s="19" customFormat="1"/>
    <row r="4556" s="19" customFormat="1"/>
    <row r="4557" s="19" customFormat="1"/>
    <row r="4558" s="19" customFormat="1"/>
    <row r="4559" s="19" customFormat="1"/>
    <row r="4560" s="19" customFormat="1"/>
    <row r="4561" s="19" customFormat="1"/>
    <row r="4562" s="19" customFormat="1"/>
    <row r="4563" s="19" customFormat="1"/>
    <row r="4564" s="19" customFormat="1"/>
    <row r="4565" s="19" customFormat="1"/>
    <row r="4566" s="19" customFormat="1"/>
    <row r="4567" s="19" customFormat="1"/>
    <row r="4568" s="19" customFormat="1"/>
    <row r="4569" s="19" customFormat="1"/>
    <row r="4570" s="19" customFormat="1"/>
    <row r="4571" s="19" customFormat="1"/>
    <row r="4572" s="19" customFormat="1"/>
    <row r="4573" s="19" customFormat="1"/>
    <row r="4574" s="19" customFormat="1"/>
    <row r="4575" s="19" customFormat="1"/>
    <row r="4576" s="19" customFormat="1"/>
    <row r="4577" s="19" customFormat="1"/>
    <row r="4578" s="19" customFormat="1"/>
    <row r="4579" s="19" customFormat="1"/>
    <row r="4580" s="19" customFormat="1"/>
    <row r="4581" s="19" customFormat="1"/>
    <row r="4582" s="19" customFormat="1"/>
    <row r="4583" s="19" customFormat="1"/>
    <row r="4584" s="19" customFormat="1"/>
    <row r="4585" s="19" customFormat="1"/>
    <row r="4586" s="19" customFormat="1"/>
    <row r="4587" s="19" customFormat="1"/>
    <row r="4588" s="19" customFormat="1"/>
    <row r="4589" s="19" customFormat="1"/>
    <row r="4590" s="19" customFormat="1"/>
    <row r="4591" s="19" customFormat="1"/>
    <row r="4592" s="19" customFormat="1"/>
    <row r="4593" s="19" customFormat="1"/>
    <row r="4594" s="19" customFormat="1"/>
    <row r="4595" s="19" customFormat="1"/>
    <row r="4596" s="19" customFormat="1"/>
    <row r="4597" s="19" customFormat="1"/>
    <row r="4598" s="19" customFormat="1"/>
    <row r="4599" s="19" customFormat="1"/>
    <row r="4600" s="19" customFormat="1"/>
    <row r="4601" s="19" customFormat="1"/>
    <row r="4602" s="19" customFormat="1"/>
    <row r="4603" s="19" customFormat="1"/>
    <row r="4604" s="19" customFormat="1"/>
    <row r="4605" s="19" customFormat="1"/>
    <row r="4606" s="19" customFormat="1"/>
    <row r="4607" s="19" customFormat="1"/>
    <row r="4608" s="19" customFormat="1"/>
    <row r="4609" s="19" customFormat="1"/>
    <row r="4610" s="19" customFormat="1"/>
    <row r="4611" s="19" customFormat="1"/>
    <row r="4612" s="19" customFormat="1"/>
    <row r="4613" s="19" customFormat="1"/>
    <row r="4614" s="19" customFormat="1"/>
    <row r="4615" s="19" customFormat="1"/>
    <row r="4616" s="19" customFormat="1"/>
    <row r="4617" s="19" customFormat="1"/>
    <row r="4618" s="19" customFormat="1"/>
    <row r="4619" s="19" customFormat="1"/>
    <row r="4620" s="19" customFormat="1"/>
    <row r="4621" s="19" customFormat="1"/>
    <row r="4622" s="19" customFormat="1"/>
    <row r="4623" s="19" customFormat="1"/>
    <row r="4624" s="19" customFormat="1"/>
    <row r="4625" s="19" customFormat="1"/>
    <row r="4626" s="19" customFormat="1"/>
    <row r="4627" s="19" customFormat="1"/>
    <row r="4628" s="19" customFormat="1"/>
    <row r="4629" s="19" customFormat="1"/>
    <row r="4630" s="19" customFormat="1"/>
    <row r="4631" s="19" customFormat="1"/>
    <row r="4632" s="19" customFormat="1"/>
    <row r="4633" s="19" customFormat="1"/>
    <row r="4634" s="19" customFormat="1"/>
    <row r="4635" s="19" customFormat="1"/>
    <row r="4636" s="19" customFormat="1"/>
    <row r="4637" s="19" customFormat="1"/>
    <row r="4638" s="19" customFormat="1"/>
    <row r="4639" s="19" customFormat="1"/>
    <row r="4640" s="19" customFormat="1"/>
    <row r="4641" s="19" customFormat="1"/>
    <row r="4642" s="19" customFormat="1"/>
    <row r="4643" s="19" customFormat="1"/>
    <row r="4644" s="19" customFormat="1"/>
    <row r="4645" s="19" customFormat="1"/>
    <row r="4646" s="19" customFormat="1"/>
    <row r="4647" s="19" customFormat="1"/>
    <row r="4648" s="19" customFormat="1"/>
    <row r="4649" s="19" customFormat="1"/>
    <row r="4650" s="19" customFormat="1"/>
    <row r="4651" s="19" customFormat="1"/>
    <row r="4652" s="19" customFormat="1"/>
    <row r="4653" s="19" customFormat="1"/>
    <row r="4654" s="19" customFormat="1"/>
    <row r="4655" s="19" customFormat="1"/>
    <row r="4656" s="19" customFormat="1"/>
    <row r="4657" s="19" customFormat="1"/>
    <row r="4658" s="19" customFormat="1"/>
    <row r="4659" s="19" customFormat="1"/>
    <row r="4660" s="19" customFormat="1"/>
    <row r="4661" s="19" customFormat="1"/>
    <row r="4662" s="19" customFormat="1"/>
    <row r="4663" s="19" customFormat="1"/>
    <row r="4664" s="19" customFormat="1"/>
    <row r="4665" s="19" customFormat="1"/>
    <row r="4666" s="19" customFormat="1"/>
    <row r="4667" s="19" customFormat="1"/>
    <row r="4668" s="19" customFormat="1"/>
    <row r="4669" s="19" customFormat="1"/>
    <row r="4670" s="19" customFormat="1"/>
    <row r="4671" s="19" customFormat="1"/>
    <row r="4672" s="19" customFormat="1"/>
    <row r="4673" s="19" customFormat="1"/>
    <row r="4674" s="19" customFormat="1"/>
    <row r="4675" s="19" customFormat="1"/>
    <row r="4676" s="19" customFormat="1"/>
    <row r="4677" s="19" customFormat="1"/>
    <row r="4678" s="19" customFormat="1"/>
    <row r="4679" s="19" customFormat="1"/>
    <row r="4680" s="19" customFormat="1"/>
    <row r="4681" s="19" customFormat="1"/>
    <row r="4682" s="19" customFormat="1"/>
    <row r="4683" s="19" customFormat="1"/>
    <row r="4684" s="19" customFormat="1"/>
    <row r="4685" s="19" customFormat="1"/>
    <row r="4686" s="19" customFormat="1"/>
    <row r="4687" s="19" customFormat="1"/>
    <row r="4688" s="19" customFormat="1"/>
    <row r="4689" s="19" customFormat="1"/>
    <row r="4690" s="19" customFormat="1"/>
    <row r="4691" s="19" customFormat="1"/>
    <row r="4692" s="19" customFormat="1"/>
    <row r="4693" s="19" customFormat="1"/>
    <row r="4694" s="19" customFormat="1"/>
    <row r="4695" s="19" customFormat="1"/>
    <row r="4696" s="19" customFormat="1"/>
    <row r="4697" s="19" customFormat="1"/>
    <row r="4698" s="19" customFormat="1"/>
    <row r="4699" s="19" customFormat="1"/>
    <row r="4700" s="19" customFormat="1"/>
    <row r="4701" s="19" customFormat="1"/>
    <row r="4702" s="19" customFormat="1"/>
    <row r="4703" s="19" customFormat="1"/>
    <row r="4704" s="19" customFormat="1"/>
    <row r="4705" s="19" customFormat="1"/>
    <row r="4706" s="19" customFormat="1"/>
    <row r="4707" s="19" customFormat="1"/>
    <row r="4708" s="19" customFormat="1"/>
    <row r="4709" s="19" customFormat="1"/>
    <row r="4710" s="19" customFormat="1"/>
    <row r="4711" s="19" customFormat="1"/>
    <row r="4712" s="19" customFormat="1"/>
    <row r="4713" s="19" customFormat="1"/>
    <row r="4714" s="19" customFormat="1"/>
    <row r="4715" s="19" customFormat="1"/>
    <row r="4716" s="19" customFormat="1"/>
    <row r="4717" s="19" customFormat="1"/>
    <row r="4718" s="19" customFormat="1"/>
    <row r="4719" s="19" customFormat="1"/>
    <row r="4720" s="19" customFormat="1"/>
    <row r="4721" s="19" customFormat="1"/>
    <row r="4722" s="19" customFormat="1"/>
    <row r="4723" s="19" customFormat="1"/>
    <row r="4724" s="19" customFormat="1"/>
    <row r="4725" s="19" customFormat="1"/>
    <row r="4726" s="19" customFormat="1"/>
    <row r="4727" s="19" customFormat="1"/>
    <row r="4728" s="19" customFormat="1"/>
    <row r="4729" s="19" customFormat="1"/>
    <row r="4730" s="19" customFormat="1"/>
    <row r="4731" s="19" customFormat="1"/>
    <row r="4732" s="19" customFormat="1"/>
    <row r="4733" s="19" customFormat="1"/>
    <row r="4734" s="19" customFormat="1"/>
    <row r="4735" s="19" customFormat="1"/>
    <row r="4736" s="19" customFormat="1"/>
    <row r="4737" s="19" customFormat="1"/>
    <row r="4738" s="19" customFormat="1"/>
    <row r="4739" s="19" customFormat="1"/>
    <row r="4740" s="19" customFormat="1"/>
    <row r="4741" s="19" customFormat="1"/>
    <row r="4742" s="19" customFormat="1"/>
    <row r="4743" s="19" customFormat="1"/>
    <row r="4744" s="19" customFormat="1"/>
    <row r="4745" s="19" customFormat="1"/>
    <row r="4746" s="19" customFormat="1"/>
    <row r="4747" s="19" customFormat="1"/>
    <row r="4748" s="19" customFormat="1"/>
    <row r="4749" s="19" customFormat="1"/>
    <row r="4750" s="19" customFormat="1"/>
    <row r="4751" s="19" customFormat="1"/>
    <row r="4752" s="19" customFormat="1"/>
    <row r="4753" s="19" customFormat="1"/>
    <row r="4754" s="19" customFormat="1"/>
    <row r="4755" s="19" customFormat="1"/>
    <row r="4756" s="19" customFormat="1"/>
    <row r="4757" s="19" customFormat="1"/>
    <row r="4758" s="19" customFormat="1"/>
    <row r="4759" s="19" customFormat="1"/>
    <row r="4760" s="19" customFormat="1"/>
    <row r="4761" s="19" customFormat="1"/>
    <row r="4762" s="19" customFormat="1"/>
    <row r="4763" s="19" customFormat="1"/>
    <row r="4764" s="19" customFormat="1"/>
    <row r="4765" s="19" customFormat="1"/>
    <row r="4766" s="19" customFormat="1"/>
    <row r="4767" s="19" customFormat="1"/>
    <row r="4768" s="19" customFormat="1"/>
    <row r="4769" s="19" customFormat="1"/>
    <row r="4770" s="19" customFormat="1"/>
    <row r="4771" s="19" customFormat="1"/>
    <row r="4772" s="19" customFormat="1"/>
    <row r="4773" s="19" customFormat="1"/>
    <row r="4774" s="19" customFormat="1"/>
    <row r="4775" s="19" customFormat="1"/>
    <row r="4776" s="19" customFormat="1"/>
    <row r="4777" s="19" customFormat="1"/>
    <row r="4778" s="19" customFormat="1"/>
    <row r="4779" s="19" customFormat="1"/>
    <row r="4780" s="19" customFormat="1"/>
    <row r="4781" s="19" customFormat="1"/>
    <row r="4782" s="19" customFormat="1"/>
    <row r="4783" s="19" customFormat="1"/>
    <row r="4784" s="19" customFormat="1"/>
    <row r="4785" s="19" customFormat="1"/>
    <row r="4786" s="19" customFormat="1"/>
    <row r="4787" s="19" customFormat="1"/>
    <row r="4788" s="19" customFormat="1"/>
    <row r="4789" s="19" customFormat="1"/>
    <row r="4790" s="19" customFormat="1"/>
    <row r="4791" s="19" customFormat="1"/>
    <row r="4792" s="19" customFormat="1"/>
    <row r="4793" s="19" customFormat="1"/>
    <row r="4794" s="19" customFormat="1"/>
    <row r="4795" s="19" customFormat="1"/>
    <row r="4796" s="19" customFormat="1"/>
    <row r="4797" s="19" customFormat="1"/>
    <row r="4798" s="19" customFormat="1"/>
    <row r="4799" s="19" customFormat="1"/>
    <row r="4800" s="19" customFormat="1"/>
    <row r="4801" s="19" customFormat="1"/>
    <row r="4802" s="19" customFormat="1"/>
    <row r="4803" s="19" customFormat="1"/>
    <row r="4804" s="19" customFormat="1"/>
    <row r="4805" s="19" customFormat="1"/>
    <row r="4806" s="19" customFormat="1"/>
    <row r="4807" s="19" customFormat="1"/>
    <row r="4808" s="19" customFormat="1"/>
    <row r="4809" s="19" customFormat="1"/>
    <row r="4810" s="19" customFormat="1"/>
    <row r="4811" s="19" customFormat="1"/>
    <row r="4812" s="19" customFormat="1"/>
    <row r="4813" s="19" customFormat="1"/>
    <row r="4814" s="19" customFormat="1"/>
    <row r="4815" s="19" customFormat="1"/>
    <row r="4816" s="19" customFormat="1"/>
    <row r="4817" s="19" customFormat="1"/>
    <row r="4818" s="19" customFormat="1"/>
    <row r="4819" s="19" customFormat="1"/>
    <row r="4820" s="19" customFormat="1"/>
    <row r="4821" s="19" customFormat="1"/>
    <row r="4822" s="19" customFormat="1"/>
    <row r="4823" s="19" customFormat="1"/>
    <row r="4824" s="19" customFormat="1"/>
    <row r="4825" s="19" customFormat="1"/>
    <row r="4826" s="19" customFormat="1"/>
    <row r="4827" s="19" customFormat="1"/>
    <row r="4828" s="19" customFormat="1"/>
    <row r="4829" s="19" customFormat="1"/>
    <row r="4830" s="19" customFormat="1"/>
    <row r="4831" s="19" customFormat="1"/>
    <row r="4832" s="19" customFormat="1"/>
    <row r="4833" s="19" customFormat="1"/>
    <row r="4834" s="19" customFormat="1"/>
    <row r="4835" s="19" customFormat="1"/>
    <row r="4836" s="19" customFormat="1"/>
    <row r="4837" s="19" customFormat="1"/>
    <row r="4838" s="19" customFormat="1"/>
    <row r="4839" s="19" customFormat="1"/>
    <row r="4840" s="19" customFormat="1"/>
    <row r="4841" s="19" customFormat="1"/>
    <row r="4842" s="19" customFormat="1"/>
    <row r="4843" s="19" customFormat="1"/>
    <row r="4844" s="19" customFormat="1"/>
    <row r="4845" s="19" customFormat="1"/>
    <row r="4846" s="19" customFormat="1"/>
    <row r="4847" s="19" customFormat="1"/>
    <row r="4848" s="19" customFormat="1"/>
    <row r="4849" s="19" customFormat="1"/>
    <row r="4850" s="19" customFormat="1"/>
    <row r="4851" s="19" customFormat="1"/>
    <row r="4852" s="19" customFormat="1"/>
    <row r="4853" s="19" customFormat="1"/>
    <row r="4854" s="19" customFormat="1"/>
    <row r="4855" s="19" customFormat="1"/>
    <row r="4856" s="19" customFormat="1"/>
    <row r="4857" s="19" customFormat="1"/>
    <row r="4858" s="19" customFormat="1"/>
    <row r="4859" s="19" customFormat="1"/>
    <row r="4860" s="19" customFormat="1"/>
    <row r="4861" s="19" customFormat="1"/>
    <row r="4862" s="19" customFormat="1"/>
    <row r="4863" s="19" customFormat="1"/>
    <row r="4864" s="19" customFormat="1"/>
    <row r="4865" s="19" customFormat="1"/>
    <row r="4866" s="19" customFormat="1"/>
    <row r="4867" s="19" customFormat="1"/>
    <row r="4868" s="19" customFormat="1"/>
    <row r="4869" s="19" customFormat="1"/>
    <row r="4870" s="19" customFormat="1"/>
    <row r="4871" s="19" customFormat="1"/>
    <row r="4872" s="19" customFormat="1"/>
    <row r="4873" s="19" customFormat="1"/>
    <row r="4874" s="19" customFormat="1"/>
    <row r="4875" s="19" customFormat="1"/>
    <row r="4876" s="19" customFormat="1"/>
    <row r="4877" s="19" customFormat="1"/>
    <row r="4878" s="19" customFormat="1"/>
    <row r="4879" s="19" customFormat="1"/>
    <row r="4880" s="19" customFormat="1"/>
    <row r="4881" s="19" customFormat="1"/>
    <row r="4882" s="19" customFormat="1"/>
    <row r="4883" s="19" customFormat="1"/>
    <row r="4884" s="19" customFormat="1"/>
    <row r="4885" s="19" customFormat="1"/>
    <row r="4886" s="19" customFormat="1"/>
    <row r="4887" s="19" customFormat="1"/>
    <row r="4888" s="19" customFormat="1"/>
    <row r="4889" s="19" customFormat="1"/>
    <row r="4890" s="19" customFormat="1"/>
    <row r="4891" s="19" customFormat="1"/>
    <row r="4892" s="19" customFormat="1"/>
    <row r="4893" s="19" customFormat="1"/>
    <row r="4894" s="19" customFormat="1"/>
    <row r="4895" s="19" customFormat="1"/>
    <row r="4896" s="19" customFormat="1"/>
    <row r="4897" s="19" customFormat="1"/>
    <row r="4898" s="19" customFormat="1"/>
    <row r="4899" s="19" customFormat="1"/>
    <row r="4900" s="19" customFormat="1"/>
    <row r="4901" s="19" customFormat="1"/>
    <row r="4902" s="19" customFormat="1"/>
    <row r="4903" s="19" customFormat="1"/>
    <row r="4904" s="19" customFormat="1"/>
    <row r="4905" s="19" customFormat="1"/>
    <row r="4906" s="19" customFormat="1"/>
    <row r="4907" s="19" customFormat="1"/>
    <row r="4908" s="19" customFormat="1"/>
    <row r="4909" s="19" customFormat="1"/>
    <row r="4910" s="19" customFormat="1"/>
    <row r="4911" s="19" customFormat="1"/>
    <row r="4912" s="19" customFormat="1"/>
    <row r="4913" s="19" customFormat="1"/>
    <row r="4914" s="19" customFormat="1"/>
    <row r="4915" s="19" customFormat="1"/>
    <row r="4916" s="19" customFormat="1"/>
    <row r="4917" s="19" customFormat="1"/>
    <row r="4918" s="19" customFormat="1"/>
    <row r="4919" s="19" customFormat="1"/>
    <row r="4920" s="19" customFormat="1"/>
    <row r="4921" s="19" customFormat="1"/>
    <row r="4922" s="19" customFormat="1"/>
    <row r="4923" s="19" customFormat="1"/>
    <row r="4924" s="19" customFormat="1"/>
    <row r="4925" s="19" customFormat="1"/>
    <row r="4926" s="19" customFormat="1"/>
    <row r="4927" s="19" customFormat="1"/>
    <row r="4928" s="19" customFormat="1"/>
    <row r="4929" s="19" customFormat="1"/>
    <row r="4930" s="19" customFormat="1"/>
    <row r="4931" s="19" customFormat="1"/>
    <row r="4932" s="19" customFormat="1"/>
    <row r="4933" s="19" customFormat="1"/>
    <row r="4934" s="19" customFormat="1"/>
    <row r="4935" s="19" customFormat="1"/>
    <row r="4936" s="19" customFormat="1"/>
    <row r="4937" s="19" customFormat="1"/>
    <row r="4938" s="19" customFormat="1"/>
    <row r="4939" s="19" customFormat="1"/>
    <row r="4940" s="19" customFormat="1"/>
    <row r="4941" s="19" customFormat="1"/>
    <row r="4942" s="19" customFormat="1"/>
    <row r="4943" s="19" customFormat="1"/>
    <row r="4944" s="19" customFormat="1"/>
    <row r="4945" s="19" customFormat="1"/>
    <row r="4946" s="19" customFormat="1"/>
    <row r="4947" s="19" customFormat="1"/>
    <row r="4948" s="19" customFormat="1"/>
    <row r="4949" s="19" customFormat="1"/>
    <row r="4950" s="19" customFormat="1"/>
    <row r="4951" s="19" customFormat="1"/>
    <row r="4952" s="19" customFormat="1"/>
    <row r="4953" s="19" customFormat="1"/>
    <row r="4954" s="19" customFormat="1"/>
    <row r="4955" s="19" customFormat="1"/>
    <row r="4956" s="19" customFormat="1"/>
    <row r="4957" s="19" customFormat="1"/>
    <row r="4958" s="19" customFormat="1"/>
    <row r="4959" s="19" customFormat="1"/>
    <row r="4960" s="19" customFormat="1"/>
    <row r="4961" s="19" customFormat="1"/>
    <row r="4962" s="19" customFormat="1"/>
    <row r="4963" s="19" customFormat="1"/>
    <row r="4964" s="19" customFormat="1"/>
    <row r="4965" s="19" customFormat="1"/>
    <row r="4966" s="19" customFormat="1"/>
    <row r="4967" s="19" customFormat="1"/>
    <row r="4968" s="19" customFormat="1"/>
    <row r="4969" s="19" customFormat="1"/>
    <row r="4970" s="19" customFormat="1"/>
    <row r="4971" s="19" customFormat="1"/>
    <row r="4972" s="19" customFormat="1"/>
    <row r="4973" s="19" customFormat="1"/>
    <row r="4974" s="19" customFormat="1"/>
    <row r="4975" s="19" customFormat="1"/>
    <row r="4976" s="19" customFormat="1"/>
    <row r="4977" s="19" customFormat="1"/>
    <row r="4978" s="19" customFormat="1"/>
    <row r="4979" s="19" customFormat="1"/>
    <row r="4980" s="19" customFormat="1"/>
    <row r="4981" s="19" customFormat="1"/>
    <row r="4982" s="19" customFormat="1"/>
    <row r="4983" s="19" customFormat="1"/>
    <row r="4984" s="19" customFormat="1"/>
    <row r="4985" s="19" customFormat="1"/>
    <row r="4986" s="19" customFormat="1"/>
    <row r="4987" s="19" customFormat="1"/>
    <row r="4988" s="19" customFormat="1"/>
    <row r="4989" s="19" customFormat="1"/>
    <row r="4990" s="19" customFormat="1"/>
    <row r="4991" s="19" customFormat="1"/>
    <row r="4992" s="19" customFormat="1"/>
    <row r="4993" s="19" customFormat="1"/>
    <row r="4994" s="19" customFormat="1"/>
    <row r="4995" s="19" customFormat="1"/>
    <row r="4996" s="19" customFormat="1"/>
    <row r="4997" s="19" customFormat="1"/>
    <row r="4998" s="19" customFormat="1"/>
    <row r="4999" s="19" customFormat="1"/>
    <row r="5000" s="19" customFormat="1"/>
    <row r="5001" s="19" customFormat="1"/>
    <row r="5002" s="19" customFormat="1"/>
    <row r="5003" s="19" customFormat="1"/>
    <row r="5004" s="19" customFormat="1"/>
    <row r="5005" s="19" customFormat="1"/>
    <row r="5006" s="19" customFormat="1"/>
    <row r="5007" s="19" customFormat="1"/>
    <row r="5008" s="19" customFormat="1"/>
    <row r="5009" s="19" customFormat="1"/>
    <row r="5010" s="19" customFormat="1"/>
    <row r="5011" s="19" customFormat="1"/>
    <row r="5012" s="19" customFormat="1"/>
    <row r="5013" s="19" customFormat="1"/>
    <row r="5014" s="19" customFormat="1"/>
    <row r="5015" s="19" customFormat="1"/>
    <row r="5016" s="19" customFormat="1"/>
    <row r="5017" s="19" customFormat="1"/>
    <row r="5018" s="19" customFormat="1"/>
    <row r="5019" s="19" customFormat="1"/>
    <row r="5020" s="19" customFormat="1"/>
    <row r="5021" s="19" customFormat="1"/>
    <row r="5022" s="19" customFormat="1"/>
    <row r="5023" s="19" customFormat="1"/>
    <row r="5024" s="19" customFormat="1"/>
    <row r="5025" s="19" customFormat="1"/>
    <row r="5026" s="19" customFormat="1"/>
    <row r="5027" s="19" customFormat="1"/>
    <row r="5028" s="19" customFormat="1"/>
    <row r="5029" s="19" customFormat="1"/>
    <row r="5030" s="19" customFormat="1"/>
    <row r="5031" s="19" customFormat="1"/>
    <row r="5032" s="19" customFormat="1"/>
    <row r="5033" s="19" customFormat="1"/>
    <row r="5034" s="19" customFormat="1"/>
    <row r="5035" s="19" customFormat="1"/>
    <row r="5036" s="19" customFormat="1"/>
    <row r="5037" s="19" customFormat="1"/>
    <row r="5038" s="19" customFormat="1"/>
    <row r="5039" s="19" customFormat="1"/>
    <row r="5040" s="19" customFormat="1"/>
    <row r="5041" s="19" customFormat="1"/>
    <row r="5042" s="19" customFormat="1"/>
    <row r="5043" s="19" customFormat="1"/>
    <row r="5044" s="19" customFormat="1"/>
    <row r="5045" s="19" customFormat="1"/>
    <row r="5046" s="19" customFormat="1"/>
    <row r="5047" s="19" customFormat="1"/>
    <row r="5048" s="19" customFormat="1"/>
    <row r="5049" s="19" customFormat="1"/>
    <row r="5050" s="19" customFormat="1"/>
    <row r="5051" s="19" customFormat="1"/>
    <row r="5052" s="19" customFormat="1"/>
    <row r="5053" s="19" customFormat="1"/>
    <row r="5054" s="19" customFormat="1"/>
    <row r="5055" s="19" customFormat="1"/>
    <row r="5056" s="19" customFormat="1"/>
    <row r="5057" s="19" customFormat="1"/>
    <row r="5058" s="19" customFormat="1"/>
    <row r="5059" s="19" customFormat="1"/>
    <row r="5060" s="19" customFormat="1"/>
    <row r="5061" s="19" customFormat="1"/>
    <row r="5062" s="19" customFormat="1"/>
    <row r="5063" s="19" customFormat="1"/>
    <row r="5064" s="19" customFormat="1"/>
    <row r="5065" s="19" customFormat="1"/>
    <row r="5066" s="19" customFormat="1"/>
    <row r="5067" s="19" customFormat="1"/>
    <row r="5068" s="19" customFormat="1"/>
    <row r="5069" s="19" customFormat="1"/>
    <row r="5070" s="19" customFormat="1"/>
    <row r="5071" s="19" customFormat="1"/>
    <row r="5072" s="19" customFormat="1"/>
    <row r="5073" s="19" customFormat="1"/>
    <row r="5074" s="19" customFormat="1"/>
    <row r="5075" s="19" customFormat="1"/>
    <row r="5076" s="19" customFormat="1"/>
    <row r="5077" s="19" customFormat="1"/>
    <row r="5078" s="19" customFormat="1"/>
    <row r="5079" s="19" customFormat="1"/>
    <row r="5080" s="19" customFormat="1"/>
    <row r="5081" s="19" customFormat="1"/>
    <row r="5082" s="19" customFormat="1"/>
    <row r="5083" s="19" customFormat="1"/>
    <row r="5084" s="19" customFormat="1"/>
    <row r="5085" s="19" customFormat="1"/>
    <row r="5086" s="19" customFormat="1"/>
    <row r="5087" s="19" customFormat="1"/>
    <row r="5088" s="19" customFormat="1"/>
    <row r="5089" s="19" customFormat="1"/>
    <row r="5090" s="19" customFormat="1"/>
    <row r="5091" s="19" customFormat="1"/>
    <row r="5092" s="19" customFormat="1"/>
    <row r="5093" s="19" customFormat="1"/>
    <row r="5094" s="19" customFormat="1"/>
    <row r="5095" s="19" customFormat="1"/>
    <row r="5096" s="19" customFormat="1"/>
    <row r="5097" s="19" customFormat="1"/>
    <row r="5098" s="19" customFormat="1"/>
    <row r="5099" s="19" customFormat="1"/>
    <row r="5100" s="19" customFormat="1"/>
    <row r="5101" s="19" customFormat="1"/>
    <row r="5102" s="19" customFormat="1"/>
    <row r="5103" s="19" customFormat="1"/>
    <row r="5104" s="19" customFormat="1"/>
    <row r="5105" s="19" customFormat="1"/>
    <row r="5106" s="19" customFormat="1"/>
    <row r="5107" s="19" customFormat="1"/>
    <row r="5108" s="19" customFormat="1"/>
    <row r="5109" s="19" customFormat="1"/>
    <row r="5110" s="19" customFormat="1"/>
    <row r="5111" s="19" customFormat="1"/>
    <row r="5112" s="19" customFormat="1"/>
    <row r="5113" s="19" customFormat="1"/>
    <row r="5114" s="19" customFormat="1"/>
    <row r="5115" s="19" customFormat="1"/>
    <row r="5116" s="19" customFormat="1"/>
    <row r="5117" s="19" customFormat="1"/>
    <row r="5118" s="19" customFormat="1"/>
    <row r="5119" s="19" customFormat="1"/>
    <row r="5120" s="19" customFormat="1"/>
    <row r="5121" s="19" customFormat="1"/>
    <row r="5122" s="19" customFormat="1"/>
    <row r="5123" s="19" customFormat="1"/>
    <row r="5124" s="19" customFormat="1"/>
    <row r="5125" s="19" customFormat="1"/>
    <row r="5126" s="19" customFormat="1"/>
    <row r="5127" s="19" customFormat="1"/>
    <row r="5128" s="19" customFormat="1"/>
    <row r="5129" s="19" customFormat="1"/>
    <row r="5130" s="19" customFormat="1"/>
    <row r="5131" s="19" customFormat="1"/>
    <row r="5132" s="19" customFormat="1"/>
    <row r="5133" s="19" customFormat="1"/>
    <row r="5134" s="19" customFormat="1"/>
    <row r="5135" s="19" customFormat="1"/>
    <row r="5136" s="19" customFormat="1"/>
    <row r="5137" s="19" customFormat="1"/>
    <row r="5138" s="19" customFormat="1"/>
    <row r="5139" s="19" customFormat="1"/>
    <row r="5140" s="19" customFormat="1"/>
    <row r="5141" s="19" customFormat="1"/>
    <row r="5142" s="19" customFormat="1"/>
    <row r="5143" s="19" customFormat="1"/>
    <row r="5144" s="19" customFormat="1"/>
    <row r="5145" s="19" customFormat="1"/>
    <row r="5146" s="19" customFormat="1"/>
    <row r="5147" s="19" customFormat="1"/>
    <row r="5148" s="19" customFormat="1"/>
    <row r="5149" s="19" customFormat="1"/>
    <row r="5150" s="19" customFormat="1"/>
    <row r="5151" s="19" customFormat="1"/>
    <row r="5152" s="19" customFormat="1"/>
    <row r="5153" s="19" customFormat="1"/>
    <row r="5154" s="19" customFormat="1"/>
    <row r="5155" s="19" customFormat="1"/>
    <row r="5156" s="19" customFormat="1"/>
    <row r="5157" s="19" customFormat="1"/>
    <row r="5158" s="19" customFormat="1"/>
    <row r="5159" s="19" customFormat="1"/>
    <row r="5160" s="19" customFormat="1"/>
    <row r="5161" s="19" customFormat="1"/>
    <row r="5162" s="19" customFormat="1"/>
    <row r="5163" s="19" customFormat="1"/>
    <row r="5164" s="19" customFormat="1"/>
    <row r="5165" s="19" customFormat="1"/>
    <row r="5166" s="19" customFormat="1"/>
    <row r="5167" s="19" customFormat="1"/>
    <row r="5168" s="19" customFormat="1"/>
    <row r="5169" s="19" customFormat="1"/>
    <row r="5170" s="19" customFormat="1"/>
    <row r="5171" s="19" customFormat="1"/>
    <row r="5172" s="19" customFormat="1"/>
    <row r="5173" s="19" customFormat="1"/>
    <row r="5174" s="19" customFormat="1"/>
    <row r="5175" s="19" customFormat="1"/>
    <row r="5176" s="19" customFormat="1"/>
    <row r="5177" s="19" customFormat="1"/>
    <row r="5178" s="19" customFormat="1"/>
    <row r="5179" s="19" customFormat="1"/>
    <row r="5180" s="19" customFormat="1"/>
    <row r="5181" s="19" customFormat="1"/>
    <row r="5182" s="19" customFormat="1"/>
    <row r="5183" s="19" customFormat="1"/>
    <row r="5184" s="19" customFormat="1"/>
    <row r="5185" s="19" customFormat="1"/>
    <row r="5186" s="19" customFormat="1"/>
    <row r="5187" s="19" customFormat="1"/>
    <row r="5188" s="19" customFormat="1"/>
    <row r="5189" s="19" customFormat="1"/>
    <row r="5190" s="19" customFormat="1"/>
    <row r="5191" s="19" customFormat="1"/>
    <row r="5192" s="19" customFormat="1"/>
    <row r="5193" s="19" customFormat="1"/>
    <row r="5194" s="19" customFormat="1"/>
    <row r="5195" s="19" customFormat="1"/>
    <row r="5196" s="19" customFormat="1"/>
    <row r="5197" s="19" customFormat="1"/>
    <row r="5198" s="19" customFormat="1"/>
    <row r="5199" s="19" customFormat="1"/>
    <row r="5200" s="19" customFormat="1"/>
    <row r="5201" s="19" customFormat="1"/>
    <row r="5202" s="19" customFormat="1"/>
    <row r="5203" s="19" customFormat="1"/>
    <row r="5204" s="19" customFormat="1"/>
    <row r="5205" s="19" customFormat="1"/>
    <row r="5206" s="19" customFormat="1"/>
    <row r="5207" s="19" customFormat="1"/>
    <row r="5208" s="19" customFormat="1"/>
    <row r="5209" s="19" customFormat="1"/>
    <row r="5210" s="19" customFormat="1"/>
    <row r="5211" s="19" customFormat="1"/>
    <row r="5212" s="19" customFormat="1"/>
    <row r="5213" s="19" customFormat="1"/>
    <row r="5214" s="19" customFormat="1"/>
    <row r="5215" s="19" customFormat="1"/>
    <row r="5216" s="19" customFormat="1"/>
    <row r="5217" s="19" customFormat="1"/>
    <row r="5218" s="19" customFormat="1"/>
    <row r="5219" s="19" customFormat="1"/>
    <row r="5220" s="19" customFormat="1"/>
    <row r="5221" s="19" customFormat="1"/>
    <row r="5222" s="19" customFormat="1"/>
    <row r="5223" s="19" customFormat="1"/>
    <row r="5224" s="19" customFormat="1"/>
    <row r="5225" s="19" customFormat="1"/>
    <row r="5226" s="19" customFormat="1"/>
    <row r="5227" s="19" customFormat="1"/>
    <row r="5228" s="19" customFormat="1"/>
    <row r="5229" s="19" customFormat="1"/>
    <row r="5230" s="19" customFormat="1"/>
    <row r="5231" s="19" customFormat="1"/>
    <row r="5232" s="19" customFormat="1"/>
    <row r="5233" s="19" customFormat="1"/>
    <row r="5234" s="19" customFormat="1"/>
    <row r="5235" s="19" customFormat="1"/>
    <row r="5236" s="19" customFormat="1"/>
    <row r="5237" s="19" customFormat="1"/>
    <row r="5238" s="19" customFormat="1"/>
    <row r="5239" s="19" customFormat="1"/>
    <row r="5240" s="19" customFormat="1"/>
    <row r="5241" s="19" customFormat="1"/>
    <row r="5242" s="19" customFormat="1"/>
    <row r="5243" s="19" customFormat="1"/>
    <row r="5244" s="19" customFormat="1"/>
    <row r="5245" s="19" customFormat="1"/>
    <row r="5246" s="19" customFormat="1"/>
    <row r="5247" s="19" customFormat="1"/>
    <row r="5248" s="19" customFormat="1"/>
    <row r="5249" s="19" customFormat="1"/>
    <row r="5250" s="19" customFormat="1"/>
    <row r="5251" s="19" customFormat="1"/>
    <row r="5252" s="19" customFormat="1"/>
    <row r="5253" s="19" customFormat="1"/>
    <row r="5254" s="19" customFormat="1"/>
    <row r="5255" s="19" customFormat="1"/>
    <row r="5256" s="19" customFormat="1"/>
    <row r="5257" s="19" customFormat="1"/>
    <row r="5258" s="19" customFormat="1"/>
    <row r="5259" s="19" customFormat="1"/>
    <row r="5260" s="19" customFormat="1"/>
    <row r="5261" s="19" customFormat="1"/>
    <row r="5262" s="19" customFormat="1"/>
    <row r="5263" s="19" customFormat="1"/>
    <row r="5264" s="19" customFormat="1"/>
    <row r="5265" s="19" customFormat="1"/>
    <row r="5266" s="19" customFormat="1"/>
    <row r="5267" s="19" customFormat="1"/>
    <row r="5268" s="19" customFormat="1"/>
    <row r="5269" s="19" customFormat="1"/>
    <row r="5270" s="19" customFormat="1"/>
    <row r="5271" s="19" customFormat="1"/>
    <row r="5272" s="19" customFormat="1"/>
    <row r="5273" s="19" customFormat="1"/>
    <row r="5274" s="19" customFormat="1"/>
    <row r="5275" s="19" customFormat="1"/>
    <row r="5276" s="19" customFormat="1"/>
    <row r="5277" s="19" customFormat="1"/>
    <row r="5278" s="19" customFormat="1"/>
    <row r="5279" s="19" customFormat="1"/>
    <row r="5280" s="19" customFormat="1"/>
    <row r="5281" s="19" customFormat="1"/>
    <row r="5282" s="19" customFormat="1"/>
    <row r="5283" s="19" customFormat="1"/>
    <row r="5284" s="19" customFormat="1"/>
    <row r="5285" s="19" customFormat="1"/>
    <row r="5286" s="19" customFormat="1"/>
    <row r="5287" s="19" customFormat="1"/>
    <row r="5288" s="19" customFormat="1"/>
    <row r="5289" s="19" customFormat="1"/>
    <row r="5290" s="19" customFormat="1"/>
    <row r="5291" s="19" customFormat="1"/>
    <row r="5292" s="19" customFormat="1"/>
    <row r="5293" s="19" customFormat="1"/>
    <row r="5294" s="19" customFormat="1"/>
    <row r="5295" s="19" customFormat="1"/>
    <row r="5296" s="19" customFormat="1"/>
    <row r="5297" s="19" customFormat="1"/>
    <row r="5298" s="19" customFormat="1"/>
    <row r="5299" s="19" customFormat="1"/>
    <row r="5300" s="19" customFormat="1"/>
    <row r="5301" s="19" customFormat="1"/>
    <row r="5302" s="19" customFormat="1"/>
    <row r="5303" s="19" customFormat="1"/>
    <row r="5304" s="19" customFormat="1"/>
    <row r="5305" s="19" customFormat="1"/>
    <row r="5306" s="19" customFormat="1"/>
    <row r="5307" s="19" customFormat="1"/>
    <row r="5308" s="19" customFormat="1"/>
    <row r="5309" s="19" customFormat="1"/>
    <row r="5310" s="19" customFormat="1"/>
    <row r="5311" s="19" customFormat="1"/>
    <row r="5312" s="19" customFormat="1"/>
    <row r="5313" s="19" customFormat="1"/>
    <row r="5314" s="19" customFormat="1"/>
    <row r="5315" s="19" customFormat="1"/>
    <row r="5316" s="19" customFormat="1"/>
    <row r="5317" s="19" customFormat="1"/>
    <row r="5318" s="19" customFormat="1"/>
    <row r="5319" s="19" customFormat="1"/>
    <row r="5320" s="19" customFormat="1"/>
    <row r="5321" s="19" customFormat="1"/>
    <row r="5322" s="19" customFormat="1"/>
    <row r="5323" s="19" customFormat="1"/>
    <row r="5324" s="19" customFormat="1"/>
    <row r="5325" s="19" customFormat="1"/>
    <row r="5326" s="19" customFormat="1"/>
    <row r="5327" s="19" customFormat="1"/>
    <row r="5328" s="19" customFormat="1"/>
    <row r="5329" s="19" customFormat="1"/>
    <row r="5330" s="19" customFormat="1"/>
    <row r="5331" s="19" customFormat="1"/>
    <row r="5332" s="19" customFormat="1"/>
    <row r="5333" s="19" customFormat="1"/>
    <row r="5334" s="19" customFormat="1"/>
    <row r="5335" s="19" customFormat="1"/>
    <row r="5336" s="19" customFormat="1"/>
    <row r="5337" s="19" customFormat="1"/>
    <row r="5338" s="19" customFormat="1"/>
    <row r="5339" s="19" customFormat="1"/>
    <row r="5340" s="19" customFormat="1"/>
    <row r="5341" s="19" customFormat="1"/>
    <row r="5342" s="19" customFormat="1"/>
    <row r="5343" s="19" customFormat="1"/>
    <row r="5344" s="19" customFormat="1"/>
    <row r="5345" s="19" customFormat="1"/>
    <row r="5346" s="19" customFormat="1"/>
    <row r="5347" s="19" customFormat="1"/>
    <row r="5348" s="19" customFormat="1"/>
    <row r="5349" s="19" customFormat="1"/>
    <row r="5350" s="19" customFormat="1"/>
    <row r="5351" s="19" customFormat="1"/>
    <row r="5352" s="19" customFormat="1"/>
    <row r="5353" s="19" customFormat="1"/>
    <row r="5354" s="19" customFormat="1"/>
    <row r="5355" s="19" customFormat="1"/>
    <row r="5356" s="19" customFormat="1"/>
    <row r="5357" s="19" customFormat="1"/>
    <row r="5358" s="19" customFormat="1"/>
    <row r="5359" s="19" customFormat="1"/>
    <row r="5360" s="19" customFormat="1"/>
    <row r="5361" s="19" customFormat="1"/>
    <row r="5362" s="19" customFormat="1"/>
    <row r="5363" s="19" customFormat="1"/>
    <row r="5364" s="19" customFormat="1"/>
    <row r="5365" s="19" customFormat="1"/>
    <row r="5366" s="19" customFormat="1"/>
    <row r="5367" s="19" customFormat="1"/>
    <row r="5368" s="19" customFormat="1"/>
    <row r="5369" s="19" customFormat="1"/>
    <row r="5370" s="19" customFormat="1"/>
    <row r="5371" s="19" customFormat="1"/>
    <row r="5372" s="19" customFormat="1"/>
    <row r="5373" s="19" customFormat="1"/>
    <row r="5374" s="19" customFormat="1"/>
    <row r="5375" s="19" customFormat="1"/>
    <row r="5376" s="19" customFormat="1"/>
    <row r="5377" s="19" customFormat="1"/>
    <row r="5378" s="19" customFormat="1"/>
    <row r="5379" s="19" customFormat="1"/>
    <row r="5380" s="19" customFormat="1"/>
    <row r="5381" s="19" customFormat="1"/>
    <row r="5382" s="19" customFormat="1"/>
    <row r="5383" s="19" customFormat="1"/>
    <row r="5384" s="19" customFormat="1"/>
    <row r="5385" s="19" customFormat="1"/>
    <row r="5386" s="19" customFormat="1"/>
    <row r="5387" s="19" customFormat="1"/>
    <row r="5388" s="19" customFormat="1"/>
    <row r="5389" s="19" customFormat="1"/>
    <row r="5390" s="19" customFormat="1"/>
    <row r="5391" s="19" customFormat="1"/>
    <row r="5392" s="19" customFormat="1"/>
    <row r="5393" s="19" customFormat="1"/>
    <row r="5394" s="19" customFormat="1"/>
    <row r="5395" s="19" customFormat="1"/>
    <row r="5396" s="19" customFormat="1"/>
    <row r="5397" s="19" customFormat="1"/>
    <row r="5398" s="19" customFormat="1"/>
    <row r="5399" s="19" customFormat="1"/>
    <row r="5400" s="19" customFormat="1"/>
    <row r="5401" s="19" customFormat="1"/>
    <row r="5402" s="19" customFormat="1"/>
    <row r="5403" s="19" customFormat="1"/>
    <row r="5404" s="19" customFormat="1"/>
    <row r="5405" s="19" customFormat="1"/>
    <row r="5406" s="19" customFormat="1"/>
    <row r="5407" s="19" customFormat="1"/>
    <row r="5408" s="19" customFormat="1"/>
    <row r="5409" s="19" customFormat="1"/>
    <row r="5410" s="19" customFormat="1"/>
    <row r="5411" s="19" customFormat="1"/>
    <row r="5412" s="19" customFormat="1"/>
    <row r="5413" s="19" customFormat="1"/>
    <row r="5414" s="19" customFormat="1"/>
    <row r="5415" s="19" customFormat="1"/>
    <row r="5416" s="19" customFormat="1"/>
    <row r="5417" s="19" customFormat="1"/>
    <row r="5418" s="19" customFormat="1"/>
    <row r="5419" s="19" customFormat="1"/>
    <row r="5420" s="19" customFormat="1"/>
    <row r="5421" s="19" customFormat="1"/>
    <row r="5422" s="19" customFormat="1"/>
    <row r="5423" s="19" customFormat="1"/>
    <row r="5424" s="19" customFormat="1"/>
    <row r="5425" s="19" customFormat="1"/>
    <row r="5426" s="19" customFormat="1"/>
    <row r="5427" s="19" customFormat="1"/>
    <row r="5428" s="19" customFormat="1"/>
    <row r="5429" s="19" customFormat="1"/>
    <row r="5430" s="19" customFormat="1"/>
    <row r="5431" s="19" customFormat="1"/>
    <row r="5432" s="19" customFormat="1"/>
    <row r="5433" s="19" customFormat="1"/>
    <row r="5434" s="19" customFormat="1"/>
    <row r="5435" s="19" customFormat="1"/>
    <row r="5436" s="19" customFormat="1"/>
    <row r="5437" s="19" customFormat="1"/>
    <row r="5438" s="19" customFormat="1"/>
    <row r="5439" s="19" customFormat="1"/>
    <row r="5440" s="19" customFormat="1"/>
    <row r="5441" s="19" customFormat="1"/>
    <row r="5442" s="19" customFormat="1"/>
    <row r="5443" s="19" customFormat="1"/>
    <row r="5444" s="19" customFormat="1"/>
    <row r="5445" s="19" customFormat="1"/>
    <row r="5446" s="19" customFormat="1"/>
    <row r="5447" s="19" customFormat="1"/>
    <row r="5448" s="19" customFormat="1"/>
    <row r="5449" s="19" customFormat="1"/>
    <row r="5450" s="19" customFormat="1"/>
    <row r="5451" s="19" customFormat="1"/>
    <row r="5452" s="19" customFormat="1"/>
    <row r="5453" s="19" customFormat="1"/>
    <row r="5454" s="19" customFormat="1"/>
    <row r="5455" s="19" customFormat="1"/>
    <row r="5456" s="19" customFormat="1"/>
    <row r="5457" s="19" customFormat="1"/>
    <row r="5458" s="19" customFormat="1"/>
    <row r="5459" s="19" customFormat="1"/>
    <row r="5460" s="19" customFormat="1"/>
    <row r="5461" s="19" customFormat="1"/>
    <row r="5462" s="19" customFormat="1"/>
    <row r="5463" s="19" customFormat="1"/>
    <row r="5464" s="19" customFormat="1"/>
    <row r="5465" s="19" customFormat="1"/>
    <row r="5466" s="19" customFormat="1"/>
    <row r="5467" s="19" customFormat="1"/>
    <row r="5468" s="19" customFormat="1"/>
    <row r="5469" s="19" customFormat="1"/>
    <row r="5470" s="19" customFormat="1"/>
    <row r="5471" s="19" customFormat="1"/>
    <row r="5472" s="19" customFormat="1"/>
    <row r="5473" s="19" customFormat="1"/>
    <row r="5474" s="19" customFormat="1"/>
    <row r="5475" s="19" customFormat="1"/>
    <row r="5476" s="19" customFormat="1"/>
    <row r="5477" s="19" customFormat="1"/>
    <row r="5478" s="19" customFormat="1"/>
    <row r="5479" s="19" customFormat="1"/>
    <row r="5480" s="19" customFormat="1"/>
    <row r="5481" s="19" customFormat="1"/>
    <row r="5482" s="19" customFormat="1"/>
    <row r="5483" s="19" customFormat="1"/>
    <row r="5484" s="19" customFormat="1"/>
    <row r="5485" s="19" customFormat="1"/>
    <row r="5486" s="19" customFormat="1"/>
    <row r="5487" s="19" customFormat="1"/>
    <row r="5488" s="19" customFormat="1"/>
    <row r="5489" s="19" customFormat="1"/>
    <row r="5490" s="19" customFormat="1"/>
    <row r="5491" s="19" customFormat="1"/>
    <row r="5492" s="19" customFormat="1"/>
    <row r="5493" s="19" customFormat="1"/>
    <row r="5494" s="19" customFormat="1"/>
    <row r="5495" s="19" customFormat="1"/>
    <row r="5496" s="19" customFormat="1"/>
    <row r="5497" s="19" customFormat="1"/>
    <row r="5498" s="19" customFormat="1"/>
    <row r="5499" s="19" customFormat="1"/>
    <row r="5500" s="19" customFormat="1"/>
    <row r="5501" s="19" customFormat="1"/>
    <row r="5502" s="19" customFormat="1"/>
    <row r="5503" s="19" customFormat="1"/>
    <row r="5504" s="19" customFormat="1"/>
    <row r="5505" s="19" customFormat="1"/>
    <row r="5506" s="19" customFormat="1"/>
    <row r="5507" s="19" customFormat="1"/>
    <row r="5508" s="19" customFormat="1"/>
    <row r="5509" s="19" customFormat="1"/>
    <row r="5510" s="19" customFormat="1"/>
    <row r="5511" s="19" customFormat="1"/>
    <row r="5512" s="19" customFormat="1"/>
    <row r="5513" s="19" customFormat="1"/>
    <row r="5514" s="19" customFormat="1"/>
    <row r="5515" s="19" customFormat="1"/>
    <row r="5516" s="19" customFormat="1"/>
    <row r="5517" s="19" customFormat="1"/>
    <row r="5518" s="19" customFormat="1"/>
    <row r="5519" s="19" customFormat="1"/>
    <row r="5520" s="19" customFormat="1"/>
    <row r="5521" s="19" customFormat="1"/>
    <row r="5522" s="19" customFormat="1"/>
    <row r="5523" s="19" customFormat="1"/>
    <row r="5524" s="19" customFormat="1"/>
    <row r="5525" s="19" customFormat="1"/>
    <row r="5526" s="19" customFormat="1"/>
    <row r="5527" s="19" customFormat="1"/>
    <row r="5528" s="19" customFormat="1"/>
    <row r="5529" s="19" customFormat="1"/>
    <row r="5530" s="19" customFormat="1"/>
    <row r="5531" s="19" customFormat="1"/>
    <row r="5532" s="19" customFormat="1"/>
    <row r="5533" s="19" customFormat="1"/>
    <row r="5534" s="19" customFormat="1"/>
    <row r="5535" s="19" customFormat="1"/>
    <row r="5536" s="19" customFormat="1"/>
    <row r="5537" s="19" customFormat="1"/>
    <row r="5538" s="19" customFormat="1"/>
    <row r="5539" s="19" customFormat="1"/>
    <row r="5540" s="19" customFormat="1"/>
    <row r="5541" s="19" customFormat="1"/>
    <row r="5542" s="19" customFormat="1"/>
    <row r="5543" s="19" customFormat="1"/>
    <row r="5544" s="19" customFormat="1"/>
    <row r="5545" s="19" customFormat="1"/>
    <row r="5546" s="19" customFormat="1"/>
    <row r="5547" s="19" customFormat="1"/>
    <row r="5548" s="19" customFormat="1"/>
    <row r="5549" s="19" customFormat="1"/>
    <row r="5550" s="19" customFormat="1"/>
    <row r="5551" s="19" customFormat="1"/>
    <row r="5552" s="19" customFormat="1"/>
    <row r="5553" s="19" customFormat="1"/>
    <row r="5554" s="19" customFormat="1"/>
    <row r="5555" s="19" customFormat="1"/>
    <row r="5556" s="19" customFormat="1"/>
    <row r="5557" s="19" customFormat="1"/>
    <row r="5558" s="19" customFormat="1"/>
    <row r="5559" s="19" customFormat="1"/>
    <row r="5560" s="19" customFormat="1"/>
    <row r="5561" s="19" customFormat="1"/>
    <row r="5562" s="19" customFormat="1"/>
    <row r="5563" s="19" customFormat="1"/>
    <row r="5564" s="19" customFormat="1"/>
    <row r="5565" s="19" customFormat="1"/>
    <row r="5566" s="19" customFormat="1"/>
    <row r="5567" s="19" customFormat="1"/>
    <row r="5568" s="19" customFormat="1"/>
    <row r="5569" s="19" customFormat="1"/>
    <row r="5570" s="19" customFormat="1"/>
    <row r="5571" s="19" customFormat="1"/>
    <row r="5572" s="19" customFormat="1"/>
    <row r="5573" s="19" customFormat="1"/>
    <row r="5574" s="19" customFormat="1"/>
    <row r="5575" s="19" customFormat="1"/>
    <row r="5576" s="19" customFormat="1"/>
    <row r="5577" s="19" customFormat="1"/>
    <row r="5578" s="19" customFormat="1"/>
    <row r="5579" s="19" customFormat="1"/>
    <row r="5580" s="19" customFormat="1"/>
    <row r="5581" s="19" customFormat="1"/>
    <row r="5582" s="19" customFormat="1"/>
    <row r="5583" s="19" customFormat="1"/>
    <row r="5584" s="19" customFormat="1"/>
    <row r="5585" s="19" customFormat="1"/>
    <row r="5586" s="19" customFormat="1"/>
    <row r="5587" s="19" customFormat="1"/>
    <row r="5588" s="19" customFormat="1"/>
    <row r="5589" s="19" customFormat="1"/>
    <row r="5590" s="19" customFormat="1"/>
    <row r="5591" s="19" customFormat="1"/>
    <row r="5592" s="19" customFormat="1"/>
    <row r="5593" s="19" customFormat="1"/>
    <row r="5594" s="19" customFormat="1"/>
    <row r="5595" s="19" customFormat="1"/>
    <row r="5596" s="19" customFormat="1"/>
    <row r="5597" s="19" customFormat="1"/>
    <row r="5598" s="19" customFormat="1"/>
    <row r="5599" s="19" customFormat="1"/>
    <row r="5600" s="19" customFormat="1"/>
    <row r="5601" s="19" customFormat="1"/>
    <row r="5602" s="19" customFormat="1"/>
    <row r="5603" s="19" customFormat="1"/>
    <row r="5604" s="19" customFormat="1"/>
    <row r="5605" s="19" customFormat="1"/>
    <row r="5606" s="19" customFormat="1"/>
    <row r="5607" s="19" customFormat="1"/>
    <row r="5608" s="19" customFormat="1"/>
    <row r="5609" s="19" customFormat="1"/>
    <row r="5610" s="19" customFormat="1"/>
    <row r="5611" s="19" customFormat="1"/>
    <row r="5612" s="19" customFormat="1"/>
    <row r="5613" s="19" customFormat="1"/>
    <row r="5614" s="19" customFormat="1"/>
    <row r="5615" s="19" customFormat="1"/>
    <row r="5616" s="19" customFormat="1"/>
    <row r="5617" s="19" customFormat="1"/>
    <row r="5618" s="19" customFormat="1"/>
    <row r="5619" s="19" customFormat="1"/>
    <row r="5620" s="19" customFormat="1"/>
    <row r="5621" s="19" customFormat="1"/>
    <row r="5622" s="19" customFormat="1"/>
    <row r="5623" s="19" customFormat="1"/>
    <row r="5624" s="19" customFormat="1"/>
    <row r="5625" s="19" customFormat="1"/>
    <row r="5626" s="19" customFormat="1"/>
    <row r="5627" s="19" customFormat="1"/>
    <row r="5628" s="19" customFormat="1"/>
    <row r="5629" s="19" customFormat="1"/>
    <row r="5630" s="19" customFormat="1"/>
    <row r="5631" s="19" customFormat="1"/>
    <row r="5632" s="19" customFormat="1"/>
    <row r="5633" s="19" customFormat="1"/>
    <row r="5634" s="19" customFormat="1"/>
    <row r="5635" s="19" customFormat="1"/>
    <row r="5636" s="19" customFormat="1"/>
    <row r="5637" s="19" customFormat="1"/>
    <row r="5638" s="19" customFormat="1"/>
    <row r="5639" s="19" customFormat="1"/>
    <row r="5640" s="19" customFormat="1"/>
    <row r="5641" s="19" customFormat="1"/>
    <row r="5642" s="19" customFormat="1"/>
    <row r="5643" s="19" customFormat="1"/>
    <row r="5644" s="19" customFormat="1"/>
    <row r="5645" s="19" customFormat="1"/>
    <row r="5646" s="19" customFormat="1"/>
    <row r="5647" s="19" customFormat="1"/>
    <row r="5648" s="19" customFormat="1"/>
    <row r="5649" s="19" customFormat="1"/>
    <row r="5650" s="19" customFormat="1"/>
    <row r="5651" s="19" customFormat="1"/>
    <row r="5652" s="19" customFormat="1"/>
    <row r="5653" s="19" customFormat="1"/>
    <row r="5654" s="19" customFormat="1"/>
    <row r="5655" s="19" customFormat="1"/>
    <row r="5656" s="19" customFormat="1"/>
    <row r="5657" s="19" customFormat="1"/>
    <row r="5658" s="19" customFormat="1"/>
    <row r="5659" s="19" customFormat="1"/>
    <row r="5660" s="19" customFormat="1"/>
    <row r="5661" s="19" customFormat="1"/>
    <row r="5662" s="19" customFormat="1"/>
    <row r="5663" s="19" customFormat="1"/>
    <row r="5664" s="19" customFormat="1"/>
    <row r="5665" s="19" customFormat="1"/>
    <row r="5666" s="19" customFormat="1"/>
    <row r="5667" s="19" customFormat="1"/>
    <row r="5668" s="19" customFormat="1"/>
    <row r="5669" s="19" customFormat="1"/>
    <row r="5670" s="19" customFormat="1"/>
    <row r="5671" s="19" customFormat="1"/>
    <row r="5672" s="19" customFormat="1"/>
    <row r="5673" s="19" customFormat="1"/>
    <row r="5674" s="19" customFormat="1"/>
    <row r="5675" s="19" customFormat="1"/>
    <row r="5676" s="19" customFormat="1"/>
    <row r="5677" s="19" customFormat="1"/>
    <row r="5678" s="19" customFormat="1"/>
    <row r="5679" s="19" customFormat="1"/>
    <row r="5680" s="19" customFormat="1"/>
    <row r="5681" s="19" customFormat="1"/>
    <row r="5682" s="19" customFormat="1"/>
    <row r="5683" s="19" customFormat="1"/>
    <row r="5684" s="19" customFormat="1"/>
    <row r="5685" s="19" customFormat="1"/>
    <row r="5686" s="19" customFormat="1"/>
    <row r="5687" s="19" customFormat="1"/>
    <row r="5688" s="19" customFormat="1"/>
    <row r="5689" s="19" customFormat="1"/>
    <row r="5690" s="19" customFormat="1"/>
    <row r="5691" s="19" customFormat="1"/>
    <row r="5692" s="19" customFormat="1"/>
    <row r="5693" s="19" customFormat="1"/>
    <row r="5694" s="19" customFormat="1"/>
    <row r="5695" s="19" customFormat="1"/>
    <row r="5696" s="19" customFormat="1"/>
    <row r="5697" s="19" customFormat="1"/>
    <row r="5698" s="19" customFormat="1"/>
    <row r="5699" s="19" customFormat="1"/>
    <row r="5700" s="19" customFormat="1"/>
    <row r="5701" s="19" customFormat="1"/>
    <row r="5702" s="19" customFormat="1"/>
    <row r="5703" s="19" customFormat="1"/>
    <row r="5704" s="19" customFormat="1"/>
    <row r="5705" s="19" customFormat="1"/>
    <row r="5706" s="19" customFormat="1"/>
    <row r="5707" s="19" customFormat="1"/>
    <row r="5708" s="19" customFormat="1"/>
    <row r="5709" s="19" customFormat="1"/>
    <row r="5710" s="19" customFormat="1"/>
    <row r="5711" s="19" customFormat="1"/>
    <row r="5712" s="19" customFormat="1"/>
    <row r="5713" s="19" customFormat="1"/>
    <row r="5714" s="19" customFormat="1"/>
    <row r="5715" s="19" customFormat="1"/>
    <row r="5716" s="19" customFormat="1"/>
    <row r="5717" s="19" customFormat="1"/>
    <row r="5718" s="19" customFormat="1"/>
    <row r="5719" s="19" customFormat="1"/>
    <row r="5720" s="19" customFormat="1"/>
    <row r="5721" s="19" customFormat="1"/>
    <row r="5722" s="19" customFormat="1"/>
    <row r="5723" s="19" customFormat="1"/>
    <row r="5724" s="19" customFormat="1"/>
    <row r="5725" s="19" customFormat="1"/>
    <row r="5726" s="19" customFormat="1"/>
    <row r="5727" s="19" customFormat="1"/>
    <row r="5728" s="19" customFormat="1"/>
    <row r="5729" s="19" customFormat="1"/>
    <row r="5730" s="19" customFormat="1"/>
    <row r="5731" s="19" customFormat="1"/>
    <row r="5732" s="19" customFormat="1"/>
    <row r="5733" s="19" customFormat="1"/>
    <row r="5734" s="19" customFormat="1"/>
    <row r="5735" s="19" customFormat="1"/>
    <row r="5736" s="19" customFormat="1"/>
    <row r="5737" s="19" customFormat="1"/>
    <row r="5738" s="19" customFormat="1"/>
    <row r="5739" s="19" customFormat="1"/>
    <row r="5740" s="19" customFormat="1"/>
    <row r="5741" s="19" customFormat="1"/>
    <row r="5742" s="19" customFormat="1"/>
    <row r="5743" s="19" customFormat="1"/>
    <row r="5744" s="19" customFormat="1"/>
    <row r="5745" s="19" customFormat="1"/>
    <row r="5746" s="19" customFormat="1"/>
    <row r="5747" s="19" customFormat="1"/>
    <row r="5748" s="19" customFormat="1"/>
    <row r="5749" s="19" customFormat="1"/>
    <row r="5750" s="19" customFormat="1"/>
    <row r="5751" s="19" customFormat="1"/>
    <row r="5752" s="19" customFormat="1"/>
    <row r="5753" s="19" customFormat="1"/>
    <row r="5754" s="19" customFormat="1"/>
    <row r="5755" s="19" customFormat="1"/>
    <row r="5756" s="19" customFormat="1"/>
    <row r="5757" s="19" customFormat="1"/>
    <row r="5758" s="19" customFormat="1"/>
    <row r="5759" s="19" customFormat="1"/>
    <row r="5760" s="19" customFormat="1"/>
    <row r="5761" s="19" customFormat="1"/>
    <row r="5762" s="19" customFormat="1"/>
    <row r="5763" s="19" customFormat="1"/>
    <row r="5764" s="19" customFormat="1"/>
    <row r="5765" s="19" customFormat="1"/>
    <row r="5766" s="19" customFormat="1"/>
    <row r="5767" s="19" customFormat="1"/>
    <row r="5768" s="19" customFormat="1"/>
    <row r="5769" s="19" customFormat="1"/>
    <row r="5770" s="19" customFormat="1"/>
    <row r="5771" s="19" customFormat="1"/>
    <row r="5772" s="19" customFormat="1"/>
    <row r="5773" s="19" customFormat="1"/>
    <row r="5774" s="19" customFormat="1"/>
    <row r="5775" s="19" customFormat="1"/>
    <row r="5776" s="19" customFormat="1"/>
    <row r="5777" s="19" customFormat="1"/>
    <row r="5778" s="19" customFormat="1"/>
    <row r="5779" s="19" customFormat="1"/>
    <row r="5780" s="19" customFormat="1"/>
    <row r="5781" s="19" customFormat="1"/>
    <row r="5782" s="19" customFormat="1"/>
    <row r="5783" s="19" customFormat="1"/>
    <row r="5784" s="19" customFormat="1"/>
    <row r="5785" s="19" customFormat="1"/>
    <row r="5786" s="19" customFormat="1"/>
    <row r="5787" s="19" customFormat="1"/>
    <row r="5788" s="19" customFormat="1"/>
    <row r="5789" s="19" customFormat="1"/>
    <row r="5790" s="19" customFormat="1"/>
    <row r="5791" s="19" customFormat="1"/>
    <row r="5792" s="19" customFormat="1"/>
    <row r="5793" s="19" customFormat="1"/>
    <row r="5794" s="19" customFormat="1"/>
    <row r="5795" s="19" customFormat="1"/>
    <row r="5796" s="19" customFormat="1"/>
    <row r="5797" s="19" customFormat="1"/>
    <row r="5798" s="19" customFormat="1"/>
    <row r="5799" s="19" customFormat="1"/>
    <row r="5800" s="19" customFormat="1"/>
    <row r="5801" s="19" customFormat="1"/>
    <row r="5802" s="19" customFormat="1"/>
    <row r="5803" s="19" customFormat="1"/>
    <row r="5804" s="19" customFormat="1"/>
    <row r="5805" s="19" customFormat="1"/>
    <row r="5806" s="19" customFormat="1"/>
    <row r="5807" s="19" customFormat="1"/>
    <row r="5808" s="19" customFormat="1"/>
    <row r="5809" s="19" customFormat="1"/>
    <row r="5810" s="19" customFormat="1"/>
    <row r="5811" s="19" customFormat="1"/>
    <row r="5812" s="19" customFormat="1"/>
    <row r="5813" s="19" customFormat="1"/>
    <row r="5814" s="19" customFormat="1"/>
    <row r="5815" s="19" customFormat="1"/>
    <row r="5816" s="19" customFormat="1"/>
    <row r="5817" s="19" customFormat="1"/>
    <row r="5818" s="19" customFormat="1"/>
    <row r="5819" s="19" customFormat="1"/>
    <row r="5820" s="19" customFormat="1"/>
    <row r="5821" s="19" customFormat="1"/>
    <row r="5822" s="19" customFormat="1"/>
    <row r="5823" s="19" customFormat="1"/>
    <row r="5824" s="19" customFormat="1"/>
    <row r="5825" s="19" customFormat="1"/>
    <row r="5826" s="19" customFormat="1"/>
    <row r="5827" s="19" customFormat="1"/>
    <row r="5828" s="19" customFormat="1"/>
    <row r="5829" s="19" customFormat="1"/>
    <row r="5830" s="19" customFormat="1"/>
    <row r="5831" s="19" customFormat="1"/>
    <row r="5832" s="19" customFormat="1"/>
    <row r="5833" s="19" customFormat="1"/>
    <row r="5834" s="19" customFormat="1"/>
    <row r="5835" s="19" customFormat="1"/>
    <row r="5836" s="19" customFormat="1"/>
    <row r="5837" s="19" customFormat="1"/>
    <row r="5838" s="19" customFormat="1"/>
    <row r="5839" s="19" customFormat="1"/>
    <row r="5840" s="19" customFormat="1"/>
    <row r="5841" s="19" customFormat="1"/>
    <row r="5842" s="19" customFormat="1"/>
    <row r="5843" s="19" customFormat="1"/>
    <row r="5844" s="19" customFormat="1"/>
    <row r="5845" s="19" customFormat="1"/>
    <row r="5846" s="19" customFormat="1"/>
    <row r="5847" s="19" customFormat="1"/>
    <row r="5848" s="19" customFormat="1"/>
    <row r="5849" s="19" customFormat="1"/>
    <row r="5850" s="19" customFormat="1"/>
    <row r="5851" s="19" customFormat="1"/>
    <row r="5852" s="19" customFormat="1"/>
    <row r="5853" s="19" customFormat="1"/>
    <row r="5854" s="19" customFormat="1"/>
    <row r="5855" s="19" customFormat="1"/>
    <row r="5856" s="19" customFormat="1"/>
    <row r="5857" s="19" customFormat="1"/>
    <row r="5858" s="19" customFormat="1"/>
    <row r="5859" s="19" customFormat="1"/>
    <row r="5860" s="19" customFormat="1"/>
    <row r="5861" s="19" customFormat="1"/>
    <row r="5862" s="19" customFormat="1"/>
    <row r="5863" s="19" customFormat="1"/>
    <row r="5864" s="19" customFormat="1"/>
    <row r="5865" s="19" customFormat="1"/>
    <row r="5866" s="19" customFormat="1"/>
    <row r="5867" s="19" customFormat="1"/>
    <row r="5868" s="19" customFormat="1"/>
    <row r="5869" s="19" customFormat="1"/>
    <row r="5870" s="19" customFormat="1"/>
    <row r="5871" s="19" customFormat="1"/>
    <row r="5872" s="19" customFormat="1"/>
    <row r="5873" s="19" customFormat="1"/>
    <row r="5874" s="19" customFormat="1"/>
    <row r="5875" s="19" customFormat="1"/>
    <row r="5876" s="19" customFormat="1"/>
    <row r="5877" s="19" customFormat="1"/>
    <row r="5878" s="19" customFormat="1"/>
    <row r="5879" s="19" customFormat="1"/>
    <row r="5880" s="19" customFormat="1"/>
    <row r="5881" s="19" customFormat="1"/>
    <row r="5882" s="19" customFormat="1"/>
    <row r="5883" s="19" customFormat="1"/>
    <row r="5884" s="19" customFormat="1"/>
    <row r="5885" s="19" customFormat="1"/>
    <row r="5886" s="19" customFormat="1"/>
    <row r="5887" s="19" customFormat="1"/>
    <row r="5888" s="19" customFormat="1"/>
    <row r="5889" s="19" customFormat="1"/>
    <row r="5890" s="19" customFormat="1"/>
    <row r="5891" s="19" customFormat="1"/>
    <row r="5892" s="19" customFormat="1"/>
    <row r="5893" s="19" customFormat="1"/>
    <row r="5894" s="19" customFormat="1"/>
    <row r="5895" s="19" customFormat="1"/>
    <row r="5896" s="19" customFormat="1"/>
    <row r="5897" s="19" customFormat="1"/>
    <row r="5898" s="19" customFormat="1"/>
    <row r="5899" s="19" customFormat="1"/>
    <row r="5900" s="19" customFormat="1"/>
    <row r="5901" s="19" customFormat="1"/>
    <row r="5902" s="19" customFormat="1"/>
    <row r="5903" s="19" customFormat="1"/>
    <row r="5904" s="19" customFormat="1"/>
    <row r="5905" s="19" customFormat="1"/>
    <row r="5906" s="19" customFormat="1"/>
    <row r="5907" s="19" customFormat="1"/>
    <row r="5908" s="19" customFormat="1"/>
    <row r="5909" s="19" customFormat="1"/>
    <row r="5910" s="19" customFormat="1"/>
    <row r="5911" s="19" customFormat="1"/>
    <row r="5912" s="19" customFormat="1"/>
    <row r="5913" s="19" customFormat="1"/>
    <row r="5914" s="19" customFormat="1"/>
    <row r="5915" s="19" customFormat="1"/>
    <row r="5916" s="19" customFormat="1"/>
    <row r="5917" s="19" customFormat="1"/>
    <row r="5918" s="19" customFormat="1"/>
    <row r="5919" s="19" customFormat="1"/>
    <row r="5920" s="19" customFormat="1"/>
    <row r="5921" s="19" customFormat="1"/>
    <row r="5922" s="19" customFormat="1"/>
    <row r="5923" s="19" customFormat="1"/>
    <row r="5924" s="19" customFormat="1"/>
    <row r="5925" s="19" customFormat="1"/>
    <row r="5926" s="19" customFormat="1"/>
    <row r="5927" s="19" customFormat="1"/>
    <row r="5928" s="19" customFormat="1"/>
    <row r="5929" s="19" customFormat="1"/>
    <row r="5930" s="19" customFormat="1"/>
    <row r="5931" s="19" customFormat="1"/>
    <row r="5932" s="19" customFormat="1"/>
    <row r="5933" s="19" customFormat="1"/>
    <row r="5934" s="19" customFormat="1"/>
    <row r="5935" s="19" customFormat="1"/>
    <row r="5936" s="19" customFormat="1"/>
    <row r="5937" s="19" customFormat="1"/>
    <row r="5938" s="19" customFormat="1"/>
    <row r="5939" s="19" customFormat="1"/>
    <row r="5940" s="19" customFormat="1"/>
    <row r="5941" s="19" customFormat="1"/>
    <row r="5942" s="19" customFormat="1"/>
    <row r="5943" s="19" customFormat="1"/>
    <row r="5944" s="19" customFormat="1"/>
    <row r="5945" s="19" customFormat="1"/>
    <row r="5946" s="19" customFormat="1"/>
    <row r="5947" s="19" customFormat="1"/>
    <row r="5948" s="19" customFormat="1"/>
    <row r="5949" s="19" customFormat="1"/>
    <row r="5950" s="19" customFormat="1"/>
    <row r="5951" s="19" customFormat="1"/>
    <row r="5952" s="19" customFormat="1"/>
    <row r="5953" s="19" customFormat="1"/>
    <row r="5954" s="19" customFormat="1"/>
    <row r="5955" s="19" customFormat="1"/>
    <row r="5956" s="19" customFormat="1"/>
    <row r="5957" s="19" customFormat="1"/>
    <row r="5958" s="19" customFormat="1"/>
    <row r="5959" s="19" customFormat="1"/>
    <row r="5960" s="19" customFormat="1"/>
    <row r="5961" s="19" customFormat="1"/>
    <row r="5962" s="19" customFormat="1"/>
    <row r="5963" s="19" customFormat="1"/>
    <row r="5964" s="19" customFormat="1"/>
    <row r="5965" s="19" customFormat="1"/>
    <row r="5966" s="19" customFormat="1"/>
    <row r="5967" s="19" customFormat="1"/>
    <row r="5968" s="19" customFormat="1"/>
    <row r="5969" s="19" customFormat="1"/>
    <row r="5970" s="19" customFormat="1"/>
    <row r="5971" s="19" customFormat="1"/>
    <row r="5972" s="19" customFormat="1"/>
    <row r="5973" s="19" customFormat="1"/>
    <row r="5974" s="19" customFormat="1"/>
    <row r="5975" s="19" customFormat="1"/>
    <row r="5976" s="19" customFormat="1"/>
    <row r="5977" s="19" customFormat="1"/>
    <row r="5978" s="19" customFormat="1"/>
    <row r="5979" s="19" customFormat="1"/>
    <row r="5980" s="19" customFormat="1"/>
    <row r="5981" s="19" customFormat="1"/>
    <row r="5982" s="19" customFormat="1"/>
    <row r="5983" s="19" customFormat="1"/>
    <row r="5984" s="19" customFormat="1"/>
    <row r="5985" s="19" customFormat="1"/>
    <row r="5986" s="19" customFormat="1"/>
    <row r="5987" s="19" customFormat="1"/>
    <row r="5988" s="19" customFormat="1"/>
    <row r="5989" s="19" customFormat="1"/>
    <row r="5990" s="19" customFormat="1"/>
    <row r="5991" s="19" customFormat="1"/>
    <row r="5992" s="19" customFormat="1"/>
    <row r="5993" s="19" customFormat="1"/>
    <row r="5994" s="19" customFormat="1"/>
    <row r="5995" s="19" customFormat="1"/>
    <row r="5996" s="19" customFormat="1"/>
    <row r="5997" s="19" customFormat="1"/>
    <row r="5998" s="19" customFormat="1"/>
    <row r="5999" s="19" customFormat="1"/>
    <row r="6000" s="19" customFormat="1"/>
    <row r="6001" s="19" customFormat="1"/>
    <row r="6002" s="19" customFormat="1"/>
    <row r="6003" s="19" customFormat="1"/>
    <row r="6004" s="19" customFormat="1"/>
    <row r="6005" s="19" customFormat="1"/>
    <row r="6006" s="19" customFormat="1"/>
    <row r="6007" s="19" customFormat="1"/>
    <row r="6008" s="19" customFormat="1"/>
    <row r="6009" s="19" customFormat="1"/>
    <row r="6010" s="19" customFormat="1"/>
    <row r="6011" s="19" customFormat="1"/>
    <row r="6012" s="19" customFormat="1"/>
    <row r="6013" s="19" customFormat="1"/>
    <row r="6014" s="19" customFormat="1"/>
    <row r="6015" s="19" customFormat="1"/>
    <row r="6016" s="19" customFormat="1"/>
    <row r="6017" s="19" customFormat="1"/>
    <row r="6018" s="19" customFormat="1"/>
    <row r="6019" s="19" customFormat="1"/>
    <row r="6020" s="19" customFormat="1"/>
    <row r="6021" s="19" customFormat="1"/>
    <row r="6022" s="19" customFormat="1"/>
    <row r="6023" s="19" customFormat="1"/>
    <row r="6024" s="19" customFormat="1"/>
    <row r="6025" s="19" customFormat="1"/>
    <row r="6026" s="19" customFormat="1"/>
    <row r="6027" s="19" customFormat="1"/>
    <row r="6028" s="19" customFormat="1"/>
    <row r="6029" s="19" customFormat="1"/>
    <row r="6030" s="19" customFormat="1"/>
    <row r="6031" s="19" customFormat="1"/>
    <row r="6032" s="19" customFormat="1"/>
    <row r="6033" s="19" customFormat="1"/>
    <row r="6034" s="19" customFormat="1"/>
    <row r="6035" s="19" customFormat="1"/>
    <row r="6036" s="19" customFormat="1"/>
    <row r="6037" s="19" customFormat="1"/>
    <row r="6038" s="19" customFormat="1"/>
    <row r="6039" s="19" customFormat="1"/>
    <row r="6040" s="19" customFormat="1"/>
    <row r="6041" s="19" customFormat="1"/>
    <row r="6042" s="19" customFormat="1"/>
    <row r="6043" s="19" customFormat="1"/>
    <row r="6044" s="19" customFormat="1"/>
    <row r="6045" s="19" customFormat="1"/>
    <row r="6046" s="19" customFormat="1"/>
    <row r="6047" s="19" customFormat="1"/>
    <row r="6048" s="19" customFormat="1"/>
    <row r="6049" s="19" customFormat="1"/>
    <row r="6050" s="19" customFormat="1"/>
    <row r="6051" s="19" customFormat="1"/>
    <row r="6052" s="19" customFormat="1"/>
    <row r="6053" s="19" customFormat="1"/>
    <row r="6054" s="19" customFormat="1"/>
    <row r="6055" s="19" customFormat="1"/>
    <row r="6056" s="19" customFormat="1"/>
    <row r="6057" s="19" customFormat="1"/>
    <row r="6058" s="19" customFormat="1"/>
    <row r="6059" s="19" customFormat="1"/>
    <row r="6060" s="19" customFormat="1"/>
    <row r="6061" s="19" customFormat="1"/>
    <row r="6062" s="19" customFormat="1"/>
    <row r="6063" s="19" customFormat="1"/>
    <row r="6064" s="19" customFormat="1"/>
    <row r="6065" s="19" customFormat="1"/>
    <row r="6066" s="19" customFormat="1"/>
    <row r="6067" s="19" customFormat="1"/>
    <row r="6068" s="19" customFormat="1"/>
    <row r="6069" s="19" customFormat="1"/>
    <row r="6070" s="19" customFormat="1"/>
    <row r="6071" s="19" customFormat="1"/>
    <row r="6072" s="19" customFormat="1"/>
    <row r="6073" s="19" customFormat="1"/>
    <row r="6074" s="19" customFormat="1"/>
    <row r="6075" s="19" customFormat="1"/>
    <row r="6076" s="19" customFormat="1"/>
    <row r="6077" s="19" customFormat="1"/>
    <row r="6078" s="19" customFormat="1"/>
    <row r="6079" s="19" customFormat="1"/>
    <row r="6080" s="19" customFormat="1"/>
    <row r="6081" s="19" customFormat="1"/>
    <row r="6082" s="19" customFormat="1"/>
    <row r="6083" s="19" customFormat="1"/>
    <row r="6084" s="19" customFormat="1"/>
    <row r="6085" s="19" customFormat="1"/>
    <row r="6086" s="19" customFormat="1"/>
    <row r="6087" s="19" customFormat="1"/>
    <row r="6088" s="19" customFormat="1"/>
    <row r="6089" s="19" customFormat="1"/>
    <row r="6090" s="19" customFormat="1"/>
    <row r="6091" s="19" customFormat="1"/>
    <row r="6092" s="19" customFormat="1"/>
    <row r="6093" s="19" customFormat="1"/>
    <row r="6094" s="19" customFormat="1"/>
    <row r="6095" s="19" customFormat="1"/>
    <row r="6096" s="19" customFormat="1"/>
    <row r="6097" s="19" customFormat="1"/>
    <row r="6098" s="19" customFormat="1"/>
    <row r="6099" s="19" customFormat="1"/>
    <row r="6100" s="19" customFormat="1"/>
    <row r="6101" s="19" customFormat="1"/>
    <row r="6102" s="19" customFormat="1"/>
    <row r="6103" s="19" customFormat="1"/>
    <row r="6104" s="19" customFormat="1"/>
    <row r="6105" s="19" customFormat="1"/>
    <row r="6106" s="19" customFormat="1"/>
    <row r="6107" s="19" customFormat="1"/>
    <row r="6108" s="19" customFormat="1"/>
    <row r="6109" s="19" customFormat="1"/>
    <row r="6110" s="19" customFormat="1"/>
    <row r="6111" s="19" customFormat="1"/>
    <row r="6112" s="19" customFormat="1"/>
    <row r="6113" s="19" customFormat="1"/>
    <row r="6114" s="19" customFormat="1"/>
    <row r="6115" s="19" customFormat="1"/>
    <row r="6116" s="19" customFormat="1"/>
    <row r="6117" s="19" customFormat="1"/>
    <row r="6118" s="19" customFormat="1"/>
    <row r="6119" s="19" customFormat="1"/>
    <row r="6120" s="19" customFormat="1"/>
    <row r="6121" s="19" customFormat="1"/>
    <row r="6122" s="19" customFormat="1"/>
    <row r="6123" s="19" customFormat="1"/>
    <row r="6124" s="19" customFormat="1"/>
    <row r="6125" s="19" customFormat="1"/>
    <row r="6126" s="19" customFormat="1"/>
    <row r="6127" s="19" customFormat="1"/>
    <row r="6128" s="19" customFormat="1"/>
    <row r="6129" s="19" customFormat="1"/>
    <row r="6130" s="19" customFormat="1"/>
    <row r="6131" s="19" customFormat="1"/>
    <row r="6132" s="19" customFormat="1"/>
    <row r="6133" s="19" customFormat="1"/>
    <row r="6134" s="19" customFormat="1"/>
    <row r="6135" s="19" customFormat="1"/>
    <row r="6136" s="19" customFormat="1"/>
    <row r="6137" s="19" customFormat="1"/>
    <row r="6138" s="19" customFormat="1"/>
    <row r="6139" s="19" customFormat="1"/>
    <row r="6140" s="19" customFormat="1"/>
    <row r="6141" s="19" customFormat="1"/>
    <row r="6142" s="19" customFormat="1"/>
    <row r="6143" s="19" customFormat="1"/>
    <row r="6144" s="19" customFormat="1"/>
    <row r="6145" s="19" customFormat="1"/>
    <row r="6146" s="19" customFormat="1"/>
    <row r="6147" s="19" customFormat="1"/>
    <row r="6148" s="19" customFormat="1"/>
    <row r="6149" s="19" customFormat="1"/>
    <row r="6150" s="19" customFormat="1"/>
    <row r="6151" s="19" customFormat="1"/>
    <row r="6152" s="19" customFormat="1"/>
    <row r="6153" s="19" customFormat="1"/>
    <row r="6154" s="19" customFormat="1"/>
    <row r="6155" s="19" customFormat="1"/>
    <row r="6156" s="19" customFormat="1"/>
    <row r="6157" s="19" customFormat="1"/>
    <row r="6158" s="19" customFormat="1"/>
    <row r="6159" s="19" customFormat="1"/>
    <row r="6160" s="19" customFormat="1"/>
    <row r="6161" s="19" customFormat="1"/>
    <row r="6162" s="19" customFormat="1"/>
    <row r="6163" s="19" customFormat="1"/>
    <row r="6164" s="19" customFormat="1"/>
    <row r="6165" s="19" customFormat="1"/>
    <row r="6166" s="19" customFormat="1"/>
    <row r="6167" s="19" customFormat="1"/>
    <row r="6168" s="19" customFormat="1"/>
    <row r="6169" s="19" customFormat="1"/>
    <row r="6170" s="19" customFormat="1"/>
    <row r="6171" s="19" customFormat="1"/>
    <row r="6172" s="19" customFormat="1"/>
    <row r="6173" s="19" customFormat="1"/>
    <row r="6174" s="19" customFormat="1"/>
    <row r="6175" s="19" customFormat="1"/>
    <row r="6176" s="19" customFormat="1"/>
    <row r="6177" s="19" customFormat="1"/>
    <row r="6178" s="19" customFormat="1"/>
    <row r="6179" s="19" customFormat="1"/>
    <row r="6180" s="19" customFormat="1"/>
    <row r="6181" s="19" customFormat="1"/>
    <row r="6182" s="19" customFormat="1"/>
    <row r="6183" s="19" customFormat="1"/>
    <row r="6184" s="19" customFormat="1"/>
    <row r="6185" s="19" customFormat="1"/>
    <row r="6186" s="19" customFormat="1"/>
    <row r="6187" s="19" customFormat="1"/>
    <row r="6188" s="19" customFormat="1"/>
    <row r="6189" s="19" customFormat="1"/>
    <row r="6190" s="19" customFormat="1"/>
    <row r="6191" s="19" customFormat="1"/>
    <row r="6192" s="19" customFormat="1"/>
    <row r="6193" s="19" customFormat="1"/>
    <row r="6194" s="19" customFormat="1"/>
    <row r="6195" s="19" customFormat="1"/>
    <row r="6196" s="19" customFormat="1"/>
    <row r="6197" s="19" customFormat="1"/>
    <row r="6198" s="19" customFormat="1"/>
    <row r="6199" s="19" customFormat="1"/>
    <row r="6200" s="19" customFormat="1"/>
    <row r="6201" s="19" customFormat="1"/>
    <row r="6202" s="19" customFormat="1"/>
    <row r="6203" s="19" customFormat="1"/>
    <row r="6204" s="19" customFormat="1"/>
    <row r="6205" s="19" customFormat="1"/>
    <row r="6206" s="19" customFormat="1"/>
    <row r="6207" s="19" customFormat="1"/>
    <row r="6208" s="19" customFormat="1"/>
    <row r="6209" s="19" customFormat="1"/>
    <row r="6210" s="19" customFormat="1"/>
    <row r="6211" s="19" customFormat="1"/>
    <row r="6212" s="19" customFormat="1"/>
    <row r="6213" s="19" customFormat="1"/>
    <row r="6214" s="19" customFormat="1"/>
    <row r="6215" s="19" customFormat="1"/>
    <row r="6216" s="19" customFormat="1"/>
    <row r="6217" s="19" customFormat="1"/>
    <row r="6218" s="19" customFormat="1"/>
    <row r="6219" s="19" customFormat="1"/>
    <row r="6220" s="19" customFormat="1"/>
    <row r="6221" s="19" customFormat="1"/>
    <row r="6222" s="19" customFormat="1"/>
    <row r="6223" s="19" customFormat="1"/>
    <row r="6224" s="19" customFormat="1"/>
    <row r="6225" s="19" customFormat="1"/>
    <row r="6226" s="19" customFormat="1"/>
    <row r="6227" s="19" customFormat="1"/>
    <row r="6228" s="19" customFormat="1"/>
    <row r="6229" s="19" customFormat="1"/>
    <row r="6230" s="19" customFormat="1"/>
    <row r="6231" s="19" customFormat="1"/>
    <row r="6232" s="19" customFormat="1"/>
    <row r="6233" s="19" customFormat="1"/>
    <row r="6234" s="19" customFormat="1"/>
    <row r="6235" s="19" customFormat="1"/>
    <row r="6236" s="19" customFormat="1"/>
    <row r="6237" s="19" customFormat="1"/>
    <row r="6238" s="19" customFormat="1"/>
    <row r="6239" s="19" customFormat="1"/>
    <row r="6240" s="19" customFormat="1"/>
    <row r="6241" s="19" customFormat="1"/>
    <row r="6242" s="19" customFormat="1"/>
    <row r="6243" s="19" customFormat="1"/>
    <row r="6244" s="19" customFormat="1"/>
    <row r="6245" s="19" customFormat="1"/>
    <row r="6246" s="19" customFormat="1"/>
    <row r="6247" s="19" customFormat="1"/>
    <row r="6248" s="19" customFormat="1"/>
    <row r="6249" s="19" customFormat="1"/>
    <row r="6250" s="19" customFormat="1"/>
    <row r="6251" s="19" customFormat="1"/>
    <row r="6252" s="19" customFormat="1"/>
    <row r="6253" s="19" customFormat="1"/>
    <row r="6254" s="19" customFormat="1"/>
    <row r="6255" s="19" customFormat="1"/>
    <row r="6256" s="19" customFormat="1"/>
    <row r="6257" s="19" customFormat="1"/>
    <row r="6258" s="19" customFormat="1"/>
    <row r="6259" s="19" customFormat="1"/>
    <row r="6260" s="19" customFormat="1"/>
    <row r="6261" s="19" customFormat="1"/>
    <row r="6262" s="19" customFormat="1"/>
    <row r="6263" s="19" customFormat="1"/>
    <row r="6264" s="19" customFormat="1"/>
    <row r="6265" s="19" customFormat="1"/>
    <row r="6266" s="19" customFormat="1"/>
    <row r="6267" s="19" customFormat="1"/>
    <row r="6268" s="19" customFormat="1"/>
    <row r="6269" s="19" customFormat="1"/>
    <row r="6270" s="19" customFormat="1"/>
    <row r="6271" s="19" customFormat="1"/>
    <row r="6272" s="19" customFormat="1"/>
    <row r="6273" s="19" customFormat="1"/>
    <row r="6274" s="19" customFormat="1"/>
    <row r="6275" s="19" customFormat="1"/>
    <row r="6276" s="19" customFormat="1"/>
    <row r="6277" s="19" customFormat="1"/>
    <row r="6278" s="19" customFormat="1"/>
    <row r="6279" s="19" customFormat="1"/>
    <row r="6280" s="19" customFormat="1"/>
    <row r="6281" s="19" customFormat="1"/>
    <row r="6282" s="19" customFormat="1"/>
    <row r="6283" s="19" customFormat="1"/>
    <row r="6284" s="19" customFormat="1"/>
    <row r="6285" s="19" customFormat="1"/>
    <row r="6286" s="19" customFormat="1"/>
    <row r="6287" s="19" customFormat="1"/>
    <row r="6288" s="19" customFormat="1"/>
    <row r="6289" s="19" customFormat="1"/>
    <row r="6290" s="19" customFormat="1"/>
    <row r="6291" s="19" customFormat="1"/>
    <row r="6292" s="19" customFormat="1"/>
    <row r="6293" s="19" customFormat="1"/>
    <row r="6294" s="19" customFormat="1"/>
    <row r="6295" s="19" customFormat="1"/>
    <row r="6296" s="19" customFormat="1"/>
    <row r="6297" s="19" customFormat="1"/>
    <row r="6298" s="19" customFormat="1"/>
    <row r="6299" s="19" customFormat="1"/>
    <row r="6300" s="19" customFormat="1"/>
    <row r="6301" s="19" customFormat="1"/>
    <row r="6302" s="19" customFormat="1"/>
    <row r="6303" s="19" customFormat="1"/>
    <row r="6304" s="19" customFormat="1"/>
    <row r="6305" s="19" customFormat="1"/>
    <row r="6306" s="19" customFormat="1"/>
    <row r="6307" s="19" customFormat="1"/>
    <row r="6308" s="19" customFormat="1"/>
    <row r="6309" s="19" customFormat="1"/>
    <row r="6310" s="19" customFormat="1"/>
    <row r="6311" s="19" customFormat="1"/>
    <row r="6312" s="19" customFormat="1"/>
    <row r="6313" s="19" customFormat="1"/>
    <row r="6314" s="19" customFormat="1"/>
    <row r="6315" s="19" customFormat="1"/>
    <row r="6316" s="19" customFormat="1"/>
    <row r="6317" s="19" customFormat="1"/>
    <row r="6318" s="19" customFormat="1"/>
    <row r="6319" s="19" customFormat="1"/>
    <row r="6320" s="19" customFormat="1"/>
    <row r="6321" s="19" customFormat="1"/>
    <row r="6322" s="19" customFormat="1"/>
    <row r="6323" s="19" customFormat="1"/>
    <row r="6324" s="19" customFormat="1"/>
    <row r="6325" s="19" customFormat="1"/>
    <row r="6326" s="19" customFormat="1"/>
    <row r="6327" s="19" customFormat="1"/>
    <row r="6328" s="19" customFormat="1"/>
    <row r="6329" s="19" customFormat="1"/>
    <row r="6330" s="19" customFormat="1"/>
    <row r="6331" s="19" customFormat="1"/>
    <row r="6332" s="19" customFormat="1"/>
    <row r="6333" s="19" customFormat="1"/>
    <row r="6334" s="19" customFormat="1"/>
    <row r="6335" s="19" customFormat="1"/>
    <row r="6336" s="19" customFormat="1"/>
    <row r="6337" s="19" customFormat="1"/>
    <row r="6338" s="19" customFormat="1"/>
    <row r="6339" s="19" customFormat="1"/>
    <row r="6340" s="19" customFormat="1"/>
    <row r="6341" s="19" customFormat="1"/>
    <row r="6342" s="19" customFormat="1"/>
    <row r="6343" s="19" customFormat="1"/>
    <row r="6344" s="19" customFormat="1"/>
    <row r="6345" s="19" customFormat="1"/>
    <row r="6346" s="19" customFormat="1"/>
    <row r="6347" s="19" customFormat="1"/>
    <row r="6348" s="19" customFormat="1"/>
    <row r="6349" s="19" customFormat="1"/>
    <row r="6350" s="19" customFormat="1"/>
    <row r="6351" s="19" customFormat="1"/>
    <row r="6352" s="19" customFormat="1"/>
    <row r="6353" s="19" customFormat="1"/>
    <row r="6354" s="19" customFormat="1"/>
    <row r="6355" s="19" customFormat="1"/>
    <row r="6356" s="19" customFormat="1"/>
    <row r="6357" s="19" customFormat="1"/>
    <row r="6358" s="19" customFormat="1"/>
    <row r="6359" s="19" customFormat="1"/>
    <row r="6360" s="19" customFormat="1"/>
    <row r="6361" s="19" customFormat="1"/>
    <row r="6362" s="19" customFormat="1"/>
    <row r="6363" s="19" customFormat="1"/>
    <row r="6364" s="19" customFormat="1"/>
    <row r="6365" s="19" customFormat="1"/>
    <row r="6366" s="19" customFormat="1"/>
    <row r="6367" s="19" customFormat="1"/>
    <row r="6368" s="19" customFormat="1"/>
    <row r="6369" s="19" customFormat="1"/>
    <row r="6370" s="19" customFormat="1"/>
    <row r="6371" s="19" customFormat="1"/>
    <row r="6372" s="19" customFormat="1"/>
    <row r="6373" s="19" customFormat="1"/>
    <row r="6374" s="19" customFormat="1"/>
    <row r="6375" s="19" customFormat="1"/>
    <row r="6376" s="19" customFormat="1"/>
    <row r="6377" s="19" customFormat="1"/>
    <row r="6378" s="19" customFormat="1"/>
    <row r="6379" s="19" customFormat="1"/>
    <row r="6380" s="19" customFormat="1"/>
    <row r="6381" s="19" customFormat="1"/>
    <row r="6382" s="19" customFormat="1"/>
    <row r="6383" s="19" customFormat="1"/>
    <row r="6384" s="19" customFormat="1"/>
    <row r="6385" s="19" customFormat="1"/>
    <row r="6386" s="19" customFormat="1"/>
    <row r="6387" s="19" customFormat="1"/>
    <row r="6388" s="19" customFormat="1"/>
    <row r="6389" s="19" customFormat="1"/>
    <row r="6390" s="19" customFormat="1"/>
    <row r="6391" s="19" customFormat="1"/>
    <row r="6392" s="19" customFormat="1"/>
    <row r="6393" s="19" customFormat="1"/>
    <row r="6394" s="19" customFormat="1"/>
    <row r="6395" s="19" customFormat="1"/>
    <row r="6396" s="19" customFormat="1"/>
    <row r="6397" s="19" customFormat="1"/>
    <row r="6398" s="19" customFormat="1"/>
    <row r="6399" s="19" customFormat="1"/>
    <row r="6400" s="19" customFormat="1"/>
    <row r="6401" s="19" customFormat="1"/>
    <row r="6402" s="19" customFormat="1"/>
    <row r="6403" s="19" customFormat="1"/>
    <row r="6404" s="19" customFormat="1"/>
    <row r="6405" s="19" customFormat="1"/>
    <row r="6406" s="19" customFormat="1"/>
    <row r="6407" s="19" customFormat="1"/>
    <row r="6408" s="19" customFormat="1"/>
    <row r="6409" s="19" customFormat="1"/>
    <row r="6410" s="19" customFormat="1"/>
    <row r="6411" s="19" customFormat="1"/>
    <row r="6412" s="19" customFormat="1"/>
    <row r="6413" s="19" customFormat="1"/>
    <row r="6414" s="19" customFormat="1"/>
    <row r="6415" s="19" customFormat="1"/>
    <row r="6416" s="19" customFormat="1"/>
    <row r="6417" s="19" customFormat="1"/>
    <row r="6418" s="19" customFormat="1"/>
    <row r="6419" s="19" customFormat="1"/>
    <row r="6420" s="19" customFormat="1"/>
    <row r="6421" s="19" customFormat="1"/>
    <row r="6422" s="19" customFormat="1"/>
    <row r="6423" s="19" customFormat="1"/>
    <row r="6424" s="19" customFormat="1"/>
    <row r="6425" s="19" customFormat="1"/>
    <row r="6426" s="19" customFormat="1"/>
    <row r="6427" s="19" customFormat="1"/>
    <row r="6428" s="19" customFormat="1"/>
    <row r="6429" s="19" customFormat="1"/>
    <row r="6430" s="19" customFormat="1"/>
    <row r="6431" s="19" customFormat="1"/>
    <row r="6432" s="19" customFormat="1"/>
    <row r="6433" s="19" customFormat="1"/>
    <row r="6434" s="19" customFormat="1"/>
    <row r="6435" s="19" customFormat="1"/>
    <row r="6436" s="19" customFormat="1"/>
    <row r="6437" s="19" customFormat="1"/>
    <row r="6438" s="19" customFormat="1"/>
    <row r="6439" s="19" customFormat="1"/>
    <row r="6440" s="19" customFormat="1"/>
    <row r="6441" s="19" customFormat="1"/>
    <row r="6442" s="19" customFormat="1"/>
    <row r="6443" s="19" customFormat="1"/>
    <row r="6444" s="19" customFormat="1"/>
    <row r="6445" s="19" customFormat="1"/>
    <row r="6446" s="19" customFormat="1"/>
    <row r="6447" s="19" customFormat="1"/>
    <row r="6448" s="19" customFormat="1"/>
    <row r="6449" s="19" customFormat="1"/>
    <row r="6450" s="19" customFormat="1"/>
    <row r="6451" s="19" customFormat="1"/>
    <row r="6452" s="19" customFormat="1"/>
    <row r="6453" s="19" customFormat="1"/>
    <row r="6454" s="19" customFormat="1"/>
    <row r="6455" s="19" customFormat="1"/>
    <row r="6456" s="19" customFormat="1"/>
    <row r="6457" s="19" customFormat="1"/>
    <row r="6458" s="19" customFormat="1"/>
    <row r="6459" s="19" customFormat="1"/>
    <row r="6460" s="19" customFormat="1"/>
    <row r="6461" s="19" customFormat="1"/>
    <row r="6462" s="19" customFormat="1"/>
    <row r="6463" s="19" customFormat="1"/>
    <row r="6464" s="19" customFormat="1"/>
    <row r="6465" s="19" customFormat="1"/>
    <row r="6466" s="19" customFormat="1"/>
    <row r="6467" s="19" customFormat="1"/>
    <row r="6468" s="19" customFormat="1"/>
    <row r="6469" s="19" customFormat="1"/>
    <row r="6470" s="19" customFormat="1"/>
    <row r="6471" s="19" customFormat="1"/>
    <row r="6472" s="19" customFormat="1"/>
    <row r="6473" s="19" customFormat="1"/>
    <row r="6474" s="19" customFormat="1"/>
    <row r="6475" s="19" customFormat="1"/>
    <row r="6476" s="19" customFormat="1"/>
    <row r="6477" s="19" customFormat="1"/>
    <row r="6478" s="19" customFormat="1"/>
    <row r="6479" s="19" customFormat="1"/>
    <row r="6480" s="19" customFormat="1"/>
    <row r="6481" s="19" customFormat="1"/>
    <row r="6482" s="19" customFormat="1"/>
    <row r="6483" s="19" customFormat="1"/>
    <row r="6484" s="19" customFormat="1"/>
    <row r="6485" s="19" customFormat="1"/>
    <row r="6486" s="19" customFormat="1"/>
    <row r="6487" s="19" customFormat="1"/>
    <row r="6488" s="19" customFormat="1"/>
    <row r="6489" s="19" customFormat="1"/>
    <row r="6490" s="19" customFormat="1"/>
    <row r="6491" s="19" customFormat="1"/>
    <row r="6492" s="19" customFormat="1"/>
    <row r="6493" s="19" customFormat="1"/>
    <row r="6494" s="19" customFormat="1"/>
    <row r="6495" s="19" customFormat="1"/>
    <row r="6496" s="19" customFormat="1"/>
    <row r="6497" s="19" customFormat="1"/>
    <row r="6498" s="19" customFormat="1"/>
    <row r="6499" s="19" customFormat="1"/>
    <row r="6500" s="19" customFormat="1"/>
    <row r="6501" s="19" customFormat="1"/>
    <row r="6502" s="19" customFormat="1"/>
    <row r="6503" s="19" customFormat="1"/>
    <row r="6504" s="19" customFormat="1"/>
    <row r="6505" s="19" customFormat="1"/>
    <row r="6506" s="19" customFormat="1"/>
    <row r="6507" s="19" customFormat="1"/>
    <row r="6508" s="19" customFormat="1"/>
    <row r="6509" s="19" customFormat="1"/>
    <row r="6510" s="19" customFormat="1"/>
    <row r="6511" s="19" customFormat="1"/>
    <row r="6512" s="19" customFormat="1"/>
    <row r="6513" s="19" customFormat="1"/>
    <row r="6514" s="19" customFormat="1"/>
    <row r="6515" s="19" customFormat="1"/>
    <row r="6516" s="19" customFormat="1"/>
    <row r="6517" s="19" customFormat="1"/>
    <row r="6518" s="19" customFormat="1"/>
    <row r="6519" s="19" customFormat="1"/>
    <row r="6520" s="19" customFormat="1"/>
    <row r="6521" s="19" customFormat="1"/>
    <row r="6522" s="19" customFormat="1"/>
    <row r="6523" s="19" customFormat="1"/>
    <row r="6524" s="19" customFormat="1"/>
    <row r="6525" s="19" customFormat="1"/>
    <row r="6526" s="19" customFormat="1"/>
    <row r="6527" s="19" customFormat="1"/>
    <row r="6528" s="19" customFormat="1"/>
    <row r="6529" s="19" customFormat="1"/>
    <row r="6530" s="19" customFormat="1"/>
    <row r="6531" s="19" customFormat="1"/>
    <row r="6532" s="19" customFormat="1"/>
    <row r="6533" s="19" customFormat="1"/>
    <row r="6534" s="19" customFormat="1"/>
    <row r="6535" s="19" customFormat="1"/>
    <row r="6536" s="19" customFormat="1"/>
    <row r="6537" s="19" customFormat="1"/>
    <row r="6538" s="19" customFormat="1"/>
    <row r="6539" s="19" customFormat="1"/>
    <row r="6540" s="19" customFormat="1"/>
    <row r="6541" s="19" customFormat="1"/>
    <row r="6542" s="19" customFormat="1"/>
    <row r="6543" s="19" customFormat="1"/>
    <row r="6544" s="19" customFormat="1"/>
    <row r="6545" s="19" customFormat="1"/>
    <row r="6546" s="19" customFormat="1"/>
    <row r="6547" s="19" customFormat="1"/>
    <row r="6548" s="19" customFormat="1"/>
    <row r="6549" s="19" customFormat="1"/>
    <row r="6550" s="19" customFormat="1"/>
    <row r="6551" s="19" customFormat="1"/>
    <row r="6552" s="19" customFormat="1"/>
    <row r="6553" s="19" customFormat="1"/>
    <row r="6554" s="19" customFormat="1"/>
    <row r="6555" s="19" customFormat="1"/>
    <row r="6556" s="19" customFormat="1"/>
    <row r="6557" s="19" customFormat="1"/>
    <row r="6558" s="19" customFormat="1"/>
    <row r="6559" s="19" customFormat="1"/>
    <row r="6560" s="19" customFormat="1"/>
    <row r="6561" s="19" customFormat="1"/>
    <row r="6562" s="19" customFormat="1"/>
    <row r="6563" s="19" customFormat="1"/>
    <row r="6564" s="19" customFormat="1"/>
    <row r="6565" s="19" customFormat="1"/>
    <row r="6566" s="19" customFormat="1"/>
    <row r="6567" s="19" customFormat="1"/>
    <row r="6568" s="19" customFormat="1"/>
    <row r="6569" s="19" customFormat="1"/>
    <row r="6570" s="19" customFormat="1"/>
    <row r="6571" s="19" customFormat="1"/>
    <row r="6572" s="19" customFormat="1"/>
    <row r="6573" s="19" customFormat="1"/>
    <row r="6574" s="19" customFormat="1"/>
    <row r="6575" s="19" customFormat="1"/>
    <row r="6576" s="19" customFormat="1"/>
    <row r="6577" s="19" customFormat="1"/>
    <row r="6578" s="19" customFormat="1"/>
    <row r="6579" s="19" customFormat="1"/>
    <row r="6580" s="19" customFormat="1"/>
    <row r="6581" s="19" customFormat="1"/>
    <row r="6582" s="19" customFormat="1"/>
    <row r="6583" s="19" customFormat="1"/>
    <row r="6584" s="19" customFormat="1"/>
    <row r="6585" s="19" customFormat="1"/>
    <row r="6586" s="19" customFormat="1"/>
    <row r="6587" s="19" customFormat="1"/>
    <row r="6588" s="19" customFormat="1"/>
    <row r="6589" s="19" customFormat="1"/>
    <row r="6590" s="19" customFormat="1"/>
    <row r="6591" s="19" customFormat="1"/>
    <row r="6592" s="19" customFormat="1"/>
    <row r="6593" s="19" customFormat="1"/>
    <row r="6594" s="19" customFormat="1"/>
    <row r="6595" s="19" customFormat="1"/>
    <row r="6596" s="19" customFormat="1"/>
    <row r="6597" s="19" customFormat="1"/>
    <row r="6598" s="19" customFormat="1"/>
    <row r="6599" s="19" customFormat="1"/>
    <row r="6600" s="19" customFormat="1"/>
    <row r="6601" s="19" customFormat="1"/>
    <row r="6602" s="19" customFormat="1"/>
    <row r="6603" s="19" customFormat="1"/>
    <row r="6604" s="19" customFormat="1"/>
    <row r="6605" s="19" customFormat="1"/>
    <row r="6606" s="19" customFormat="1"/>
    <row r="6607" s="19" customFormat="1"/>
    <row r="6608" s="19" customFormat="1"/>
    <row r="6609" s="19" customFormat="1"/>
    <row r="6610" s="19" customFormat="1"/>
    <row r="6611" s="19" customFormat="1"/>
    <row r="6612" s="19" customFormat="1"/>
    <row r="6613" s="19" customFormat="1"/>
    <row r="6614" s="19" customFormat="1"/>
    <row r="6615" s="19" customFormat="1"/>
    <row r="6616" s="19" customFormat="1"/>
    <row r="6617" s="19" customFormat="1"/>
    <row r="6618" s="19" customFormat="1"/>
    <row r="6619" s="19" customFormat="1"/>
    <row r="6620" s="19" customFormat="1"/>
    <row r="6621" s="19" customFormat="1"/>
    <row r="6622" s="19" customFormat="1"/>
    <row r="6623" s="19" customFormat="1"/>
    <row r="6624" s="19" customFormat="1"/>
    <row r="6625" s="19" customFormat="1"/>
    <row r="6626" s="19" customFormat="1"/>
    <row r="6627" s="19" customFormat="1"/>
    <row r="6628" s="19" customFormat="1"/>
    <row r="6629" s="19" customFormat="1"/>
    <row r="6630" s="19" customFormat="1"/>
    <row r="6631" s="19" customFormat="1"/>
    <row r="6632" s="19" customFormat="1"/>
    <row r="6633" s="19" customFormat="1"/>
    <row r="6634" s="19" customFormat="1"/>
    <row r="6635" s="19" customFormat="1"/>
    <row r="6636" s="19" customFormat="1"/>
    <row r="6637" s="19" customFormat="1"/>
    <row r="6638" s="19" customFormat="1"/>
    <row r="6639" s="19" customFormat="1"/>
    <row r="6640" s="19" customFormat="1"/>
    <row r="6641" s="19" customFormat="1"/>
    <row r="6642" s="19" customFormat="1"/>
    <row r="6643" s="19" customFormat="1"/>
    <row r="6644" s="19" customFormat="1"/>
    <row r="6645" s="19" customFormat="1"/>
    <row r="6646" s="19" customFormat="1"/>
    <row r="6647" s="19" customFormat="1"/>
    <row r="6648" s="19" customFormat="1"/>
    <row r="6649" s="19" customFormat="1"/>
    <row r="6650" s="19" customFormat="1"/>
    <row r="6651" s="19" customFormat="1"/>
    <row r="6652" s="19" customFormat="1"/>
    <row r="6653" s="19" customFormat="1"/>
    <row r="6654" s="19" customFormat="1"/>
    <row r="6655" s="19" customFormat="1"/>
    <row r="6656" s="19" customFormat="1"/>
    <row r="6657" s="19" customFormat="1"/>
    <row r="6658" s="19" customFormat="1"/>
    <row r="6659" s="19" customFormat="1"/>
    <row r="6660" s="19" customFormat="1"/>
    <row r="6661" s="19" customFormat="1"/>
    <row r="6662" s="19" customFormat="1"/>
    <row r="6663" s="19" customFormat="1"/>
    <row r="6664" s="19" customFormat="1"/>
    <row r="6665" s="19" customFormat="1"/>
    <row r="6666" s="19" customFormat="1"/>
    <row r="6667" s="19" customFormat="1"/>
    <row r="6668" s="19" customFormat="1"/>
    <row r="6669" s="19" customFormat="1"/>
    <row r="6670" s="19" customFormat="1"/>
    <row r="6671" s="19" customFormat="1"/>
    <row r="6672" s="19" customFormat="1"/>
    <row r="6673" s="19" customFormat="1"/>
    <row r="6674" s="19" customFormat="1"/>
    <row r="6675" s="19" customFormat="1"/>
    <row r="6676" s="19" customFormat="1"/>
    <row r="6677" s="19" customFormat="1"/>
    <row r="6678" s="19" customFormat="1"/>
    <row r="6679" s="19" customFormat="1"/>
    <row r="6680" s="19" customFormat="1"/>
    <row r="6681" s="19" customFormat="1"/>
    <row r="6682" s="19" customFormat="1"/>
    <row r="6683" s="19" customFormat="1"/>
    <row r="6684" s="19" customFormat="1"/>
    <row r="6685" s="19" customFormat="1"/>
    <row r="6686" s="19" customFormat="1"/>
    <row r="6687" s="19" customFormat="1"/>
    <row r="6688" s="19" customFormat="1"/>
    <row r="6689" s="19" customFormat="1"/>
    <row r="6690" s="19" customFormat="1"/>
    <row r="6691" s="19" customFormat="1"/>
    <row r="6692" s="19" customFormat="1"/>
    <row r="6693" s="19" customFormat="1"/>
    <row r="6694" s="19" customFormat="1"/>
    <row r="6695" s="19" customFormat="1"/>
    <row r="6696" s="19" customFormat="1"/>
    <row r="6697" s="19" customFormat="1"/>
    <row r="6698" s="19" customFormat="1"/>
    <row r="6699" s="19" customFormat="1"/>
    <row r="6700" s="19" customFormat="1"/>
    <row r="6701" s="19" customFormat="1"/>
    <row r="6702" s="19" customFormat="1"/>
    <row r="6703" s="19" customFormat="1"/>
    <row r="6704" s="19" customFormat="1"/>
    <row r="6705" s="19" customFormat="1"/>
    <row r="6706" s="19" customFormat="1"/>
    <row r="6707" s="19" customFormat="1"/>
    <row r="6708" s="19" customFormat="1"/>
    <row r="6709" s="19" customFormat="1"/>
    <row r="6710" s="19" customFormat="1"/>
    <row r="6711" s="19" customFormat="1"/>
    <row r="6712" s="19" customFormat="1"/>
    <row r="6713" s="19" customFormat="1"/>
    <row r="6714" s="19" customFormat="1"/>
    <row r="6715" s="19" customFormat="1"/>
    <row r="6716" s="19" customFormat="1"/>
    <row r="6717" s="19" customFormat="1"/>
    <row r="6718" s="19" customFormat="1"/>
    <row r="6719" s="19" customFormat="1"/>
    <row r="6720" s="19" customFormat="1"/>
    <row r="6721" s="19" customFormat="1"/>
    <row r="6722" s="19" customFormat="1"/>
    <row r="6723" s="19" customFormat="1"/>
    <row r="6724" s="19" customFormat="1"/>
    <row r="6725" s="19" customFormat="1"/>
    <row r="6726" s="19" customFormat="1"/>
    <row r="6727" s="19" customFormat="1"/>
    <row r="6728" s="19" customFormat="1"/>
    <row r="6729" s="19" customFormat="1"/>
    <row r="6730" s="19" customFormat="1"/>
    <row r="6731" s="19" customFormat="1"/>
    <row r="6732" s="19" customFormat="1"/>
    <row r="6733" s="19" customFormat="1"/>
    <row r="6734" s="19" customFormat="1"/>
    <row r="6735" s="19" customFormat="1"/>
    <row r="6736" s="19" customFormat="1"/>
    <row r="6737" s="19" customFormat="1"/>
    <row r="6738" s="19" customFormat="1"/>
    <row r="6739" s="19" customFormat="1"/>
    <row r="6740" s="19" customFormat="1"/>
    <row r="6741" s="19" customFormat="1"/>
    <row r="6742" s="19" customFormat="1"/>
    <row r="6743" s="19" customFormat="1"/>
    <row r="6744" s="19" customFormat="1"/>
    <row r="6745" s="19" customFormat="1"/>
    <row r="6746" s="19" customFormat="1"/>
    <row r="6747" s="19" customFormat="1"/>
    <row r="6748" s="19" customFormat="1"/>
    <row r="6749" s="19" customFormat="1"/>
    <row r="6750" s="19" customFormat="1"/>
    <row r="6751" s="19" customFormat="1"/>
    <row r="6752" s="19" customFormat="1"/>
    <row r="6753" s="19" customFormat="1"/>
    <row r="6754" s="19" customFormat="1"/>
    <row r="6755" s="19" customFormat="1"/>
    <row r="6756" s="19" customFormat="1"/>
    <row r="6757" s="19" customFormat="1"/>
    <row r="6758" s="19" customFormat="1"/>
    <row r="6759" s="19" customFormat="1"/>
    <row r="6760" s="19" customFormat="1"/>
    <row r="6761" s="19" customFormat="1"/>
    <row r="6762" s="19" customFormat="1"/>
    <row r="6763" s="19" customFormat="1"/>
    <row r="6764" s="19" customFormat="1"/>
    <row r="6765" s="19" customFormat="1"/>
    <row r="6766" s="19" customFormat="1"/>
    <row r="6767" s="19" customFormat="1"/>
    <row r="6768" s="19" customFormat="1"/>
    <row r="6769" s="19" customFormat="1"/>
    <row r="6770" s="19" customFormat="1"/>
    <row r="6771" s="19" customFormat="1"/>
    <row r="6772" s="19" customFormat="1"/>
    <row r="6773" s="19" customFormat="1"/>
    <row r="6774" s="19" customFormat="1"/>
    <row r="6775" s="19" customFormat="1"/>
    <row r="6776" s="19" customFormat="1"/>
    <row r="6777" s="19" customFormat="1"/>
    <row r="6778" s="19" customFormat="1"/>
    <row r="6779" s="19" customFormat="1"/>
    <row r="6780" s="19" customFormat="1"/>
    <row r="6781" s="19" customFormat="1"/>
    <row r="6782" s="19" customFormat="1"/>
    <row r="6783" s="19" customFormat="1"/>
    <row r="6784" s="19" customFormat="1"/>
    <row r="6785" s="19" customFormat="1"/>
    <row r="6786" s="19" customFormat="1"/>
    <row r="6787" s="19" customFormat="1"/>
    <row r="6788" s="19" customFormat="1"/>
    <row r="6789" s="19" customFormat="1"/>
    <row r="6790" s="19" customFormat="1"/>
    <row r="6791" s="19" customFormat="1"/>
    <row r="6792" s="19" customFormat="1"/>
    <row r="6793" s="19" customFormat="1"/>
    <row r="6794" s="19" customFormat="1"/>
    <row r="6795" s="19" customFormat="1"/>
    <row r="6796" s="19" customFormat="1"/>
    <row r="6797" s="19" customFormat="1"/>
    <row r="6798" s="19" customFormat="1"/>
    <row r="6799" s="19" customFormat="1"/>
    <row r="6800" s="19" customFormat="1"/>
    <row r="6801" s="19" customFormat="1"/>
    <row r="6802" s="19" customFormat="1"/>
    <row r="6803" s="19" customFormat="1"/>
    <row r="6804" s="19" customFormat="1"/>
    <row r="6805" s="19" customFormat="1"/>
    <row r="6806" s="19" customFormat="1"/>
    <row r="6807" s="19" customFormat="1"/>
    <row r="6808" s="19" customFormat="1"/>
    <row r="6809" s="19" customFormat="1"/>
    <row r="6810" s="19" customFormat="1"/>
    <row r="6811" s="19" customFormat="1"/>
    <row r="6812" s="19" customFormat="1"/>
    <row r="6813" s="19" customFormat="1"/>
    <row r="6814" s="19" customFormat="1"/>
    <row r="6815" s="19" customFormat="1"/>
    <row r="6816" s="19" customFormat="1"/>
    <row r="6817" s="19" customFormat="1"/>
    <row r="6818" s="19" customFormat="1"/>
    <row r="6819" s="19" customFormat="1"/>
    <row r="6820" s="19" customFormat="1"/>
    <row r="6821" s="19" customFormat="1"/>
    <row r="6822" s="19" customFormat="1"/>
    <row r="6823" s="19" customFormat="1"/>
    <row r="6824" s="19" customFormat="1"/>
    <row r="6825" s="19" customFormat="1"/>
    <row r="6826" s="19" customFormat="1"/>
    <row r="6827" s="19" customFormat="1"/>
    <row r="6828" s="19" customFormat="1"/>
    <row r="6829" s="19" customFormat="1"/>
    <row r="6830" s="19" customFormat="1"/>
    <row r="6831" s="19" customFormat="1"/>
    <row r="6832" s="19" customFormat="1"/>
    <row r="6833" s="19" customFormat="1"/>
    <row r="6834" s="19" customFormat="1"/>
    <row r="6835" s="19" customFormat="1"/>
    <row r="6836" s="19" customFormat="1"/>
    <row r="6837" s="19" customFormat="1"/>
    <row r="6838" s="19" customFormat="1"/>
    <row r="6839" s="19" customFormat="1"/>
    <row r="6840" s="19" customFormat="1"/>
    <row r="6841" s="19" customFormat="1"/>
    <row r="6842" s="19" customFormat="1"/>
    <row r="6843" s="19" customFormat="1"/>
    <row r="6844" s="19" customFormat="1"/>
    <row r="6845" s="19" customFormat="1"/>
    <row r="6846" s="19" customFormat="1"/>
    <row r="6847" s="19" customFormat="1"/>
    <row r="6848" s="19" customFormat="1"/>
    <row r="6849" s="19" customFormat="1"/>
    <row r="6850" s="19" customFormat="1"/>
    <row r="6851" s="19" customFormat="1"/>
    <row r="6852" s="19" customFormat="1"/>
    <row r="6853" s="19" customFormat="1"/>
    <row r="6854" s="19" customFormat="1"/>
    <row r="6855" s="19" customFormat="1"/>
    <row r="6856" s="19" customFormat="1"/>
    <row r="6857" s="19" customFormat="1"/>
    <row r="6858" s="19" customFormat="1"/>
    <row r="6859" s="19" customFormat="1"/>
    <row r="6860" s="19" customFormat="1"/>
    <row r="6861" s="19" customFormat="1"/>
    <row r="6862" s="19" customFormat="1"/>
    <row r="6863" s="19" customFormat="1"/>
    <row r="6864" s="19" customFormat="1"/>
    <row r="6865" s="19" customFormat="1"/>
    <row r="6866" s="19" customFormat="1"/>
    <row r="6867" s="19" customFormat="1"/>
    <row r="6868" s="19" customFormat="1"/>
    <row r="6869" s="19" customFormat="1"/>
    <row r="6870" s="19" customFormat="1"/>
    <row r="6871" s="19" customFormat="1"/>
    <row r="6872" s="19" customFormat="1"/>
    <row r="6873" s="19" customFormat="1"/>
    <row r="6874" s="19" customFormat="1"/>
    <row r="6875" s="19" customFormat="1"/>
    <row r="6876" s="19" customFormat="1"/>
    <row r="6877" s="19" customFormat="1"/>
    <row r="6878" s="19" customFormat="1"/>
    <row r="6879" s="19" customFormat="1"/>
    <row r="6880" s="19" customFormat="1"/>
    <row r="6881" s="19" customFormat="1"/>
    <row r="6882" s="19" customFormat="1"/>
    <row r="6883" s="19" customFormat="1"/>
    <row r="6884" s="19" customFormat="1"/>
    <row r="6885" s="19" customFormat="1"/>
    <row r="6886" s="19" customFormat="1"/>
    <row r="6887" s="19" customFormat="1"/>
    <row r="6888" s="19" customFormat="1"/>
    <row r="6889" s="19" customFormat="1"/>
    <row r="6890" s="19" customFormat="1"/>
    <row r="6891" s="19" customFormat="1"/>
    <row r="6892" s="19" customFormat="1"/>
    <row r="6893" s="19" customFormat="1"/>
    <row r="6894" s="19" customFormat="1"/>
    <row r="6895" s="19" customFormat="1"/>
    <row r="6896" s="19" customFormat="1"/>
    <row r="6897" s="19" customFormat="1"/>
    <row r="6898" s="19" customFormat="1"/>
    <row r="6899" s="19" customFormat="1"/>
    <row r="6900" s="19" customFormat="1"/>
    <row r="6901" s="19" customFormat="1"/>
    <row r="6902" s="19" customFormat="1"/>
    <row r="6903" s="19" customFormat="1"/>
    <row r="6904" s="19" customFormat="1"/>
    <row r="6905" s="19" customFormat="1"/>
    <row r="6906" s="19" customFormat="1"/>
    <row r="6907" s="19" customFormat="1"/>
    <row r="6908" s="19" customFormat="1"/>
    <row r="6909" s="19" customFormat="1"/>
    <row r="6910" s="19" customFormat="1"/>
    <row r="6911" s="19" customFormat="1"/>
    <row r="6912" s="19" customFormat="1"/>
    <row r="6913" s="19" customFormat="1"/>
    <row r="6914" s="19" customFormat="1"/>
    <row r="6915" s="19" customFormat="1"/>
    <row r="6916" s="19" customFormat="1"/>
    <row r="6917" s="19" customFormat="1"/>
    <row r="6918" s="19" customFormat="1"/>
    <row r="6919" s="19" customFormat="1"/>
    <row r="6920" s="19" customFormat="1"/>
    <row r="6921" s="19" customFormat="1"/>
    <row r="6922" s="19" customFormat="1"/>
    <row r="6923" s="19" customFormat="1"/>
    <row r="6924" s="19" customFormat="1"/>
    <row r="6925" s="19" customFormat="1"/>
    <row r="6926" s="19" customFormat="1"/>
    <row r="6927" s="19" customFormat="1"/>
    <row r="6928" s="19" customFormat="1"/>
    <row r="6929" s="19" customFormat="1"/>
    <row r="6930" s="19" customFormat="1"/>
    <row r="6931" s="19" customFormat="1"/>
    <row r="6932" s="19" customFormat="1"/>
    <row r="6933" s="19" customFormat="1"/>
    <row r="6934" s="19" customFormat="1"/>
    <row r="6935" s="19" customFormat="1"/>
    <row r="6936" s="19" customFormat="1"/>
    <row r="6937" s="19" customFormat="1"/>
    <row r="6938" s="19" customFormat="1"/>
    <row r="6939" s="19" customFormat="1"/>
    <row r="6940" s="19" customFormat="1"/>
    <row r="6941" s="19" customFormat="1"/>
    <row r="6942" s="19" customFormat="1"/>
    <row r="6943" s="19" customFormat="1"/>
    <row r="6944" s="19" customFormat="1"/>
    <row r="6945" s="19" customFormat="1"/>
    <row r="6946" s="19" customFormat="1"/>
    <row r="6947" s="19" customFormat="1"/>
    <row r="6948" s="19" customFormat="1"/>
    <row r="6949" s="19" customFormat="1"/>
    <row r="6950" s="19" customFormat="1"/>
    <row r="6951" s="19" customFormat="1"/>
    <row r="6952" s="19" customFormat="1"/>
    <row r="6953" s="19" customFormat="1"/>
    <row r="6954" s="19" customFormat="1"/>
    <row r="6955" s="19" customFormat="1"/>
    <row r="6956" s="19" customFormat="1"/>
    <row r="6957" s="19" customFormat="1"/>
    <row r="6958" s="19" customFormat="1"/>
    <row r="6959" s="19" customFormat="1"/>
    <row r="6960" s="19" customFormat="1"/>
    <row r="6961" s="19" customFormat="1"/>
    <row r="6962" s="19" customFormat="1"/>
    <row r="6963" s="19" customFormat="1"/>
    <row r="6964" s="19" customFormat="1"/>
    <row r="6965" s="19" customFormat="1"/>
    <row r="6966" s="19" customFormat="1"/>
    <row r="6967" s="19" customFormat="1"/>
    <row r="6968" s="19" customFormat="1"/>
    <row r="6969" s="19" customFormat="1"/>
    <row r="6970" s="19" customFormat="1"/>
    <row r="6971" s="19" customFormat="1"/>
    <row r="6972" s="19" customFormat="1"/>
    <row r="6973" s="19" customFormat="1"/>
    <row r="6974" s="19" customFormat="1"/>
    <row r="6975" s="19" customFormat="1"/>
    <row r="6976" s="19" customFormat="1"/>
    <row r="6977" s="19" customFormat="1"/>
    <row r="6978" s="19" customFormat="1"/>
    <row r="6979" s="19" customFormat="1"/>
    <row r="6980" s="19" customFormat="1"/>
    <row r="6981" s="19" customFormat="1"/>
    <row r="6982" s="19" customFormat="1"/>
    <row r="6983" s="19" customFormat="1"/>
    <row r="6984" s="19" customFormat="1"/>
    <row r="6985" s="19" customFormat="1"/>
    <row r="6986" s="19" customFormat="1"/>
    <row r="6987" s="19" customFormat="1"/>
    <row r="6988" s="19" customFormat="1"/>
    <row r="6989" s="19" customFormat="1"/>
    <row r="6990" s="19" customFormat="1"/>
    <row r="6991" s="19" customFormat="1"/>
    <row r="6992" s="19" customFormat="1"/>
    <row r="6993" s="19" customFormat="1"/>
    <row r="6994" s="19" customFormat="1"/>
    <row r="6995" s="19" customFormat="1"/>
    <row r="6996" s="19" customFormat="1"/>
    <row r="6997" s="19" customFormat="1"/>
    <row r="6998" s="19" customFormat="1"/>
    <row r="6999" s="19" customFormat="1"/>
    <row r="7000" s="19" customFormat="1"/>
    <row r="7001" s="19" customFormat="1"/>
    <row r="7002" s="19" customFormat="1"/>
    <row r="7003" s="19" customFormat="1"/>
    <row r="7004" s="19" customFormat="1"/>
    <row r="7005" s="19" customFormat="1"/>
    <row r="7006" s="19" customFormat="1"/>
    <row r="7007" s="19" customFormat="1"/>
    <row r="7008" s="19" customFormat="1"/>
    <row r="7009" s="19" customFormat="1"/>
    <row r="7010" s="19" customFormat="1"/>
    <row r="7011" s="19" customFormat="1"/>
    <row r="7012" s="19" customFormat="1"/>
    <row r="7013" s="19" customFormat="1"/>
    <row r="7014" s="19" customFormat="1"/>
    <row r="7015" s="19" customFormat="1"/>
    <row r="7016" s="19" customFormat="1"/>
    <row r="7017" s="19" customFormat="1"/>
    <row r="7018" s="19" customFormat="1"/>
    <row r="7019" s="19" customFormat="1"/>
    <row r="7020" s="19" customFormat="1"/>
    <row r="7021" s="19" customFormat="1"/>
    <row r="7022" s="19" customFormat="1"/>
    <row r="7023" s="19" customFormat="1"/>
    <row r="7024" s="19" customFormat="1"/>
    <row r="7025" s="19" customFormat="1"/>
    <row r="7026" s="19" customFormat="1"/>
    <row r="7027" s="19" customFormat="1"/>
    <row r="7028" s="19" customFormat="1"/>
    <row r="7029" s="19" customFormat="1"/>
    <row r="7030" s="19" customFormat="1"/>
    <row r="7031" s="19" customFormat="1"/>
    <row r="7032" s="19" customFormat="1"/>
    <row r="7033" s="19" customFormat="1"/>
    <row r="7034" s="19" customFormat="1"/>
    <row r="7035" s="19" customFormat="1"/>
    <row r="7036" s="19" customFormat="1"/>
    <row r="7037" s="19" customFormat="1"/>
    <row r="7038" s="19" customFormat="1"/>
    <row r="7039" s="19" customFormat="1"/>
    <row r="7040" s="19" customFormat="1"/>
    <row r="7041" s="19" customFormat="1"/>
    <row r="7042" s="19" customFormat="1"/>
    <row r="7043" s="19" customFormat="1"/>
    <row r="7044" s="19" customFormat="1"/>
    <row r="7045" s="19" customFormat="1"/>
    <row r="7046" s="19" customFormat="1"/>
    <row r="7047" s="19" customFormat="1"/>
    <row r="7048" s="19" customFormat="1"/>
    <row r="7049" s="19" customFormat="1"/>
    <row r="7050" s="19" customFormat="1"/>
    <row r="7051" s="19" customFormat="1"/>
    <row r="7052" s="19" customFormat="1"/>
    <row r="7053" s="19" customFormat="1"/>
    <row r="7054" s="19" customFormat="1"/>
    <row r="7055" s="19" customFormat="1"/>
    <row r="7056" s="19" customFormat="1"/>
    <row r="7057" s="19" customFormat="1"/>
    <row r="7058" s="19" customFormat="1"/>
    <row r="7059" s="19" customFormat="1"/>
    <row r="7060" s="19" customFormat="1"/>
    <row r="7061" s="19" customFormat="1"/>
    <row r="7062" s="19" customFormat="1"/>
    <row r="7063" s="19" customFormat="1"/>
    <row r="7064" s="19" customFormat="1"/>
    <row r="7065" s="19" customFormat="1"/>
    <row r="7066" s="19" customFormat="1"/>
    <row r="7067" s="19" customFormat="1"/>
    <row r="7068" s="19" customFormat="1"/>
    <row r="7069" s="19" customFormat="1"/>
    <row r="7070" s="19" customFormat="1"/>
    <row r="7071" s="19" customFormat="1"/>
    <row r="7072" s="19" customFormat="1"/>
    <row r="7073" s="19" customFormat="1"/>
    <row r="7074" s="19" customFormat="1"/>
    <row r="7075" s="19" customFormat="1"/>
    <row r="7076" s="19" customFormat="1"/>
    <row r="7077" s="19" customFormat="1"/>
    <row r="7078" s="19" customFormat="1"/>
    <row r="7079" s="19" customFormat="1"/>
  </sheetData>
  <mergeCells count="5">
    <mergeCell ref="D9:F9"/>
    <mergeCell ref="D40:F40"/>
    <mergeCell ref="D11:F11"/>
    <mergeCell ref="D22:F22"/>
    <mergeCell ref="D34:F3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theme="4" tint="0.39997558519241921"/>
  </sheetPr>
  <dimension ref="A1:PG5486"/>
  <sheetViews>
    <sheetView zoomScale="50" zoomScaleNormal="50" workbookViewId="0"/>
  </sheetViews>
  <sheetFormatPr baseColWidth="10" defaultColWidth="11.453125" defaultRowHeight="13.5"/>
  <cols>
    <col min="1" max="1" width="2.7265625" style="426" customWidth="1"/>
    <col min="2" max="2" width="3.1796875" style="431" customWidth="1"/>
    <col min="3" max="3" width="4.54296875" style="431" customWidth="1"/>
    <col min="4" max="4" width="13.26953125" style="431" customWidth="1"/>
    <col min="5" max="5" width="14.453125" style="431" customWidth="1"/>
    <col min="6" max="6" width="14.1796875" style="431" customWidth="1"/>
    <col min="7" max="7" width="13.7265625" style="431" customWidth="1"/>
    <col min="8" max="8" width="9.26953125" style="431" customWidth="1"/>
    <col min="9" max="9" width="12.453125" style="431" customWidth="1"/>
    <col min="10" max="10" width="12.26953125" style="431" customWidth="1"/>
    <col min="11" max="11" width="15.7265625" style="431" customWidth="1"/>
    <col min="12" max="12" width="8.54296875" style="431" customWidth="1"/>
    <col min="13" max="13" width="5.81640625" style="431" customWidth="1"/>
    <col min="14" max="14" width="5.54296875" style="431" customWidth="1"/>
    <col min="15" max="15" width="7" style="431" customWidth="1"/>
    <col min="16" max="16" width="33" style="431" customWidth="1"/>
    <col min="17" max="17" width="5.7265625" style="431" customWidth="1"/>
    <col min="18" max="18" width="3.453125" style="431" customWidth="1"/>
    <col min="19" max="19" width="3" style="426" customWidth="1"/>
    <col min="20" max="20" width="10.1796875" style="426" customWidth="1"/>
    <col min="21" max="21" width="8.81640625" style="426" customWidth="1"/>
    <col min="22" max="22" width="3.54296875" style="426" customWidth="1"/>
    <col min="23" max="423" width="11.453125" style="426"/>
    <col min="424" max="16384" width="11.453125" style="431"/>
  </cols>
  <sheetData>
    <row r="1" spans="2:23" s="426" customFormat="1" ht="12.75" customHeight="1" thickBot="1"/>
    <row r="2" spans="2:23" ht="14.25" customHeight="1">
      <c r="B2" s="427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9"/>
      <c r="T2" s="430"/>
    </row>
    <row r="3" spans="2:23">
      <c r="B3" s="432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4"/>
      <c r="T3" s="435"/>
    </row>
    <row r="4" spans="2:23">
      <c r="B4" s="432"/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4"/>
      <c r="T4" s="435"/>
    </row>
    <row r="5" spans="2:23">
      <c r="B5" s="432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3"/>
      <c r="R5" s="434"/>
      <c r="T5" s="435"/>
    </row>
    <row r="6" spans="2:23">
      <c r="B6" s="432"/>
      <c r="C6" s="433"/>
      <c r="D6" s="433"/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4"/>
      <c r="T6" s="435"/>
    </row>
    <row r="7" spans="2:23">
      <c r="B7" s="432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4"/>
      <c r="T7" s="435"/>
      <c r="W7" s="626"/>
    </row>
    <row r="8" spans="2:23">
      <c r="B8" s="432"/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4"/>
      <c r="T8" s="435"/>
      <c r="W8" s="626"/>
    </row>
    <row r="9" spans="2:23">
      <c r="B9" s="432"/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4"/>
      <c r="T9" s="435"/>
      <c r="W9" s="627">
        <f>F19</f>
        <v>2.6007969364096162E-2</v>
      </c>
    </row>
    <row r="10" spans="2:23" ht="14" thickBot="1">
      <c r="B10" s="432"/>
      <c r="C10" s="433"/>
      <c r="D10" s="433"/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4"/>
      <c r="T10" s="436"/>
      <c r="W10" s="627">
        <f>F24</f>
        <v>1.0603241354826676</v>
      </c>
    </row>
    <row r="11" spans="2:23">
      <c r="B11" s="432"/>
      <c r="C11" s="433"/>
      <c r="D11" s="433"/>
      <c r="E11" s="433"/>
      <c r="F11" s="433"/>
      <c r="G11" s="433"/>
      <c r="H11" s="433"/>
      <c r="I11" s="433"/>
      <c r="J11" s="433"/>
      <c r="K11" s="433"/>
      <c r="L11" s="433"/>
      <c r="M11" s="433"/>
      <c r="N11" s="433"/>
      <c r="O11" s="433"/>
      <c r="P11" s="433"/>
      <c r="Q11" s="433"/>
      <c r="R11" s="434"/>
      <c r="W11" s="627">
        <f>F31</f>
        <v>1.89897920232402E-2</v>
      </c>
    </row>
    <row r="12" spans="2:23">
      <c r="B12" s="432"/>
      <c r="C12" s="433"/>
      <c r="D12" s="433"/>
      <c r="E12" s="433"/>
      <c r="F12" s="433"/>
      <c r="G12" s="433"/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4"/>
      <c r="W12" s="627">
        <f>F38</f>
        <v>0.5120289098278763</v>
      </c>
    </row>
    <row r="13" spans="2:23" ht="14.25" customHeight="1">
      <c r="B13" s="432"/>
      <c r="C13" s="433"/>
      <c r="D13" s="433"/>
      <c r="E13" s="433"/>
      <c r="F13" s="433"/>
      <c r="G13" s="433"/>
      <c r="H13" s="433"/>
      <c r="I13" s="433"/>
      <c r="J13" s="433"/>
      <c r="K13" s="433"/>
      <c r="L13" s="433"/>
      <c r="M13" s="433"/>
      <c r="N13" s="433"/>
      <c r="O13" s="433"/>
      <c r="P13" s="433"/>
      <c r="Q13" s="437"/>
      <c r="R13" s="438"/>
      <c r="W13" s="626"/>
    </row>
    <row r="14" spans="2:23" ht="15" customHeight="1">
      <c r="B14" s="432"/>
      <c r="C14" s="433"/>
      <c r="D14" s="993" t="s">
        <v>417</v>
      </c>
      <c r="E14" s="993"/>
      <c r="F14" s="993"/>
      <c r="G14" s="993"/>
      <c r="H14" s="993"/>
      <c r="I14" s="993"/>
      <c r="J14" s="993"/>
      <c r="K14" s="993"/>
      <c r="L14" s="993"/>
      <c r="M14" s="993"/>
      <c r="N14" s="993"/>
      <c r="O14" s="993"/>
      <c r="P14" s="993"/>
      <c r="Q14" s="437"/>
      <c r="R14" s="438"/>
      <c r="W14" s="626"/>
    </row>
    <row r="15" spans="2:23" ht="15.75" customHeight="1">
      <c r="B15" s="432"/>
      <c r="C15" s="433"/>
      <c r="D15" s="993"/>
      <c r="E15" s="993"/>
      <c r="F15" s="993"/>
      <c r="G15" s="993"/>
      <c r="H15" s="993"/>
      <c r="I15" s="993"/>
      <c r="J15" s="993"/>
      <c r="K15" s="993"/>
      <c r="L15" s="993"/>
      <c r="M15" s="993"/>
      <c r="N15" s="993"/>
      <c r="O15" s="993"/>
      <c r="P15" s="993"/>
      <c r="Q15" s="437"/>
      <c r="R15" s="438"/>
    </row>
    <row r="16" spans="2:23" ht="15.75" customHeight="1">
      <c r="B16" s="432"/>
      <c r="C16" s="433"/>
      <c r="D16" s="993"/>
      <c r="E16" s="993"/>
      <c r="F16" s="993"/>
      <c r="G16" s="993"/>
      <c r="H16" s="993"/>
      <c r="I16" s="993"/>
      <c r="J16" s="993"/>
      <c r="K16" s="993"/>
      <c r="L16" s="993"/>
      <c r="M16" s="993"/>
      <c r="N16" s="993"/>
      <c r="O16" s="993"/>
      <c r="P16" s="993"/>
      <c r="Q16" s="437"/>
      <c r="R16" s="438"/>
    </row>
    <row r="17" spans="2:18" ht="14" thickBot="1">
      <c r="B17" s="432"/>
      <c r="C17" s="433"/>
      <c r="D17" s="433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4"/>
    </row>
    <row r="18" spans="2:18" ht="14" thickBot="1">
      <c r="B18" s="432"/>
      <c r="C18" s="433"/>
      <c r="D18" s="606" t="s">
        <v>56</v>
      </c>
      <c r="E18" s="607"/>
      <c r="F18" s="608" t="s">
        <v>57</v>
      </c>
      <c r="G18" s="987" t="s">
        <v>55</v>
      </c>
      <c r="H18" s="987"/>
      <c r="I18" s="987"/>
      <c r="J18" s="987"/>
      <c r="K18" s="987"/>
      <c r="L18" s="987" t="s">
        <v>420</v>
      </c>
      <c r="M18" s="987"/>
      <c r="N18" s="987"/>
      <c r="O18" s="987"/>
      <c r="P18" s="988"/>
      <c r="Q18" s="609"/>
      <c r="R18" s="434"/>
    </row>
    <row r="19" spans="2:18" ht="24" customHeight="1">
      <c r="B19" s="432"/>
      <c r="C19" s="433"/>
      <c r="D19" s="1015" t="s">
        <v>68</v>
      </c>
      <c r="E19" s="989" t="s">
        <v>418</v>
      </c>
      <c r="F19" s="991">
        <f>'6'!E42/'6'!E37</f>
        <v>2.6007969364096162E-2</v>
      </c>
      <c r="G19" s="994" t="str">
        <f>VLOOKUP(F19,'TABLAS - GRÁFICAS'!E13:F513,2,TRUE)</f>
        <v>Se detectó ROE bajo se recomienda: Subir el precio del producto, negociar con proveedores, reducir sus costos laborales.</v>
      </c>
      <c r="H19" s="995"/>
      <c r="I19" s="995"/>
      <c r="J19" s="995"/>
      <c r="K19" s="996"/>
      <c r="L19" s="997"/>
      <c r="M19" s="998"/>
      <c r="N19" s="998"/>
      <c r="O19" s="998"/>
      <c r="P19" s="1004"/>
      <c r="Q19" s="571"/>
      <c r="R19" s="434"/>
    </row>
    <row r="20" spans="2:18" ht="83.25" customHeight="1">
      <c r="B20" s="432"/>
      <c r="C20" s="433"/>
      <c r="D20" s="1015"/>
      <c r="E20" s="990"/>
      <c r="F20" s="992"/>
      <c r="G20" s="997"/>
      <c r="H20" s="998"/>
      <c r="I20" s="998"/>
      <c r="J20" s="998"/>
      <c r="K20" s="999"/>
      <c r="L20" s="997"/>
      <c r="M20" s="998"/>
      <c r="N20" s="998"/>
      <c r="O20" s="998"/>
      <c r="P20" s="1004"/>
      <c r="Q20" s="571"/>
      <c r="R20" s="434"/>
    </row>
    <row r="21" spans="2:18" ht="15.75" customHeight="1">
      <c r="B21" s="432"/>
      <c r="C21" s="433"/>
      <c r="D21" s="1015"/>
      <c r="E21" s="990" t="s">
        <v>419</v>
      </c>
      <c r="F21" s="1023">
        <v>0.24</v>
      </c>
      <c r="G21" s="997"/>
      <c r="H21" s="998"/>
      <c r="I21" s="998"/>
      <c r="J21" s="998"/>
      <c r="K21" s="999"/>
      <c r="L21" s="997"/>
      <c r="M21" s="998"/>
      <c r="N21" s="998"/>
      <c r="O21" s="998"/>
      <c r="P21" s="1004"/>
      <c r="Q21" s="571"/>
      <c r="R21" s="434"/>
    </row>
    <row r="22" spans="2:18" ht="103.5" customHeight="1">
      <c r="B22" s="432"/>
      <c r="C22" s="433"/>
      <c r="D22" s="1015"/>
      <c r="E22" s="990"/>
      <c r="F22" s="1024"/>
      <c r="G22" s="997"/>
      <c r="H22" s="998"/>
      <c r="I22" s="998"/>
      <c r="J22" s="998"/>
      <c r="K22" s="999"/>
      <c r="L22" s="997"/>
      <c r="M22" s="998"/>
      <c r="N22" s="998"/>
      <c r="O22" s="998"/>
      <c r="P22" s="1004"/>
      <c r="Q22" s="571"/>
      <c r="R22" s="434"/>
    </row>
    <row r="23" spans="2:18" ht="103.5" customHeight="1" thickBot="1">
      <c r="B23" s="432"/>
      <c r="C23" s="433"/>
      <c r="D23" s="1016"/>
      <c r="E23" s="610" t="s">
        <v>424</v>
      </c>
      <c r="F23" s="611">
        <v>0.23200000000000001</v>
      </c>
      <c r="G23" s="1000"/>
      <c r="H23" s="1001"/>
      <c r="I23" s="1001"/>
      <c r="J23" s="1001"/>
      <c r="K23" s="1002"/>
      <c r="L23" s="1000"/>
      <c r="M23" s="1001"/>
      <c r="N23" s="1001"/>
      <c r="O23" s="1001"/>
      <c r="P23" s="1005"/>
      <c r="Q23" s="571"/>
      <c r="R23" s="434"/>
    </row>
    <row r="24" spans="2:18" ht="18.75" customHeight="1">
      <c r="B24" s="432"/>
      <c r="C24" s="433"/>
      <c r="D24" s="1020" t="s">
        <v>421</v>
      </c>
      <c r="E24" s="1009" t="s">
        <v>418</v>
      </c>
      <c r="F24" s="1010">
        <f>'6'!E21/'6'!E17</f>
        <v>1.0603241354826676</v>
      </c>
      <c r="G24" s="1011" t="str">
        <f>VLOOKUP(F24,'TABLAS - GRÁFICAS'!K13:L513,2,TRUE)</f>
        <v>Se detectó un activo muy bajo se recomienda mejorar el control de ellos</v>
      </c>
      <c r="H24" s="1011"/>
      <c r="I24" s="1011"/>
      <c r="J24" s="1011"/>
      <c r="K24" s="1011"/>
      <c r="L24" s="994"/>
      <c r="M24" s="995"/>
      <c r="N24" s="995"/>
      <c r="O24" s="995"/>
      <c r="P24" s="1003"/>
      <c r="Q24" s="571"/>
      <c r="R24" s="434"/>
    </row>
    <row r="25" spans="2:18" ht="21.75" customHeight="1">
      <c r="B25" s="432"/>
      <c r="C25" s="433"/>
      <c r="D25" s="1021"/>
      <c r="E25" s="990"/>
      <c r="F25" s="1006"/>
      <c r="G25" s="1008"/>
      <c r="H25" s="1008"/>
      <c r="I25" s="1008"/>
      <c r="J25" s="1008"/>
      <c r="K25" s="1008"/>
      <c r="L25" s="997"/>
      <c r="M25" s="998"/>
      <c r="N25" s="998"/>
      <c r="O25" s="998"/>
      <c r="P25" s="1004"/>
      <c r="Q25" s="571"/>
      <c r="R25" s="434"/>
    </row>
    <row r="26" spans="2:18" ht="70.5" customHeight="1">
      <c r="B26" s="432"/>
      <c r="C26" s="433"/>
      <c r="D26" s="1021"/>
      <c r="E26" s="990"/>
      <c r="F26" s="1006"/>
      <c r="G26" s="1008"/>
      <c r="H26" s="1008"/>
      <c r="I26" s="1008"/>
      <c r="J26" s="1008"/>
      <c r="K26" s="1008"/>
      <c r="L26" s="997"/>
      <c r="M26" s="998"/>
      <c r="N26" s="998"/>
      <c r="O26" s="998"/>
      <c r="P26" s="1004"/>
      <c r="Q26" s="571"/>
      <c r="R26" s="434"/>
    </row>
    <row r="27" spans="2:18" ht="24.75" customHeight="1">
      <c r="B27" s="432"/>
      <c r="C27" s="433"/>
      <c r="D27" s="1021"/>
      <c r="E27" s="990" t="s">
        <v>419</v>
      </c>
      <c r="F27" s="1006">
        <v>1.72</v>
      </c>
      <c r="G27" s="1012" t="str">
        <f>VLOOKUP(F27,'TABLAS - GRÁFICAS'!K13:L513,2,TRUE)</f>
        <v>Se encuentra dentro de la zona óptima aunque se debe poner énfasis en mejorar su ROE</v>
      </c>
      <c r="H27" s="1013"/>
      <c r="I27" s="1013"/>
      <c r="J27" s="1013"/>
      <c r="K27" s="1014"/>
      <c r="L27" s="997"/>
      <c r="M27" s="998"/>
      <c r="N27" s="998"/>
      <c r="O27" s="998"/>
      <c r="P27" s="1004"/>
      <c r="Q27" s="571"/>
      <c r="R27" s="434"/>
    </row>
    <row r="28" spans="2:18" ht="21.75" customHeight="1">
      <c r="B28" s="432"/>
      <c r="C28" s="433"/>
      <c r="D28" s="1021"/>
      <c r="E28" s="990"/>
      <c r="F28" s="1006"/>
      <c r="G28" s="997"/>
      <c r="H28" s="998"/>
      <c r="I28" s="998"/>
      <c r="J28" s="998"/>
      <c r="K28" s="999"/>
      <c r="L28" s="997"/>
      <c r="M28" s="998"/>
      <c r="N28" s="998"/>
      <c r="O28" s="998"/>
      <c r="P28" s="1004"/>
      <c r="Q28" s="571"/>
      <c r="R28" s="434"/>
    </row>
    <row r="29" spans="2:18" ht="103.5" customHeight="1">
      <c r="B29" s="432"/>
      <c r="C29" s="433"/>
      <c r="D29" s="1021"/>
      <c r="E29" s="990"/>
      <c r="F29" s="1006"/>
      <c r="G29" s="997"/>
      <c r="H29" s="998"/>
      <c r="I29" s="998"/>
      <c r="J29" s="998"/>
      <c r="K29" s="999"/>
      <c r="L29" s="997"/>
      <c r="M29" s="998"/>
      <c r="N29" s="998"/>
      <c r="O29" s="998"/>
      <c r="P29" s="1004"/>
      <c r="Q29" s="571"/>
      <c r="R29" s="434"/>
    </row>
    <row r="30" spans="2:18" ht="103.5" customHeight="1" thickBot="1">
      <c r="B30" s="432"/>
      <c r="C30" s="433"/>
      <c r="D30" s="1022"/>
      <c r="E30" s="610" t="s">
        <v>424</v>
      </c>
      <c r="F30" s="612">
        <v>1.72</v>
      </c>
      <c r="G30" s="1000"/>
      <c r="H30" s="1001"/>
      <c r="I30" s="1001"/>
      <c r="J30" s="1001"/>
      <c r="K30" s="1002"/>
      <c r="L30" s="1000"/>
      <c r="M30" s="1001"/>
      <c r="N30" s="1001"/>
      <c r="O30" s="1001"/>
      <c r="P30" s="1005"/>
      <c r="Q30" s="571"/>
      <c r="R30" s="434"/>
    </row>
    <row r="31" spans="2:18" ht="103.5" customHeight="1">
      <c r="B31" s="432"/>
      <c r="C31" s="433"/>
      <c r="D31" s="1020" t="s">
        <v>66</v>
      </c>
      <c r="E31" s="1009" t="s">
        <v>418</v>
      </c>
      <c r="F31" s="1010">
        <f>'6'!E42/'6'!E21</f>
        <v>1.89897920232402E-2</v>
      </c>
      <c r="G31" s="1011" t="str">
        <f>VLOOKUP(F31,'TABLAS - GRÁFICAS'!O13:P519,2,TRUE)</f>
        <v>Se detectó un ROA bajo se recomienda: Reducir la deuda</v>
      </c>
      <c r="H31" s="1011"/>
      <c r="I31" s="1011"/>
      <c r="J31" s="1011"/>
      <c r="K31" s="1011"/>
      <c r="L31" s="994"/>
      <c r="M31" s="995"/>
      <c r="N31" s="995"/>
      <c r="O31" s="995"/>
      <c r="P31" s="1003"/>
      <c r="Q31" s="571"/>
      <c r="R31" s="434"/>
    </row>
    <row r="32" spans="2:18" ht="47.25" customHeight="1">
      <c r="B32" s="432"/>
      <c r="C32" s="433"/>
      <c r="D32" s="1021"/>
      <c r="E32" s="990"/>
      <c r="F32" s="1006"/>
      <c r="G32" s="1008"/>
      <c r="H32" s="1008"/>
      <c r="I32" s="1008"/>
      <c r="J32" s="1008"/>
      <c r="K32" s="1008"/>
      <c r="L32" s="997"/>
      <c r="M32" s="998"/>
      <c r="N32" s="998"/>
      <c r="O32" s="998"/>
      <c r="P32" s="1004"/>
      <c r="Q32" s="571"/>
      <c r="R32" s="434"/>
    </row>
    <row r="33" spans="2:18" ht="33" hidden="1" customHeight="1">
      <c r="B33" s="432"/>
      <c r="C33" s="433"/>
      <c r="D33" s="1021"/>
      <c r="E33" s="990"/>
      <c r="F33" s="1006"/>
      <c r="G33" s="1008"/>
      <c r="H33" s="1008"/>
      <c r="I33" s="1008"/>
      <c r="J33" s="1008"/>
      <c r="K33" s="1008"/>
      <c r="L33" s="997"/>
      <c r="M33" s="998"/>
      <c r="N33" s="998"/>
      <c r="O33" s="998"/>
      <c r="P33" s="1004"/>
      <c r="Q33" s="571"/>
      <c r="R33" s="434"/>
    </row>
    <row r="34" spans="2:18" ht="103.5" customHeight="1">
      <c r="B34" s="432"/>
      <c r="C34" s="433"/>
      <c r="D34" s="1021"/>
      <c r="E34" s="990" t="s">
        <v>419</v>
      </c>
      <c r="F34" s="1006">
        <v>0.08</v>
      </c>
      <c r="G34" s="1012" t="str">
        <f>VLOOKUP(F34,'TABLAS - GRÁFICAS'!O13:P513,2,TRUE)</f>
        <v>ROA en estado optimo, mejorar el manejo de la deuda</v>
      </c>
      <c r="H34" s="1013"/>
      <c r="I34" s="1013"/>
      <c r="J34" s="1013"/>
      <c r="K34" s="1014"/>
      <c r="L34" s="997"/>
      <c r="M34" s="998"/>
      <c r="N34" s="998"/>
      <c r="O34" s="998"/>
      <c r="P34" s="1004"/>
      <c r="Q34" s="571"/>
      <c r="R34" s="434"/>
    </row>
    <row r="35" spans="2:18" ht="2.25" customHeight="1">
      <c r="B35" s="432"/>
      <c r="C35" s="433"/>
      <c r="D35" s="1021"/>
      <c r="E35" s="990"/>
      <c r="F35" s="1006"/>
      <c r="G35" s="997"/>
      <c r="H35" s="998"/>
      <c r="I35" s="998"/>
      <c r="J35" s="998"/>
      <c r="K35" s="999"/>
      <c r="L35" s="997"/>
      <c r="M35" s="998"/>
      <c r="N35" s="998"/>
      <c r="O35" s="998"/>
      <c r="P35" s="1004"/>
      <c r="Q35" s="571"/>
      <c r="R35" s="434"/>
    </row>
    <row r="36" spans="2:18" ht="65.25" customHeight="1">
      <c r="B36" s="432"/>
      <c r="C36" s="433"/>
      <c r="D36" s="1021"/>
      <c r="E36" s="990"/>
      <c r="F36" s="1006"/>
      <c r="G36" s="997"/>
      <c r="H36" s="998"/>
      <c r="I36" s="998"/>
      <c r="J36" s="998"/>
      <c r="K36" s="999"/>
      <c r="L36" s="997"/>
      <c r="M36" s="998"/>
      <c r="N36" s="998"/>
      <c r="O36" s="998"/>
      <c r="P36" s="1004"/>
      <c r="Q36" s="571"/>
      <c r="R36" s="434"/>
    </row>
    <row r="37" spans="2:18" ht="36.75" customHeight="1" thickBot="1">
      <c r="B37" s="432"/>
      <c r="C37" s="433"/>
      <c r="D37" s="1022"/>
      <c r="E37" s="610" t="s">
        <v>424</v>
      </c>
      <c r="F37" s="612">
        <v>0.08</v>
      </c>
      <c r="G37" s="1000"/>
      <c r="H37" s="1001"/>
      <c r="I37" s="1001"/>
      <c r="J37" s="1001"/>
      <c r="K37" s="1002"/>
      <c r="L37" s="1000"/>
      <c r="M37" s="1001"/>
      <c r="N37" s="1001"/>
      <c r="O37" s="1001"/>
      <c r="P37" s="1005"/>
      <c r="Q37" s="571"/>
      <c r="R37" s="434"/>
    </row>
    <row r="38" spans="2:18" ht="65.25" customHeight="1">
      <c r="B38" s="432"/>
      <c r="C38" s="433"/>
      <c r="D38" s="1017" t="s">
        <v>423</v>
      </c>
      <c r="E38" s="989" t="s">
        <v>418</v>
      </c>
      <c r="F38" s="992">
        <f>'6'!E44/'6'!E21</f>
        <v>0.5120289098278763</v>
      </c>
      <c r="G38" s="1007" t="str">
        <f>VLOOKUP(F38,'TABLAS - GRÁFICAS'!R13:S513,2,TRUE)</f>
        <v>Se detectó una rotación de activos baja lo que podría indicar que la compañía tiene mucho capital inutilizado en sus activos</v>
      </c>
      <c r="H38" s="1007"/>
      <c r="I38" s="1007"/>
      <c r="J38" s="1007"/>
      <c r="K38" s="1007"/>
      <c r="L38" s="613"/>
      <c r="M38" s="614"/>
      <c r="N38" s="614"/>
      <c r="O38" s="614"/>
      <c r="P38" s="615"/>
      <c r="Q38" s="571"/>
      <c r="R38" s="434"/>
    </row>
    <row r="39" spans="2:18" ht="27" customHeight="1">
      <c r="B39" s="432"/>
      <c r="C39" s="433"/>
      <c r="D39" s="1018"/>
      <c r="E39" s="990"/>
      <c r="F39" s="1006"/>
      <c r="G39" s="1008"/>
      <c r="H39" s="1008"/>
      <c r="I39" s="1008"/>
      <c r="J39" s="1008"/>
      <c r="K39" s="1008"/>
      <c r="L39" s="616"/>
      <c r="M39" s="437"/>
      <c r="N39" s="437"/>
      <c r="O39" s="437"/>
      <c r="P39" s="617"/>
      <c r="Q39" s="571"/>
      <c r="R39" s="434"/>
    </row>
    <row r="40" spans="2:18" ht="42.75" customHeight="1">
      <c r="B40" s="432"/>
      <c r="C40" s="433"/>
      <c r="D40" s="1018"/>
      <c r="E40" s="990"/>
      <c r="F40" s="1006"/>
      <c r="G40" s="1008"/>
      <c r="H40" s="1008"/>
      <c r="I40" s="1008"/>
      <c r="J40" s="1008"/>
      <c r="K40" s="1008"/>
      <c r="L40" s="616"/>
      <c r="M40" s="437"/>
      <c r="N40" s="437"/>
      <c r="O40" s="437"/>
      <c r="P40" s="617"/>
      <c r="Q40" s="571"/>
      <c r="R40" s="434"/>
    </row>
    <row r="41" spans="2:18" ht="103.5" customHeight="1">
      <c r="B41" s="432"/>
      <c r="C41" s="433"/>
      <c r="D41" s="1018"/>
      <c r="E41" s="990" t="s">
        <v>419</v>
      </c>
      <c r="F41" s="1006">
        <v>1.56</v>
      </c>
      <c r="G41" s="1012" t="str">
        <f>VLOOKUP(F41,'TABLAS - GRÁFICAS'!R13:S513,2,TRUE)</f>
        <v>Se detectó una rotación de activos alta en consecuente la empresa tendrá una productividad mayor. Muy bien</v>
      </c>
      <c r="H41" s="1013"/>
      <c r="I41" s="1013"/>
      <c r="J41" s="1013"/>
      <c r="K41" s="1014"/>
      <c r="L41" s="616"/>
      <c r="M41" s="437"/>
      <c r="N41" s="437"/>
      <c r="O41" s="437"/>
      <c r="P41" s="617"/>
      <c r="Q41" s="571"/>
      <c r="R41" s="434"/>
    </row>
    <row r="42" spans="2:18" ht="14.25" customHeight="1">
      <c r="B42" s="432"/>
      <c r="C42" s="572"/>
      <c r="D42" s="1018"/>
      <c r="E42" s="990"/>
      <c r="F42" s="1006"/>
      <c r="G42" s="997"/>
      <c r="H42" s="998"/>
      <c r="I42" s="998"/>
      <c r="J42" s="998"/>
      <c r="K42" s="999"/>
      <c r="L42" s="616"/>
      <c r="M42" s="437"/>
      <c r="N42" s="437"/>
      <c r="O42" s="437"/>
      <c r="P42" s="617"/>
      <c r="Q42" s="572"/>
      <c r="R42" s="573"/>
    </row>
    <row r="43" spans="2:18" ht="14.25" customHeight="1">
      <c r="B43" s="432"/>
      <c r="C43" s="572"/>
      <c r="D43" s="1018"/>
      <c r="E43" s="990"/>
      <c r="F43" s="1006"/>
      <c r="G43" s="997"/>
      <c r="H43" s="998"/>
      <c r="I43" s="998"/>
      <c r="J43" s="998"/>
      <c r="K43" s="999"/>
      <c r="L43" s="616"/>
      <c r="M43" s="437"/>
      <c r="N43" s="437"/>
      <c r="O43" s="437"/>
      <c r="P43" s="617"/>
      <c r="Q43" s="572"/>
      <c r="R43" s="573"/>
    </row>
    <row r="44" spans="2:18" ht="14.25" customHeight="1">
      <c r="B44" s="432"/>
      <c r="C44" s="572"/>
      <c r="D44" s="1018"/>
      <c r="E44" s="990"/>
      <c r="F44" s="1006"/>
      <c r="G44" s="997"/>
      <c r="H44" s="998"/>
      <c r="I44" s="998"/>
      <c r="J44" s="998"/>
      <c r="K44" s="999"/>
      <c r="L44" s="616"/>
      <c r="M44" s="437"/>
      <c r="N44" s="437"/>
      <c r="O44" s="437"/>
      <c r="P44" s="617"/>
      <c r="Q44" s="572"/>
      <c r="R44" s="573"/>
    </row>
    <row r="45" spans="2:18" ht="15" customHeight="1">
      <c r="B45" s="432"/>
      <c r="C45" s="572"/>
      <c r="D45" s="1018"/>
      <c r="E45" s="990"/>
      <c r="F45" s="1006"/>
      <c r="G45" s="997"/>
      <c r="H45" s="998"/>
      <c r="I45" s="998"/>
      <c r="J45" s="998"/>
      <c r="K45" s="999"/>
      <c r="L45" s="616"/>
      <c r="M45" s="437"/>
      <c r="N45" s="437"/>
      <c r="O45" s="437"/>
      <c r="P45" s="617"/>
      <c r="Q45" s="572"/>
      <c r="R45" s="573"/>
    </row>
    <row r="46" spans="2:18" ht="51" customHeight="1" thickBot="1">
      <c r="B46" s="432"/>
      <c r="C46" s="572"/>
      <c r="D46" s="1019"/>
      <c r="E46" s="610" t="s">
        <v>424</v>
      </c>
      <c r="F46" s="612">
        <v>1</v>
      </c>
      <c r="G46" s="1000"/>
      <c r="H46" s="1001"/>
      <c r="I46" s="1001"/>
      <c r="J46" s="1001"/>
      <c r="K46" s="1002"/>
      <c r="L46" s="618"/>
      <c r="M46" s="619"/>
      <c r="N46" s="619"/>
      <c r="O46" s="619"/>
      <c r="P46" s="620"/>
      <c r="Q46" s="572"/>
      <c r="R46" s="573"/>
    </row>
    <row r="47" spans="2:18" s="426" customFormat="1">
      <c r="B47" s="432"/>
      <c r="C47" s="433"/>
      <c r="D47" s="433"/>
      <c r="E47" s="433"/>
      <c r="F47" s="433"/>
      <c r="G47" s="433"/>
      <c r="H47" s="433"/>
      <c r="I47" s="433"/>
      <c r="J47" s="433"/>
      <c r="K47" s="433"/>
      <c r="L47" s="433"/>
      <c r="M47" s="433"/>
      <c r="N47" s="433"/>
      <c r="O47" s="433"/>
      <c r="P47" s="433"/>
      <c r="Q47" s="433"/>
      <c r="R47" s="434"/>
    </row>
    <row r="48" spans="2:18" s="426" customFormat="1">
      <c r="B48" s="432"/>
      <c r="C48" s="442"/>
      <c r="D48" s="442"/>
      <c r="E48" s="442"/>
      <c r="F48" s="442"/>
      <c r="G48" s="442"/>
      <c r="H48" s="442"/>
      <c r="I48" s="442"/>
      <c r="J48" s="442"/>
      <c r="K48" s="442"/>
      <c r="L48" s="442"/>
      <c r="M48" s="442"/>
      <c r="N48" s="442"/>
      <c r="O48" s="442"/>
      <c r="P48" s="442"/>
      <c r="Q48" s="442"/>
      <c r="R48" s="434"/>
    </row>
    <row r="49" s="426" customFormat="1"/>
    <row r="50" s="426" customFormat="1"/>
    <row r="51" s="426" customFormat="1"/>
    <row r="52" s="426" customFormat="1"/>
    <row r="53" s="426" customFormat="1"/>
    <row r="54" s="426" customFormat="1"/>
    <row r="55" s="426" customFormat="1"/>
    <row r="56" s="426" customFormat="1"/>
    <row r="57" s="426" customFormat="1"/>
    <row r="58" s="426" customFormat="1"/>
    <row r="59" s="426" customFormat="1"/>
    <row r="60" s="426" customFormat="1"/>
    <row r="61" s="426" customFormat="1"/>
    <row r="62" s="426" customFormat="1"/>
    <row r="63" s="426" customFormat="1"/>
    <row r="64" s="426" customFormat="1"/>
    <row r="65" s="426" customFormat="1"/>
    <row r="66" s="426" customFormat="1"/>
    <row r="67" s="426" customFormat="1"/>
    <row r="68" s="426" customFormat="1"/>
    <row r="69" s="426" customFormat="1"/>
    <row r="70" s="426" customFormat="1"/>
    <row r="71" s="426" customFormat="1"/>
    <row r="72" s="426" customFormat="1"/>
    <row r="73" s="426" customFormat="1"/>
    <row r="74" s="426" customFormat="1"/>
    <row r="75" s="426" customFormat="1"/>
    <row r="76" s="426" customFormat="1"/>
    <row r="77" s="426" customFormat="1"/>
    <row r="78" s="426" customFormat="1"/>
    <row r="79" s="426" customFormat="1"/>
    <row r="80" s="426" customFormat="1"/>
    <row r="81" s="426" customFormat="1"/>
    <row r="82" s="426" customFormat="1"/>
    <row r="83" s="426" customFormat="1"/>
    <row r="84" s="426" customFormat="1"/>
    <row r="85" s="426" customFormat="1"/>
    <row r="86" s="426" customFormat="1"/>
    <row r="87" s="426" customFormat="1"/>
    <row r="88" s="426" customFormat="1"/>
    <row r="89" s="426" customFormat="1"/>
    <row r="90" s="426" customFormat="1"/>
    <row r="91" s="426" customFormat="1"/>
    <row r="92" s="426" customFormat="1"/>
    <row r="93" s="426" customFormat="1"/>
    <row r="94" s="426" customFormat="1"/>
    <row r="95" s="426" customFormat="1"/>
    <row r="96" s="426" customFormat="1"/>
    <row r="97" s="426" customFormat="1"/>
    <row r="98" s="426" customFormat="1"/>
    <row r="99" s="426" customFormat="1"/>
    <row r="100" s="426" customFormat="1"/>
    <row r="101" s="426" customFormat="1"/>
    <row r="102" s="426" customFormat="1"/>
    <row r="103" s="426" customFormat="1"/>
    <row r="104" s="426" customFormat="1"/>
    <row r="105" s="426" customFormat="1"/>
    <row r="106" s="426" customFormat="1"/>
    <row r="107" s="426" customFormat="1"/>
    <row r="108" s="426" customFormat="1"/>
    <row r="109" s="426" customFormat="1"/>
    <row r="110" s="426" customFormat="1"/>
    <row r="111" s="426" customFormat="1"/>
    <row r="112" s="426" customFormat="1"/>
    <row r="113" s="426" customFormat="1"/>
    <row r="114" s="426" customFormat="1"/>
    <row r="115" s="426" customFormat="1"/>
    <row r="116" s="426" customFormat="1"/>
    <row r="117" s="426" customFormat="1"/>
    <row r="118" s="426" customFormat="1"/>
    <row r="119" s="426" customFormat="1"/>
    <row r="120" s="426" customFormat="1"/>
    <row r="121" s="426" customFormat="1"/>
    <row r="122" s="426" customFormat="1"/>
    <row r="123" s="426" customFormat="1"/>
    <row r="124" s="426" customFormat="1"/>
    <row r="125" s="426" customFormat="1"/>
    <row r="126" s="426" customFormat="1"/>
    <row r="127" s="426" customFormat="1"/>
    <row r="128" s="426" customFormat="1"/>
    <row r="129" s="426" customFormat="1"/>
    <row r="130" s="426" customFormat="1"/>
    <row r="131" s="426" customFormat="1"/>
    <row r="132" s="426" customFormat="1"/>
    <row r="133" s="426" customFormat="1"/>
    <row r="134" s="426" customFormat="1"/>
    <row r="135" s="426" customFormat="1"/>
    <row r="136" s="426" customFormat="1"/>
    <row r="137" s="426" customFormat="1"/>
    <row r="138" s="426" customFormat="1"/>
    <row r="139" s="426" customFormat="1"/>
    <row r="140" s="426" customFormat="1"/>
    <row r="141" s="426" customFormat="1"/>
    <row r="142" s="426" customFormat="1"/>
    <row r="143" s="426" customFormat="1"/>
    <row r="144" s="426" customFormat="1"/>
    <row r="145" s="426" customFormat="1"/>
    <row r="146" s="426" customFormat="1"/>
    <row r="147" s="426" customFormat="1"/>
    <row r="148" s="426" customFormat="1"/>
    <row r="149" s="426" customFormat="1"/>
    <row r="150" s="426" customFormat="1"/>
    <row r="151" s="426" customFormat="1"/>
    <row r="152" s="426" customFormat="1"/>
    <row r="153" s="426" customFormat="1"/>
    <row r="154" s="426" customFormat="1"/>
    <row r="155" s="426" customFormat="1"/>
    <row r="156" s="426" customFormat="1"/>
    <row r="157" s="426" customFormat="1"/>
    <row r="158" s="426" customFormat="1"/>
    <row r="159" s="426" customFormat="1"/>
    <row r="160" s="426" customFormat="1"/>
    <row r="161" s="426" customFormat="1"/>
    <row r="162" s="426" customFormat="1"/>
    <row r="163" s="426" customFormat="1"/>
    <row r="164" s="426" customFormat="1"/>
    <row r="165" s="426" customFormat="1"/>
    <row r="166" s="426" customFormat="1"/>
    <row r="167" s="426" customFormat="1"/>
    <row r="168" s="426" customFormat="1"/>
    <row r="169" s="426" customFormat="1"/>
    <row r="170" s="426" customFormat="1"/>
    <row r="171" s="426" customFormat="1"/>
    <row r="172" s="426" customFormat="1"/>
    <row r="173" s="426" customFormat="1"/>
    <row r="174" s="426" customFormat="1"/>
    <row r="175" s="426" customFormat="1"/>
    <row r="176" s="426" customFormat="1"/>
    <row r="177" s="426" customFormat="1"/>
    <row r="178" s="426" customFormat="1"/>
    <row r="179" s="426" customFormat="1"/>
    <row r="180" s="426" customFormat="1"/>
    <row r="181" s="426" customFormat="1"/>
    <row r="182" s="426" customFormat="1"/>
    <row r="183" s="426" customFormat="1"/>
    <row r="184" s="426" customFormat="1"/>
    <row r="185" s="426" customFormat="1"/>
    <row r="186" s="426" customFormat="1"/>
    <row r="187" s="426" customFormat="1"/>
    <row r="188" s="426" customFormat="1"/>
    <row r="189" s="426" customFormat="1"/>
    <row r="190" s="426" customFormat="1"/>
    <row r="191" s="426" customFormat="1"/>
    <row r="192" s="426" customFormat="1"/>
    <row r="193" s="426" customFormat="1"/>
    <row r="194" s="426" customFormat="1"/>
    <row r="195" s="426" customFormat="1"/>
    <row r="196" s="426" customFormat="1"/>
    <row r="197" s="426" customFormat="1"/>
    <row r="198" s="426" customFormat="1"/>
    <row r="199" s="426" customFormat="1"/>
    <row r="200" s="426" customFormat="1"/>
    <row r="201" s="426" customFormat="1"/>
    <row r="202" s="426" customFormat="1"/>
    <row r="203" s="426" customFormat="1"/>
    <row r="204" s="426" customFormat="1"/>
    <row r="205" s="426" customFormat="1"/>
    <row r="206" s="426" customFormat="1"/>
    <row r="207" s="426" customFormat="1"/>
    <row r="208" s="426" customFormat="1"/>
    <row r="209" s="426" customFormat="1"/>
    <row r="210" s="426" customFormat="1"/>
    <row r="211" s="426" customFormat="1"/>
    <row r="212" s="426" customFormat="1"/>
    <row r="213" s="426" customFormat="1"/>
    <row r="214" s="426" customFormat="1"/>
    <row r="215" s="426" customFormat="1"/>
    <row r="216" s="426" customFormat="1"/>
    <row r="217" s="426" customFormat="1"/>
    <row r="218" s="426" customFormat="1"/>
    <row r="219" s="426" customFormat="1"/>
    <row r="220" s="426" customFormat="1"/>
    <row r="221" s="426" customFormat="1"/>
    <row r="222" s="426" customFormat="1"/>
    <row r="223" s="426" customFormat="1"/>
    <row r="224" s="426" customFormat="1"/>
    <row r="225" s="426" customFormat="1"/>
    <row r="226" s="426" customFormat="1"/>
    <row r="227" s="426" customFormat="1"/>
    <row r="228" s="426" customFormat="1"/>
    <row r="229" s="426" customFormat="1"/>
    <row r="230" s="426" customFormat="1"/>
    <row r="231" s="426" customFormat="1"/>
    <row r="232" s="426" customFormat="1"/>
    <row r="233" s="426" customFormat="1"/>
    <row r="234" s="426" customFormat="1"/>
    <row r="235" s="426" customFormat="1"/>
    <row r="236" s="426" customFormat="1"/>
    <row r="237" s="426" customFormat="1"/>
    <row r="238" s="426" customFormat="1"/>
    <row r="239" s="426" customFormat="1"/>
    <row r="240" s="426" customFormat="1"/>
    <row r="241" s="426" customFormat="1"/>
    <row r="242" s="426" customFormat="1"/>
    <row r="243" s="426" customFormat="1"/>
    <row r="244" s="426" customFormat="1"/>
    <row r="245" s="426" customFormat="1"/>
    <row r="246" s="426" customFormat="1"/>
    <row r="247" s="426" customFormat="1"/>
    <row r="248" s="426" customFormat="1"/>
    <row r="249" s="426" customFormat="1"/>
    <row r="250" s="426" customFormat="1"/>
    <row r="251" s="426" customFormat="1"/>
    <row r="252" s="426" customFormat="1"/>
    <row r="253" s="426" customFormat="1"/>
    <row r="254" s="426" customFormat="1"/>
    <row r="255" s="426" customFormat="1"/>
    <row r="256" s="426" customFormat="1"/>
    <row r="257" s="426" customFormat="1"/>
    <row r="258" s="426" customFormat="1"/>
    <row r="259" s="426" customFormat="1"/>
    <row r="260" s="426" customFormat="1"/>
    <row r="261" s="426" customFormat="1"/>
    <row r="262" s="426" customFormat="1"/>
    <row r="263" s="426" customFormat="1"/>
    <row r="264" s="426" customFormat="1"/>
    <row r="265" s="426" customFormat="1"/>
    <row r="266" s="426" customFormat="1"/>
    <row r="267" s="426" customFormat="1"/>
    <row r="268" s="426" customFormat="1"/>
    <row r="269" s="426" customFormat="1"/>
    <row r="270" s="426" customFormat="1"/>
    <row r="271" s="426" customFormat="1"/>
    <row r="272" s="426" customFormat="1"/>
    <row r="273" s="426" customFormat="1"/>
    <row r="274" s="426" customFormat="1"/>
    <row r="275" s="426" customFormat="1"/>
    <row r="276" s="426" customFormat="1"/>
    <row r="277" s="426" customFormat="1"/>
    <row r="278" s="426" customFormat="1"/>
    <row r="279" s="426" customFormat="1"/>
    <row r="280" s="426" customFormat="1"/>
    <row r="281" s="426" customFormat="1"/>
    <row r="282" s="426" customFormat="1"/>
    <row r="283" s="426" customFormat="1"/>
    <row r="284" s="426" customFormat="1"/>
    <row r="285" s="426" customFormat="1"/>
    <row r="286" s="426" customFormat="1"/>
    <row r="287" s="426" customFormat="1"/>
    <row r="288" s="426" customFormat="1"/>
    <row r="289" s="426" customFormat="1"/>
    <row r="290" s="426" customFormat="1"/>
    <row r="291" s="426" customFormat="1"/>
    <row r="292" s="426" customFormat="1"/>
    <row r="293" s="426" customFormat="1"/>
    <row r="294" s="426" customFormat="1"/>
    <row r="295" s="426" customFormat="1"/>
    <row r="296" s="426" customFormat="1"/>
    <row r="297" s="426" customFormat="1"/>
    <row r="298" s="426" customFormat="1"/>
    <row r="299" s="426" customFormat="1"/>
    <row r="300" s="426" customFormat="1"/>
    <row r="301" s="426" customFormat="1"/>
    <row r="302" s="426" customFormat="1"/>
    <row r="303" s="426" customFormat="1"/>
    <row r="304" s="426" customFormat="1"/>
    <row r="305" s="426" customFormat="1"/>
    <row r="306" s="426" customFormat="1"/>
    <row r="307" s="426" customFormat="1"/>
    <row r="308" s="426" customFormat="1"/>
    <row r="309" s="426" customFormat="1"/>
    <row r="310" s="426" customFormat="1"/>
    <row r="311" s="426" customFormat="1"/>
    <row r="312" s="426" customFormat="1"/>
    <row r="313" s="426" customFormat="1"/>
    <row r="314" s="426" customFormat="1"/>
    <row r="315" s="426" customFormat="1"/>
    <row r="316" s="426" customFormat="1"/>
    <row r="317" s="426" customFormat="1"/>
    <row r="318" s="426" customFormat="1"/>
    <row r="319" s="426" customFormat="1"/>
    <row r="320" s="426" customFormat="1"/>
    <row r="321" s="426" customFormat="1"/>
    <row r="322" s="426" customFormat="1"/>
    <row r="323" s="426" customFormat="1"/>
    <row r="324" s="426" customFormat="1"/>
    <row r="325" s="426" customFormat="1"/>
    <row r="326" s="426" customFormat="1"/>
    <row r="327" s="426" customFormat="1"/>
    <row r="328" s="426" customFormat="1"/>
    <row r="329" s="426" customFormat="1"/>
    <row r="330" s="426" customFormat="1"/>
    <row r="331" s="426" customFormat="1"/>
    <row r="332" s="426" customFormat="1"/>
    <row r="333" s="426" customFormat="1"/>
    <row r="334" s="426" customFormat="1"/>
    <row r="335" s="426" customFormat="1"/>
    <row r="336" s="426" customFormat="1"/>
    <row r="337" s="426" customFormat="1"/>
    <row r="338" s="426" customFormat="1"/>
    <row r="339" s="426" customFormat="1"/>
    <row r="340" s="426" customFormat="1"/>
    <row r="341" s="426" customFormat="1"/>
    <row r="342" s="426" customFormat="1"/>
    <row r="343" s="426" customFormat="1"/>
    <row r="344" s="426" customFormat="1"/>
    <row r="345" s="426" customFormat="1"/>
    <row r="346" s="426" customFormat="1"/>
    <row r="347" s="426" customFormat="1"/>
    <row r="348" s="426" customFormat="1"/>
    <row r="349" s="426" customFormat="1"/>
    <row r="350" s="426" customFormat="1"/>
    <row r="351" s="426" customFormat="1"/>
    <row r="352" s="426" customFormat="1"/>
    <row r="353" s="426" customFormat="1"/>
    <row r="354" s="426" customFormat="1"/>
    <row r="355" s="426" customFormat="1"/>
    <row r="356" s="426" customFormat="1"/>
    <row r="357" s="426" customFormat="1"/>
    <row r="358" s="426" customFormat="1"/>
    <row r="359" s="426" customFormat="1"/>
    <row r="360" s="426" customFormat="1"/>
    <row r="361" s="426" customFormat="1"/>
    <row r="362" s="426" customFormat="1"/>
    <row r="363" s="426" customFormat="1"/>
    <row r="364" s="426" customFormat="1"/>
    <row r="365" s="426" customFormat="1"/>
    <row r="366" s="426" customFormat="1"/>
    <row r="367" s="426" customFormat="1"/>
    <row r="368" s="426" customFormat="1"/>
    <row r="369" s="426" customFormat="1"/>
    <row r="370" s="426" customFormat="1"/>
    <row r="371" s="426" customFormat="1"/>
    <row r="372" s="426" customFormat="1"/>
    <row r="373" s="426" customFormat="1"/>
    <row r="374" s="426" customFormat="1"/>
    <row r="375" s="426" customFormat="1"/>
    <row r="376" s="426" customFormat="1"/>
    <row r="377" s="426" customFormat="1"/>
    <row r="378" s="426" customFormat="1"/>
    <row r="379" s="426" customFormat="1"/>
    <row r="380" s="426" customFormat="1"/>
    <row r="381" s="426" customFormat="1"/>
    <row r="382" s="426" customFormat="1"/>
    <row r="383" s="426" customFormat="1"/>
    <row r="384" s="426" customFormat="1"/>
    <row r="385" s="426" customFormat="1"/>
    <row r="386" s="426" customFormat="1"/>
    <row r="387" s="426" customFormat="1"/>
    <row r="388" s="426" customFormat="1"/>
    <row r="389" s="426" customFormat="1"/>
    <row r="390" s="426" customFormat="1"/>
    <row r="391" s="426" customFormat="1"/>
    <row r="392" s="426" customFormat="1"/>
    <row r="393" s="426" customFormat="1"/>
    <row r="394" s="426" customFormat="1"/>
    <row r="395" s="426" customFormat="1"/>
    <row r="396" s="426" customFormat="1"/>
    <row r="397" s="426" customFormat="1"/>
    <row r="398" s="426" customFormat="1"/>
    <row r="399" s="426" customFormat="1"/>
    <row r="400" s="426" customFormat="1"/>
    <row r="401" s="426" customFormat="1"/>
    <row r="402" s="426" customFormat="1"/>
    <row r="403" s="426" customFormat="1"/>
    <row r="404" s="426" customFormat="1"/>
    <row r="405" s="426" customFormat="1"/>
    <row r="406" s="426" customFormat="1"/>
    <row r="407" s="426" customFormat="1"/>
    <row r="408" s="426" customFormat="1"/>
    <row r="409" s="426" customFormat="1"/>
    <row r="410" s="426" customFormat="1"/>
    <row r="411" s="426" customFormat="1"/>
    <row r="412" s="426" customFormat="1"/>
    <row r="413" s="426" customFormat="1"/>
    <row r="414" s="426" customFormat="1"/>
    <row r="415" s="426" customFormat="1"/>
    <row r="416" s="426" customFormat="1"/>
    <row r="417" s="426" customFormat="1"/>
    <row r="418" s="426" customFormat="1"/>
    <row r="419" s="426" customFormat="1"/>
    <row r="420" s="426" customFormat="1"/>
    <row r="421" s="426" customFormat="1"/>
    <row r="422" s="426" customFormat="1"/>
    <row r="423" s="426" customFormat="1"/>
    <row r="424" s="426" customFormat="1"/>
    <row r="425" s="426" customFormat="1"/>
    <row r="426" s="426" customFormat="1"/>
    <row r="427" s="426" customFormat="1"/>
    <row r="428" s="426" customFormat="1"/>
    <row r="429" s="426" customFormat="1"/>
    <row r="430" s="426" customFormat="1"/>
    <row r="431" s="426" customFormat="1"/>
    <row r="432" s="426" customFormat="1"/>
    <row r="433" s="426" customFormat="1"/>
    <row r="434" s="426" customFormat="1"/>
    <row r="435" s="426" customFormat="1"/>
    <row r="436" s="426" customFormat="1"/>
    <row r="437" s="426" customFormat="1"/>
    <row r="438" s="426" customFormat="1"/>
    <row r="439" s="426" customFormat="1"/>
    <row r="440" s="426" customFormat="1"/>
    <row r="441" s="426" customFormat="1"/>
    <row r="442" s="426" customFormat="1"/>
    <row r="443" s="426" customFormat="1"/>
    <row r="444" s="426" customFormat="1"/>
    <row r="445" s="426" customFormat="1"/>
    <row r="446" s="426" customFormat="1"/>
    <row r="447" s="426" customFormat="1"/>
    <row r="448" s="426" customFormat="1"/>
    <row r="449" s="426" customFormat="1"/>
    <row r="450" s="426" customFormat="1"/>
    <row r="451" s="426" customFormat="1"/>
    <row r="452" s="426" customFormat="1"/>
    <row r="453" s="426" customFormat="1"/>
    <row r="454" s="426" customFormat="1"/>
    <row r="455" s="426" customFormat="1"/>
    <row r="456" s="426" customFormat="1"/>
    <row r="457" s="426" customFormat="1"/>
    <row r="458" s="426" customFormat="1"/>
    <row r="459" s="426" customFormat="1"/>
    <row r="460" s="426" customFormat="1"/>
    <row r="461" s="426" customFormat="1"/>
    <row r="462" s="426" customFormat="1"/>
    <row r="463" s="426" customFormat="1"/>
    <row r="464" s="426" customFormat="1"/>
    <row r="465" s="426" customFormat="1"/>
    <row r="466" s="426" customFormat="1"/>
    <row r="467" s="426" customFormat="1"/>
    <row r="468" s="426" customFormat="1"/>
    <row r="469" s="426" customFormat="1"/>
    <row r="470" s="426" customFormat="1"/>
    <row r="471" s="426" customFormat="1"/>
    <row r="472" s="426" customFormat="1"/>
    <row r="473" s="426" customFormat="1"/>
    <row r="474" s="426" customFormat="1"/>
    <row r="475" s="426" customFormat="1"/>
    <row r="476" s="426" customFormat="1"/>
    <row r="477" s="426" customFormat="1"/>
    <row r="478" s="426" customFormat="1"/>
    <row r="479" s="426" customFormat="1"/>
    <row r="480" s="426" customFormat="1"/>
    <row r="481" s="426" customFormat="1"/>
    <row r="482" s="426" customFormat="1"/>
    <row r="483" s="426" customFormat="1"/>
    <row r="484" s="426" customFormat="1"/>
    <row r="485" s="426" customFormat="1"/>
    <row r="486" s="426" customFormat="1"/>
    <row r="487" s="426" customFormat="1"/>
    <row r="488" s="426" customFormat="1"/>
    <row r="489" s="426" customFormat="1"/>
    <row r="490" s="426" customFormat="1"/>
    <row r="491" s="426" customFormat="1"/>
    <row r="492" s="426" customFormat="1"/>
    <row r="493" s="426" customFormat="1"/>
    <row r="494" s="426" customFormat="1"/>
    <row r="495" s="426" customFormat="1"/>
    <row r="496" s="426" customFormat="1"/>
    <row r="497" s="426" customFormat="1"/>
    <row r="498" s="426" customFormat="1"/>
    <row r="499" s="426" customFormat="1"/>
    <row r="500" s="426" customFormat="1"/>
    <row r="501" s="426" customFormat="1"/>
    <row r="502" s="426" customFormat="1"/>
    <row r="503" s="426" customFormat="1"/>
    <row r="504" s="426" customFormat="1"/>
    <row r="505" s="426" customFormat="1"/>
    <row r="506" s="426" customFormat="1"/>
    <row r="507" s="426" customFormat="1"/>
    <row r="508" s="426" customFormat="1"/>
    <row r="509" s="426" customFormat="1"/>
    <row r="510" s="426" customFormat="1"/>
    <row r="511" s="426" customFormat="1"/>
    <row r="512" s="426" customFormat="1"/>
    <row r="513" s="426" customFormat="1"/>
    <row r="514" s="426" customFormat="1"/>
    <row r="515" s="426" customFormat="1"/>
    <row r="516" s="426" customFormat="1"/>
    <row r="517" s="426" customFormat="1"/>
    <row r="518" s="426" customFormat="1"/>
    <row r="519" s="426" customFormat="1"/>
    <row r="520" s="426" customFormat="1"/>
    <row r="521" s="426" customFormat="1"/>
    <row r="522" s="426" customFormat="1"/>
    <row r="523" s="426" customFormat="1"/>
    <row r="524" s="426" customFormat="1"/>
    <row r="525" s="426" customFormat="1"/>
    <row r="526" s="426" customFormat="1"/>
    <row r="527" s="426" customFormat="1"/>
    <row r="528" s="426" customFormat="1"/>
    <row r="529" s="426" customFormat="1"/>
    <row r="530" s="426" customFormat="1"/>
    <row r="531" s="426" customFormat="1"/>
    <row r="532" s="426" customFormat="1"/>
    <row r="533" s="426" customFormat="1"/>
    <row r="534" s="426" customFormat="1"/>
    <row r="535" s="426" customFormat="1"/>
    <row r="536" s="426" customFormat="1"/>
    <row r="537" s="426" customFormat="1"/>
    <row r="538" s="426" customFormat="1"/>
    <row r="539" s="426" customFormat="1"/>
    <row r="540" s="426" customFormat="1"/>
    <row r="541" s="426" customFormat="1"/>
    <row r="542" s="426" customFormat="1"/>
    <row r="543" s="426" customFormat="1"/>
    <row r="544" s="426" customFormat="1"/>
    <row r="545" s="426" customFormat="1"/>
    <row r="546" s="426" customFormat="1"/>
    <row r="547" s="426" customFormat="1"/>
    <row r="548" s="426" customFormat="1"/>
    <row r="549" s="426" customFormat="1"/>
    <row r="550" s="426" customFormat="1"/>
    <row r="551" s="426" customFormat="1"/>
    <row r="552" s="426" customFormat="1"/>
    <row r="553" s="426" customFormat="1"/>
    <row r="554" s="426" customFormat="1"/>
    <row r="555" s="426" customFormat="1"/>
    <row r="556" s="426" customFormat="1"/>
    <row r="557" s="426" customFormat="1"/>
    <row r="558" s="426" customFormat="1"/>
    <row r="559" s="426" customFormat="1"/>
    <row r="560" s="426" customFormat="1"/>
    <row r="561" s="426" customFormat="1"/>
    <row r="562" s="426" customFormat="1"/>
    <row r="563" s="426" customFormat="1"/>
    <row r="564" s="426" customFormat="1"/>
    <row r="565" s="426" customFormat="1"/>
    <row r="566" s="426" customFormat="1"/>
    <row r="567" s="426" customFormat="1"/>
    <row r="568" s="426" customFormat="1"/>
    <row r="569" s="426" customFormat="1"/>
    <row r="570" s="426" customFormat="1"/>
    <row r="571" s="426" customFormat="1"/>
    <row r="572" s="426" customFormat="1"/>
    <row r="573" s="426" customFormat="1"/>
    <row r="574" s="426" customFormat="1"/>
    <row r="575" s="426" customFormat="1"/>
    <row r="576" s="426" customFormat="1"/>
    <row r="577" s="426" customFormat="1"/>
    <row r="578" s="426" customFormat="1"/>
    <row r="579" s="426" customFormat="1"/>
    <row r="580" s="426" customFormat="1"/>
    <row r="581" s="426" customFormat="1"/>
    <row r="582" s="426" customFormat="1"/>
    <row r="583" s="426" customFormat="1"/>
    <row r="584" s="426" customFormat="1"/>
    <row r="585" s="426" customFormat="1"/>
    <row r="586" s="426" customFormat="1"/>
    <row r="587" s="426" customFormat="1"/>
    <row r="588" s="426" customFormat="1"/>
    <row r="589" s="426" customFormat="1"/>
    <row r="590" s="426" customFormat="1"/>
    <row r="591" s="426" customFormat="1"/>
    <row r="592" s="426" customFormat="1"/>
    <row r="593" s="426" customFormat="1"/>
    <row r="594" s="426" customFormat="1"/>
    <row r="595" s="426" customFormat="1"/>
    <row r="596" s="426" customFormat="1"/>
    <row r="597" s="426" customFormat="1"/>
    <row r="598" s="426" customFormat="1"/>
    <row r="599" s="426" customFormat="1"/>
    <row r="600" s="426" customFormat="1"/>
    <row r="601" s="426" customFormat="1"/>
    <row r="602" s="426" customFormat="1"/>
    <row r="603" s="426" customFormat="1"/>
    <row r="604" s="426" customFormat="1"/>
    <row r="605" s="426" customFormat="1"/>
    <row r="606" s="426" customFormat="1"/>
    <row r="607" s="426" customFormat="1"/>
    <row r="608" s="426" customFormat="1"/>
    <row r="609" s="426" customFormat="1"/>
    <row r="610" s="426" customFormat="1"/>
    <row r="611" s="426" customFormat="1"/>
    <row r="612" s="426" customFormat="1"/>
    <row r="613" s="426" customFormat="1"/>
    <row r="614" s="426" customFormat="1"/>
    <row r="615" s="426" customFormat="1"/>
    <row r="616" s="426" customFormat="1"/>
    <row r="617" s="426" customFormat="1"/>
    <row r="618" s="426" customFormat="1"/>
    <row r="619" s="426" customFormat="1"/>
    <row r="620" s="426" customFormat="1"/>
    <row r="621" s="426" customFormat="1"/>
    <row r="622" s="426" customFormat="1"/>
    <row r="623" s="426" customFormat="1"/>
    <row r="624" s="426" customFormat="1"/>
    <row r="625" s="426" customFormat="1"/>
    <row r="626" s="426" customFormat="1"/>
    <row r="627" s="426" customFormat="1"/>
    <row r="628" s="426" customFormat="1"/>
    <row r="629" s="426" customFormat="1"/>
    <row r="630" s="426" customFormat="1"/>
    <row r="631" s="426" customFormat="1"/>
    <row r="632" s="426" customFormat="1"/>
    <row r="633" s="426" customFormat="1"/>
    <row r="634" s="426" customFormat="1"/>
    <row r="635" s="426" customFormat="1"/>
    <row r="636" s="426" customFormat="1"/>
    <row r="637" s="426" customFormat="1"/>
    <row r="638" s="426" customFormat="1"/>
    <row r="639" s="426" customFormat="1"/>
    <row r="640" s="426" customFormat="1"/>
    <row r="641" s="426" customFormat="1"/>
    <row r="642" s="426" customFormat="1"/>
    <row r="643" s="426" customFormat="1"/>
    <row r="644" s="426" customFormat="1"/>
    <row r="645" s="426" customFormat="1"/>
    <row r="646" s="426" customFormat="1"/>
    <row r="647" s="426" customFormat="1"/>
    <row r="648" s="426" customFormat="1"/>
    <row r="649" s="426" customFormat="1"/>
    <row r="650" s="426" customFormat="1"/>
    <row r="651" s="426" customFormat="1"/>
    <row r="652" s="426" customFormat="1"/>
    <row r="653" s="426" customFormat="1"/>
    <row r="654" s="426" customFormat="1"/>
    <row r="655" s="426" customFormat="1"/>
    <row r="656" s="426" customFormat="1"/>
    <row r="657" s="426" customFormat="1"/>
    <row r="658" s="426" customFormat="1"/>
    <row r="659" s="426" customFormat="1"/>
    <row r="660" s="426" customFormat="1"/>
    <row r="661" s="426" customFormat="1"/>
    <row r="662" s="426" customFormat="1"/>
    <row r="663" s="426" customFormat="1"/>
    <row r="664" s="426" customFormat="1"/>
    <row r="665" s="426" customFormat="1"/>
    <row r="666" s="426" customFormat="1"/>
    <row r="667" s="426" customFormat="1"/>
    <row r="668" s="426" customFormat="1"/>
    <row r="669" s="426" customFormat="1"/>
    <row r="670" s="426" customFormat="1"/>
    <row r="671" s="426" customFormat="1"/>
    <row r="672" s="426" customFormat="1"/>
    <row r="673" s="426" customFormat="1"/>
    <row r="674" s="426" customFormat="1"/>
    <row r="675" s="426" customFormat="1"/>
    <row r="676" s="426" customFormat="1"/>
    <row r="677" s="426" customFormat="1"/>
    <row r="678" s="426" customFormat="1"/>
    <row r="679" s="426" customFormat="1"/>
    <row r="680" s="426" customFormat="1"/>
    <row r="681" s="426" customFormat="1"/>
    <row r="682" s="426" customFormat="1"/>
    <row r="683" s="426" customFormat="1"/>
    <row r="684" s="426" customFormat="1"/>
    <row r="685" s="426" customFormat="1"/>
    <row r="686" s="426" customFormat="1"/>
    <row r="687" s="426" customFormat="1"/>
    <row r="688" s="426" customFormat="1"/>
    <row r="689" s="426" customFormat="1"/>
    <row r="690" s="426" customFormat="1"/>
    <row r="691" s="426" customFormat="1"/>
    <row r="692" s="426" customFormat="1"/>
    <row r="693" s="426" customFormat="1"/>
    <row r="694" s="426" customFormat="1"/>
    <row r="695" s="426" customFormat="1"/>
    <row r="696" s="426" customFormat="1"/>
    <row r="697" s="426" customFormat="1"/>
    <row r="698" s="426" customFormat="1"/>
    <row r="699" s="426" customFormat="1"/>
    <row r="700" s="426" customFormat="1"/>
    <row r="701" s="426" customFormat="1"/>
    <row r="702" s="426" customFormat="1"/>
    <row r="703" s="426" customFormat="1"/>
    <row r="704" s="426" customFormat="1"/>
    <row r="705" s="426" customFormat="1"/>
    <row r="706" s="426" customFormat="1"/>
    <row r="707" s="426" customFormat="1"/>
    <row r="708" s="426" customFormat="1"/>
    <row r="709" s="426" customFormat="1"/>
    <row r="710" s="426" customFormat="1"/>
    <row r="711" s="426" customFormat="1"/>
    <row r="712" s="426" customFormat="1"/>
    <row r="713" s="426" customFormat="1"/>
    <row r="714" s="426" customFormat="1"/>
    <row r="715" s="426" customFormat="1"/>
    <row r="716" s="426" customFormat="1"/>
    <row r="717" s="426" customFormat="1"/>
    <row r="718" s="426" customFormat="1"/>
    <row r="719" s="426" customFormat="1"/>
    <row r="720" s="426" customFormat="1"/>
    <row r="721" s="426" customFormat="1"/>
    <row r="722" s="426" customFormat="1"/>
    <row r="723" s="426" customFormat="1"/>
    <row r="724" s="426" customFormat="1"/>
    <row r="725" s="426" customFormat="1"/>
    <row r="726" s="426" customFormat="1"/>
    <row r="727" s="426" customFormat="1"/>
    <row r="728" s="426" customFormat="1"/>
    <row r="729" s="426" customFormat="1"/>
    <row r="730" s="426" customFormat="1"/>
    <row r="731" s="426" customFormat="1"/>
    <row r="732" s="426" customFormat="1"/>
    <row r="733" s="426" customFormat="1"/>
    <row r="734" s="426" customFormat="1"/>
    <row r="735" s="426" customFormat="1"/>
    <row r="736" s="426" customFormat="1"/>
    <row r="737" s="426" customFormat="1"/>
    <row r="738" s="426" customFormat="1"/>
    <row r="739" s="426" customFormat="1"/>
    <row r="740" s="426" customFormat="1"/>
    <row r="741" s="426" customFormat="1"/>
    <row r="742" s="426" customFormat="1"/>
    <row r="743" s="426" customFormat="1"/>
    <row r="744" s="426" customFormat="1"/>
    <row r="745" s="426" customFormat="1"/>
    <row r="746" s="426" customFormat="1"/>
    <row r="747" s="426" customFormat="1"/>
    <row r="748" s="426" customFormat="1"/>
    <row r="749" s="426" customFormat="1"/>
    <row r="750" s="426" customFormat="1"/>
    <row r="751" s="426" customFormat="1"/>
    <row r="752" s="426" customFormat="1"/>
    <row r="753" s="426" customFormat="1"/>
    <row r="754" s="426" customFormat="1"/>
    <row r="755" s="426" customFormat="1"/>
    <row r="756" s="426" customFormat="1"/>
    <row r="757" s="426" customFormat="1"/>
    <row r="758" s="426" customFormat="1"/>
    <row r="759" s="426" customFormat="1"/>
    <row r="760" s="426" customFormat="1"/>
    <row r="761" s="426" customFormat="1"/>
    <row r="762" s="426" customFormat="1"/>
    <row r="763" s="426" customFormat="1"/>
    <row r="764" s="426" customFormat="1"/>
    <row r="765" s="426" customFormat="1"/>
    <row r="766" s="426" customFormat="1"/>
    <row r="767" s="426" customFormat="1"/>
    <row r="768" s="426" customFormat="1"/>
    <row r="769" s="426" customFormat="1"/>
    <row r="770" s="426" customFormat="1"/>
    <row r="771" s="426" customFormat="1"/>
    <row r="772" s="426" customFormat="1"/>
    <row r="773" s="426" customFormat="1"/>
    <row r="774" s="426" customFormat="1"/>
    <row r="775" s="426" customFormat="1"/>
    <row r="776" s="426" customFormat="1"/>
    <row r="777" s="426" customFormat="1"/>
    <row r="778" s="426" customFormat="1"/>
    <row r="779" s="426" customFormat="1"/>
    <row r="780" s="426" customFormat="1"/>
    <row r="781" s="426" customFormat="1"/>
    <row r="782" s="426" customFormat="1"/>
    <row r="783" s="426" customFormat="1"/>
    <row r="784" s="426" customFormat="1"/>
    <row r="785" s="426" customFormat="1"/>
    <row r="786" s="426" customFormat="1"/>
    <row r="787" s="426" customFormat="1"/>
    <row r="788" s="426" customFormat="1"/>
    <row r="789" s="426" customFormat="1"/>
    <row r="790" s="426" customFormat="1"/>
    <row r="791" s="426" customFormat="1"/>
    <row r="792" s="426" customFormat="1"/>
    <row r="793" s="426" customFormat="1"/>
    <row r="794" s="426" customFormat="1"/>
    <row r="795" s="426" customFormat="1"/>
    <row r="796" s="426" customFormat="1"/>
    <row r="797" s="426" customFormat="1"/>
    <row r="798" s="426" customFormat="1"/>
    <row r="799" s="426" customFormat="1"/>
    <row r="800" s="426" customFormat="1"/>
    <row r="801" s="426" customFormat="1"/>
    <row r="802" s="426" customFormat="1"/>
    <row r="803" s="426" customFormat="1"/>
    <row r="804" s="426" customFormat="1"/>
    <row r="805" s="426" customFormat="1"/>
    <row r="806" s="426" customFormat="1"/>
    <row r="807" s="426" customFormat="1"/>
    <row r="808" s="426" customFormat="1"/>
    <row r="809" s="426" customFormat="1"/>
    <row r="810" s="426" customFormat="1"/>
    <row r="811" s="426" customFormat="1"/>
    <row r="812" s="426" customFormat="1"/>
    <row r="813" s="426" customFormat="1"/>
    <row r="814" s="426" customFormat="1"/>
    <row r="815" s="426" customFormat="1"/>
    <row r="816" s="426" customFormat="1"/>
    <row r="817" s="426" customFormat="1"/>
    <row r="818" s="426" customFormat="1"/>
    <row r="819" s="426" customFormat="1"/>
    <row r="820" s="426" customFormat="1"/>
    <row r="821" s="426" customFormat="1"/>
    <row r="822" s="426" customFormat="1"/>
    <row r="823" s="426" customFormat="1"/>
    <row r="824" s="426" customFormat="1"/>
    <row r="825" s="426" customFormat="1"/>
    <row r="826" s="426" customFormat="1"/>
    <row r="827" s="426" customFormat="1"/>
    <row r="828" s="426" customFormat="1"/>
    <row r="829" s="426" customFormat="1"/>
    <row r="830" s="426" customFormat="1"/>
    <row r="831" s="426" customFormat="1"/>
    <row r="832" s="426" customFormat="1"/>
    <row r="833" s="426" customFormat="1"/>
    <row r="834" s="426" customFormat="1"/>
    <row r="835" s="426" customFormat="1"/>
    <row r="836" s="426" customFormat="1"/>
    <row r="837" s="426" customFormat="1"/>
    <row r="838" s="426" customFormat="1"/>
    <row r="839" s="426" customFormat="1"/>
    <row r="840" s="426" customFormat="1"/>
    <row r="841" s="426" customFormat="1"/>
    <row r="842" s="426" customFormat="1"/>
    <row r="843" s="426" customFormat="1"/>
    <row r="844" s="426" customFormat="1"/>
    <row r="845" s="426" customFormat="1"/>
    <row r="846" s="426" customFormat="1"/>
    <row r="847" s="426" customFormat="1"/>
    <row r="848" s="426" customFormat="1"/>
    <row r="849" s="426" customFormat="1"/>
    <row r="850" s="426" customFormat="1"/>
    <row r="851" s="426" customFormat="1"/>
    <row r="852" s="426" customFormat="1"/>
    <row r="853" s="426" customFormat="1"/>
    <row r="854" s="426" customFormat="1"/>
    <row r="855" s="426" customFormat="1"/>
    <row r="856" s="426" customFormat="1"/>
    <row r="857" s="426" customFormat="1"/>
    <row r="858" s="426" customFormat="1"/>
    <row r="859" s="426" customFormat="1"/>
    <row r="860" s="426" customFormat="1"/>
    <row r="861" s="426" customFormat="1"/>
    <row r="862" s="426" customFormat="1"/>
    <row r="863" s="426" customFormat="1"/>
    <row r="864" s="426" customFormat="1"/>
    <row r="865" s="426" customFormat="1"/>
    <row r="866" s="426" customFormat="1"/>
    <row r="867" s="426" customFormat="1"/>
    <row r="868" s="426" customFormat="1"/>
    <row r="869" s="426" customFormat="1"/>
    <row r="870" s="426" customFormat="1"/>
    <row r="871" s="426" customFormat="1"/>
    <row r="872" s="426" customFormat="1"/>
    <row r="873" s="426" customFormat="1"/>
    <row r="874" s="426" customFormat="1"/>
    <row r="875" s="426" customFormat="1"/>
    <row r="876" s="426" customFormat="1"/>
    <row r="877" s="426" customFormat="1"/>
    <row r="878" s="426" customFormat="1"/>
    <row r="879" s="426" customFormat="1"/>
    <row r="880" s="426" customFormat="1"/>
    <row r="881" s="426" customFormat="1"/>
    <row r="882" s="426" customFormat="1"/>
    <row r="883" s="426" customFormat="1"/>
    <row r="884" s="426" customFormat="1"/>
    <row r="885" s="426" customFormat="1"/>
    <row r="886" s="426" customFormat="1"/>
    <row r="887" s="426" customFormat="1"/>
    <row r="888" s="426" customFormat="1"/>
    <row r="889" s="426" customFormat="1"/>
    <row r="890" s="426" customFormat="1"/>
    <row r="891" s="426" customFormat="1"/>
    <row r="892" s="426" customFormat="1"/>
    <row r="893" s="426" customFormat="1"/>
    <row r="894" s="426" customFormat="1"/>
    <row r="895" s="426" customFormat="1"/>
    <row r="896" s="426" customFormat="1"/>
    <row r="897" s="426" customFormat="1"/>
    <row r="898" s="426" customFormat="1"/>
    <row r="899" s="426" customFormat="1"/>
    <row r="900" s="426" customFormat="1"/>
    <row r="901" s="426" customFormat="1"/>
    <row r="902" s="426" customFormat="1"/>
    <row r="903" s="426" customFormat="1"/>
    <row r="904" s="426" customFormat="1"/>
    <row r="905" s="426" customFormat="1"/>
    <row r="906" s="426" customFormat="1"/>
    <row r="907" s="426" customFormat="1"/>
    <row r="908" s="426" customFormat="1"/>
    <row r="909" s="426" customFormat="1"/>
    <row r="910" s="426" customFormat="1"/>
    <row r="911" s="426" customFormat="1"/>
    <row r="912" s="426" customFormat="1"/>
    <row r="913" s="426" customFormat="1"/>
    <row r="914" s="426" customFormat="1"/>
    <row r="915" s="426" customFormat="1"/>
    <row r="916" s="426" customFormat="1"/>
    <row r="917" s="426" customFormat="1"/>
    <row r="918" s="426" customFormat="1"/>
    <row r="919" s="426" customFormat="1"/>
    <row r="920" s="426" customFormat="1"/>
    <row r="921" s="426" customFormat="1"/>
    <row r="922" s="426" customFormat="1"/>
    <row r="923" s="426" customFormat="1"/>
    <row r="924" s="426" customFormat="1"/>
    <row r="925" s="426" customFormat="1"/>
    <row r="926" s="426" customFormat="1"/>
    <row r="927" s="426" customFormat="1"/>
    <row r="928" s="426" customFormat="1"/>
    <row r="929" s="426" customFormat="1"/>
    <row r="930" s="426" customFormat="1"/>
    <row r="931" s="426" customFormat="1"/>
    <row r="932" s="426" customFormat="1"/>
    <row r="933" s="426" customFormat="1"/>
    <row r="934" s="426" customFormat="1"/>
    <row r="935" s="426" customFormat="1"/>
    <row r="936" s="426" customFormat="1"/>
    <row r="937" s="426" customFormat="1"/>
    <row r="938" s="426" customFormat="1"/>
    <row r="939" s="426" customFormat="1"/>
    <row r="940" s="426" customFormat="1"/>
    <row r="941" s="426" customFormat="1"/>
    <row r="942" s="426" customFormat="1"/>
    <row r="943" s="426" customFormat="1"/>
    <row r="944" s="426" customFormat="1"/>
    <row r="945" s="426" customFormat="1"/>
    <row r="946" s="426" customFormat="1"/>
    <row r="947" s="426" customFormat="1"/>
    <row r="948" s="426" customFormat="1"/>
    <row r="949" s="426" customFormat="1"/>
    <row r="950" s="426" customFormat="1"/>
    <row r="951" s="426" customFormat="1"/>
    <row r="952" s="426" customFormat="1"/>
    <row r="953" s="426" customFormat="1"/>
    <row r="954" s="426" customFormat="1"/>
    <row r="955" s="426" customFormat="1"/>
    <row r="956" s="426" customFormat="1"/>
    <row r="957" s="426" customFormat="1"/>
    <row r="958" s="426" customFormat="1"/>
    <row r="959" s="426" customFormat="1"/>
    <row r="960" s="426" customFormat="1"/>
    <row r="961" s="426" customFormat="1"/>
    <row r="962" s="426" customFormat="1"/>
    <row r="963" s="426" customFormat="1"/>
    <row r="964" s="426" customFormat="1"/>
    <row r="965" s="426" customFormat="1"/>
    <row r="966" s="426" customFormat="1"/>
    <row r="967" s="426" customFormat="1"/>
    <row r="968" s="426" customFormat="1"/>
    <row r="969" s="426" customFormat="1"/>
    <row r="970" s="426" customFormat="1"/>
    <row r="971" s="426" customFormat="1"/>
    <row r="972" s="426" customFormat="1"/>
    <row r="973" s="426" customFormat="1"/>
    <row r="974" s="426" customFormat="1"/>
    <row r="975" s="426" customFormat="1"/>
    <row r="976" s="426" customFormat="1"/>
    <row r="977" s="426" customFormat="1"/>
    <row r="978" s="426" customFormat="1"/>
    <row r="979" s="426" customFormat="1"/>
    <row r="980" s="426" customFormat="1"/>
    <row r="981" s="426" customFormat="1"/>
    <row r="982" s="426" customFormat="1"/>
    <row r="983" s="426" customFormat="1"/>
    <row r="984" s="426" customFormat="1"/>
    <row r="985" s="426" customFormat="1"/>
    <row r="986" s="426" customFormat="1"/>
    <row r="987" s="426" customFormat="1"/>
    <row r="988" s="426" customFormat="1"/>
    <row r="989" s="426" customFormat="1"/>
    <row r="990" s="426" customFormat="1"/>
    <row r="991" s="426" customFormat="1"/>
    <row r="992" s="426" customFormat="1"/>
    <row r="993" s="426" customFormat="1"/>
    <row r="994" s="426" customFormat="1"/>
    <row r="995" s="426" customFormat="1"/>
    <row r="996" s="426" customFormat="1"/>
    <row r="997" s="426" customFormat="1"/>
    <row r="998" s="426" customFormat="1"/>
    <row r="999" s="426" customFormat="1"/>
    <row r="1000" s="426" customFormat="1"/>
    <row r="1001" s="426" customFormat="1"/>
    <row r="1002" s="426" customFormat="1"/>
    <row r="1003" s="426" customFormat="1"/>
    <row r="1004" s="426" customFormat="1"/>
    <row r="1005" s="426" customFormat="1"/>
    <row r="1006" s="426" customFormat="1"/>
    <row r="1007" s="426" customFormat="1"/>
    <row r="1008" s="426" customFormat="1"/>
    <row r="1009" s="426" customFormat="1"/>
    <row r="1010" s="426" customFormat="1"/>
    <row r="1011" s="426" customFormat="1"/>
    <row r="1012" s="426" customFormat="1"/>
    <row r="1013" s="426" customFormat="1"/>
    <row r="1014" s="426" customFormat="1"/>
    <row r="1015" s="426" customFormat="1"/>
    <row r="1016" s="426" customFormat="1"/>
    <row r="1017" s="426" customFormat="1"/>
    <row r="1018" s="426" customFormat="1"/>
    <row r="1019" s="426" customFormat="1"/>
    <row r="1020" s="426" customFormat="1"/>
    <row r="1021" s="426" customFormat="1"/>
    <row r="1022" s="426" customFormat="1"/>
    <row r="1023" s="426" customFormat="1"/>
    <row r="1024" s="426" customFormat="1"/>
    <row r="1025" s="426" customFormat="1"/>
    <row r="1026" s="426" customFormat="1"/>
    <row r="1027" s="426" customFormat="1"/>
    <row r="1028" s="426" customFormat="1"/>
    <row r="1029" s="426" customFormat="1"/>
    <row r="1030" s="426" customFormat="1"/>
    <row r="1031" s="426" customFormat="1"/>
    <row r="1032" s="426" customFormat="1"/>
    <row r="1033" s="426" customFormat="1"/>
    <row r="1034" s="426" customFormat="1"/>
    <row r="1035" s="426" customFormat="1"/>
    <row r="1036" s="426" customFormat="1"/>
    <row r="1037" s="426" customFormat="1"/>
    <row r="1038" s="426" customFormat="1"/>
    <row r="1039" s="426" customFormat="1"/>
    <row r="1040" s="426" customFormat="1"/>
    <row r="1041" s="426" customFormat="1"/>
    <row r="1042" s="426" customFormat="1"/>
    <row r="1043" s="426" customFormat="1"/>
    <row r="1044" s="426" customFormat="1"/>
    <row r="1045" s="426" customFormat="1"/>
    <row r="1046" s="426" customFormat="1"/>
    <row r="1047" s="426" customFormat="1"/>
    <row r="1048" s="426" customFormat="1"/>
    <row r="1049" s="426" customFormat="1"/>
    <row r="1050" s="426" customFormat="1"/>
    <row r="1051" s="426" customFormat="1"/>
    <row r="1052" s="426" customFormat="1"/>
    <row r="1053" s="426" customFormat="1"/>
    <row r="1054" s="426" customFormat="1"/>
    <row r="1055" s="426" customFormat="1"/>
    <row r="1056" s="426" customFormat="1"/>
    <row r="1057" s="426" customFormat="1"/>
    <row r="1058" s="426" customFormat="1"/>
    <row r="1059" s="426" customFormat="1"/>
    <row r="1060" s="426" customFormat="1"/>
    <row r="1061" s="426" customFormat="1"/>
    <row r="1062" s="426" customFormat="1"/>
    <row r="1063" s="426" customFormat="1"/>
    <row r="1064" s="426" customFormat="1"/>
    <row r="1065" s="426" customFormat="1"/>
    <row r="1066" s="426" customFormat="1"/>
    <row r="1067" s="426" customFormat="1"/>
    <row r="1068" s="426" customFormat="1"/>
    <row r="1069" s="426" customFormat="1"/>
    <row r="1070" s="426" customFormat="1"/>
    <row r="1071" s="426" customFormat="1"/>
    <row r="1072" s="426" customFormat="1"/>
    <row r="1073" s="426" customFormat="1"/>
    <row r="1074" s="426" customFormat="1"/>
    <row r="1075" s="426" customFormat="1"/>
    <row r="1076" s="426" customFormat="1"/>
    <row r="1077" s="426" customFormat="1"/>
    <row r="1078" s="426" customFormat="1"/>
    <row r="1079" s="426" customFormat="1"/>
    <row r="1080" s="426" customFormat="1"/>
    <row r="1081" s="426" customFormat="1"/>
    <row r="1082" s="426" customFormat="1"/>
    <row r="1083" s="426" customFormat="1"/>
    <row r="1084" s="426" customFormat="1"/>
    <row r="1085" s="426" customFormat="1"/>
    <row r="1086" s="426" customFormat="1"/>
    <row r="1087" s="426" customFormat="1"/>
    <row r="1088" s="426" customFormat="1"/>
    <row r="1089" s="426" customFormat="1"/>
    <row r="1090" s="426" customFormat="1"/>
    <row r="1091" s="426" customFormat="1"/>
    <row r="1092" s="426" customFormat="1"/>
    <row r="1093" s="426" customFormat="1"/>
    <row r="1094" s="426" customFormat="1"/>
    <row r="1095" s="426" customFormat="1"/>
    <row r="1096" s="426" customFormat="1"/>
    <row r="1097" s="426" customFormat="1"/>
    <row r="1098" s="426" customFormat="1"/>
    <row r="1099" s="426" customFormat="1"/>
    <row r="1100" s="426" customFormat="1"/>
    <row r="1101" s="426" customFormat="1"/>
    <row r="1102" s="426" customFormat="1"/>
    <row r="1103" s="426" customFormat="1"/>
    <row r="1104" s="426" customFormat="1"/>
    <row r="1105" s="426" customFormat="1"/>
    <row r="1106" s="426" customFormat="1"/>
    <row r="1107" s="426" customFormat="1"/>
    <row r="1108" s="426" customFormat="1"/>
    <row r="1109" s="426" customFormat="1"/>
    <row r="1110" s="426" customFormat="1"/>
    <row r="1111" s="426" customFormat="1"/>
    <row r="1112" s="426" customFormat="1"/>
    <row r="1113" s="426" customFormat="1"/>
    <row r="1114" s="426" customFormat="1"/>
    <row r="1115" s="426" customFormat="1"/>
    <row r="1116" s="426" customFormat="1"/>
    <row r="1117" s="426" customFormat="1"/>
    <row r="1118" s="426" customFormat="1"/>
    <row r="1119" s="426" customFormat="1"/>
    <row r="1120" s="426" customFormat="1"/>
    <row r="1121" s="426" customFormat="1"/>
    <row r="1122" s="426" customFormat="1"/>
    <row r="1123" s="426" customFormat="1"/>
    <row r="1124" s="426" customFormat="1"/>
    <row r="1125" s="426" customFormat="1"/>
    <row r="1126" s="426" customFormat="1"/>
    <row r="1127" s="426" customFormat="1"/>
    <row r="1128" s="426" customFormat="1"/>
    <row r="1129" s="426" customFormat="1"/>
    <row r="1130" s="426" customFormat="1"/>
    <row r="1131" s="426" customFormat="1"/>
    <row r="1132" s="426" customFormat="1"/>
    <row r="1133" s="426" customFormat="1"/>
    <row r="1134" s="426" customFormat="1"/>
    <row r="1135" s="426" customFormat="1"/>
    <row r="1136" s="426" customFormat="1"/>
    <row r="1137" s="426" customFormat="1"/>
    <row r="1138" s="426" customFormat="1"/>
    <row r="1139" s="426" customFormat="1"/>
    <row r="1140" s="426" customFormat="1"/>
    <row r="1141" s="426" customFormat="1"/>
    <row r="1142" s="426" customFormat="1"/>
    <row r="1143" s="426" customFormat="1"/>
    <row r="1144" s="426" customFormat="1"/>
    <row r="1145" s="426" customFormat="1"/>
    <row r="1146" s="426" customFormat="1"/>
    <row r="1147" s="426" customFormat="1"/>
    <row r="1148" s="426" customFormat="1"/>
    <row r="1149" s="426" customFormat="1"/>
    <row r="1150" s="426" customFormat="1"/>
    <row r="1151" s="426" customFormat="1"/>
    <row r="1152" s="426" customFormat="1"/>
    <row r="1153" s="426" customFormat="1"/>
    <row r="1154" s="426" customFormat="1"/>
    <row r="1155" s="426" customFormat="1"/>
    <row r="1156" s="426" customFormat="1"/>
    <row r="1157" s="426" customFormat="1"/>
    <row r="1158" s="426" customFormat="1"/>
    <row r="1159" s="426" customFormat="1"/>
    <row r="1160" s="426" customFormat="1"/>
    <row r="1161" s="426" customFormat="1"/>
    <row r="1162" s="426" customFormat="1"/>
    <row r="1163" s="426" customFormat="1"/>
    <row r="1164" s="426" customFormat="1"/>
    <row r="1165" s="426" customFormat="1"/>
    <row r="1166" s="426" customFormat="1"/>
    <row r="1167" s="426" customFormat="1"/>
    <row r="1168" s="426" customFormat="1"/>
    <row r="1169" s="426" customFormat="1"/>
    <row r="1170" s="426" customFormat="1"/>
    <row r="1171" s="426" customFormat="1"/>
    <row r="1172" s="426" customFormat="1"/>
    <row r="1173" s="426" customFormat="1"/>
    <row r="1174" s="426" customFormat="1"/>
    <row r="1175" s="426" customFormat="1"/>
    <row r="1176" s="426" customFormat="1"/>
    <row r="1177" s="426" customFormat="1"/>
    <row r="1178" s="426" customFormat="1"/>
    <row r="1179" s="426" customFormat="1"/>
    <row r="1180" s="426" customFormat="1"/>
    <row r="1181" s="426" customFormat="1"/>
    <row r="1182" s="426" customFormat="1"/>
    <row r="1183" s="426" customFormat="1"/>
    <row r="1184" s="426" customFormat="1"/>
    <row r="1185" s="426" customFormat="1"/>
    <row r="1186" s="426" customFormat="1"/>
    <row r="1187" s="426" customFormat="1"/>
    <row r="1188" s="426" customFormat="1"/>
    <row r="1189" s="426" customFormat="1"/>
    <row r="1190" s="426" customFormat="1"/>
    <row r="1191" s="426" customFormat="1"/>
    <row r="1192" s="426" customFormat="1"/>
    <row r="1193" s="426" customFormat="1"/>
    <row r="1194" s="426" customFormat="1"/>
    <row r="1195" s="426" customFormat="1"/>
    <row r="1196" s="426" customFormat="1"/>
    <row r="1197" s="426" customFormat="1"/>
    <row r="1198" s="426" customFormat="1"/>
    <row r="1199" s="426" customFormat="1"/>
    <row r="1200" s="426" customFormat="1"/>
    <row r="1201" s="426" customFormat="1"/>
    <row r="1202" s="426" customFormat="1"/>
    <row r="1203" s="426" customFormat="1"/>
    <row r="1204" s="426" customFormat="1"/>
    <row r="1205" s="426" customFormat="1"/>
    <row r="1206" s="426" customFormat="1"/>
    <row r="1207" s="426" customFormat="1"/>
    <row r="1208" s="426" customFormat="1"/>
    <row r="1209" s="426" customFormat="1"/>
    <row r="1210" s="426" customFormat="1"/>
    <row r="1211" s="426" customFormat="1"/>
    <row r="1212" s="426" customFormat="1"/>
    <row r="1213" s="426" customFormat="1"/>
    <row r="1214" s="426" customFormat="1"/>
    <row r="1215" s="426" customFormat="1"/>
    <row r="1216" s="426" customFormat="1"/>
    <row r="1217" s="426" customFormat="1"/>
    <row r="1218" s="426" customFormat="1"/>
    <row r="1219" s="426" customFormat="1"/>
    <row r="1220" s="426" customFormat="1"/>
    <row r="1221" s="426" customFormat="1"/>
    <row r="1222" s="426" customFormat="1"/>
    <row r="1223" s="426" customFormat="1"/>
    <row r="1224" s="426" customFormat="1"/>
    <row r="1225" s="426" customFormat="1"/>
    <row r="1226" s="426" customFormat="1"/>
    <row r="1227" s="426" customFormat="1"/>
    <row r="1228" s="426" customFormat="1"/>
    <row r="1229" s="426" customFormat="1"/>
    <row r="1230" s="426" customFormat="1"/>
    <row r="1231" s="426" customFormat="1"/>
    <row r="1232" s="426" customFormat="1"/>
    <row r="1233" s="426" customFormat="1"/>
    <row r="1234" s="426" customFormat="1"/>
    <row r="1235" s="426" customFormat="1"/>
    <row r="1236" s="426" customFormat="1"/>
    <row r="1237" s="426" customFormat="1"/>
    <row r="1238" s="426" customFormat="1"/>
    <row r="1239" s="426" customFormat="1"/>
    <row r="1240" s="426" customFormat="1"/>
    <row r="1241" s="426" customFormat="1"/>
    <row r="1242" s="426" customFormat="1"/>
    <row r="1243" s="426" customFormat="1"/>
    <row r="1244" s="426" customFormat="1"/>
    <row r="1245" s="426" customFormat="1"/>
    <row r="1246" s="426" customFormat="1"/>
    <row r="1247" s="426" customFormat="1"/>
    <row r="1248" s="426" customFormat="1"/>
    <row r="1249" s="426" customFormat="1"/>
    <row r="1250" s="426" customFormat="1"/>
    <row r="1251" s="426" customFormat="1"/>
    <row r="1252" s="426" customFormat="1"/>
    <row r="1253" s="426" customFormat="1"/>
    <row r="1254" s="426" customFormat="1"/>
    <row r="1255" s="426" customFormat="1"/>
    <row r="1256" s="426" customFormat="1"/>
    <row r="1257" s="426" customFormat="1"/>
    <row r="1258" s="426" customFormat="1"/>
    <row r="1259" s="426" customFormat="1"/>
    <row r="1260" s="426" customFormat="1"/>
    <row r="1261" s="426" customFormat="1"/>
    <row r="1262" s="426" customFormat="1"/>
    <row r="1263" s="426" customFormat="1"/>
    <row r="1264" s="426" customFormat="1"/>
    <row r="1265" s="426" customFormat="1"/>
    <row r="1266" s="426" customFormat="1"/>
    <row r="1267" s="426" customFormat="1"/>
    <row r="1268" s="426" customFormat="1"/>
    <row r="1269" s="426" customFormat="1"/>
    <row r="1270" s="426" customFormat="1"/>
    <row r="1271" s="426" customFormat="1"/>
    <row r="1272" s="426" customFormat="1"/>
    <row r="1273" s="426" customFormat="1"/>
    <row r="1274" s="426" customFormat="1"/>
    <row r="1275" s="426" customFormat="1"/>
    <row r="1276" s="426" customFormat="1"/>
    <row r="1277" s="426" customFormat="1"/>
    <row r="1278" s="426" customFormat="1"/>
    <row r="1279" s="426" customFormat="1"/>
    <row r="1280" s="426" customFormat="1"/>
    <row r="1281" s="426" customFormat="1"/>
    <row r="1282" s="426" customFormat="1"/>
    <row r="1283" s="426" customFormat="1"/>
    <row r="1284" s="426" customFormat="1"/>
    <row r="1285" s="426" customFormat="1"/>
    <row r="1286" s="426" customFormat="1"/>
    <row r="1287" s="426" customFormat="1"/>
    <row r="1288" s="426" customFormat="1"/>
    <row r="1289" s="426" customFormat="1"/>
    <row r="1290" s="426" customFormat="1"/>
    <row r="1291" s="426" customFormat="1"/>
    <row r="1292" s="426" customFormat="1"/>
    <row r="1293" s="426" customFormat="1"/>
    <row r="1294" s="426" customFormat="1"/>
    <row r="1295" s="426" customFormat="1"/>
    <row r="1296" s="426" customFormat="1"/>
    <row r="1297" s="426" customFormat="1"/>
    <row r="1298" s="426" customFormat="1"/>
    <row r="1299" s="426" customFormat="1"/>
    <row r="1300" s="426" customFormat="1"/>
    <row r="1301" s="426" customFormat="1"/>
    <row r="1302" s="426" customFormat="1"/>
    <row r="1303" s="426" customFormat="1"/>
    <row r="1304" s="426" customFormat="1"/>
    <row r="1305" s="426" customFormat="1"/>
    <row r="1306" s="426" customFormat="1"/>
    <row r="1307" s="426" customFormat="1"/>
    <row r="1308" s="426" customFormat="1"/>
    <row r="1309" s="426" customFormat="1"/>
    <row r="1310" s="426" customFormat="1"/>
    <row r="1311" s="426" customFormat="1"/>
    <row r="1312" s="426" customFormat="1"/>
    <row r="1313" s="426" customFormat="1"/>
    <row r="1314" s="426" customFormat="1"/>
    <row r="1315" s="426" customFormat="1"/>
    <row r="1316" s="426" customFormat="1"/>
    <row r="1317" s="426" customFormat="1"/>
    <row r="1318" s="426" customFormat="1"/>
    <row r="1319" s="426" customFormat="1"/>
    <row r="1320" s="426" customFormat="1"/>
    <row r="1321" s="426" customFormat="1"/>
    <row r="1322" s="426" customFormat="1"/>
    <row r="1323" s="426" customFormat="1"/>
    <row r="1324" s="426" customFormat="1"/>
    <row r="1325" s="426" customFormat="1"/>
    <row r="1326" s="426" customFormat="1"/>
    <row r="1327" s="426" customFormat="1"/>
    <row r="1328" s="426" customFormat="1"/>
    <row r="1329" s="426" customFormat="1"/>
    <row r="1330" s="426" customFormat="1"/>
    <row r="1331" s="426" customFormat="1"/>
    <row r="1332" s="426" customFormat="1"/>
    <row r="1333" s="426" customFormat="1"/>
    <row r="1334" s="426" customFormat="1"/>
    <row r="1335" s="426" customFormat="1"/>
    <row r="1336" s="426" customFormat="1"/>
    <row r="1337" s="426" customFormat="1"/>
    <row r="1338" s="426" customFormat="1"/>
    <row r="1339" s="426" customFormat="1"/>
    <row r="1340" s="426" customFormat="1"/>
    <row r="1341" s="426" customFormat="1"/>
    <row r="1342" s="426" customFormat="1"/>
    <row r="1343" s="426" customFormat="1"/>
    <row r="1344" s="426" customFormat="1"/>
    <row r="1345" s="426" customFormat="1"/>
    <row r="1346" s="426" customFormat="1"/>
    <row r="1347" s="426" customFormat="1"/>
    <row r="1348" s="426" customFormat="1"/>
    <row r="1349" s="426" customFormat="1"/>
    <row r="1350" s="426" customFormat="1"/>
    <row r="1351" s="426" customFormat="1"/>
    <row r="1352" s="426" customFormat="1"/>
    <row r="1353" s="426" customFormat="1"/>
    <row r="1354" s="426" customFormat="1"/>
    <row r="1355" s="426" customFormat="1"/>
    <row r="1356" s="426" customFormat="1"/>
    <row r="1357" s="426" customFormat="1"/>
    <row r="1358" s="426" customFormat="1"/>
    <row r="1359" s="426" customFormat="1"/>
    <row r="1360" s="426" customFormat="1"/>
    <row r="1361" s="426" customFormat="1"/>
    <row r="1362" s="426" customFormat="1"/>
    <row r="1363" s="426" customFormat="1"/>
    <row r="1364" s="426" customFormat="1"/>
    <row r="1365" s="426" customFormat="1"/>
    <row r="1366" s="426" customFormat="1"/>
    <row r="1367" s="426" customFormat="1"/>
    <row r="1368" s="426" customFormat="1"/>
    <row r="1369" s="426" customFormat="1"/>
    <row r="1370" s="426" customFormat="1"/>
    <row r="1371" s="426" customFormat="1"/>
    <row r="1372" s="426" customFormat="1"/>
    <row r="1373" s="426" customFormat="1"/>
    <row r="1374" s="426" customFormat="1"/>
    <row r="1375" s="426" customFormat="1"/>
    <row r="1376" s="426" customFormat="1"/>
    <row r="1377" s="426" customFormat="1"/>
    <row r="1378" s="426" customFormat="1"/>
    <row r="1379" s="426" customFormat="1"/>
    <row r="1380" s="426" customFormat="1"/>
    <row r="1381" s="426" customFormat="1"/>
    <row r="1382" s="426" customFormat="1"/>
    <row r="1383" s="426" customFormat="1"/>
    <row r="1384" s="426" customFormat="1"/>
    <row r="1385" s="426" customFormat="1"/>
    <row r="1386" s="426" customFormat="1"/>
    <row r="1387" s="426" customFormat="1"/>
    <row r="1388" s="426" customFormat="1"/>
    <row r="1389" s="426" customFormat="1"/>
    <row r="1390" s="426" customFormat="1"/>
    <row r="1391" s="426" customFormat="1"/>
    <row r="1392" s="426" customFormat="1"/>
    <row r="1393" s="426" customFormat="1"/>
    <row r="1394" s="426" customFormat="1"/>
    <row r="1395" s="426" customFormat="1"/>
    <row r="1396" s="426" customFormat="1"/>
    <row r="1397" s="426" customFormat="1"/>
    <row r="1398" s="426" customFormat="1"/>
    <row r="1399" s="426" customFormat="1"/>
    <row r="1400" s="426" customFormat="1"/>
    <row r="1401" s="426" customFormat="1"/>
    <row r="1402" s="426" customFormat="1"/>
    <row r="1403" s="426" customFormat="1"/>
    <row r="1404" s="426" customFormat="1"/>
    <row r="1405" s="426" customFormat="1"/>
    <row r="1406" s="426" customFormat="1"/>
    <row r="1407" s="426" customFormat="1"/>
    <row r="1408" s="426" customFormat="1"/>
    <row r="1409" s="426" customFormat="1"/>
    <row r="1410" s="426" customFormat="1"/>
    <row r="1411" s="426" customFormat="1"/>
    <row r="1412" s="426" customFormat="1"/>
    <row r="1413" s="426" customFormat="1"/>
    <row r="1414" s="426" customFormat="1"/>
    <row r="1415" s="426" customFormat="1"/>
    <row r="1416" s="426" customFormat="1"/>
    <row r="1417" s="426" customFormat="1"/>
    <row r="1418" s="426" customFormat="1"/>
    <row r="1419" s="426" customFormat="1"/>
    <row r="1420" s="426" customFormat="1"/>
    <row r="1421" s="426" customFormat="1"/>
    <row r="1422" s="426" customFormat="1"/>
    <row r="1423" s="426" customFormat="1"/>
    <row r="1424" s="426" customFormat="1"/>
    <row r="1425" s="426" customFormat="1"/>
    <row r="1426" s="426" customFormat="1"/>
    <row r="1427" s="426" customFormat="1"/>
    <row r="1428" s="426" customFormat="1"/>
    <row r="1429" s="426" customFormat="1"/>
    <row r="1430" s="426" customFormat="1"/>
    <row r="1431" s="426" customFormat="1"/>
    <row r="1432" s="426" customFormat="1"/>
    <row r="1433" s="426" customFormat="1"/>
    <row r="1434" s="426" customFormat="1"/>
    <row r="1435" s="426" customFormat="1"/>
    <row r="1436" s="426" customFormat="1"/>
    <row r="1437" s="426" customFormat="1"/>
    <row r="1438" s="426" customFormat="1"/>
    <row r="1439" s="426" customFormat="1"/>
    <row r="1440" s="426" customFormat="1"/>
    <row r="1441" s="426" customFormat="1"/>
    <row r="1442" s="426" customFormat="1"/>
    <row r="1443" s="426" customFormat="1"/>
    <row r="1444" s="426" customFormat="1"/>
    <row r="1445" s="426" customFormat="1"/>
    <row r="1446" s="426" customFormat="1"/>
    <row r="1447" s="426" customFormat="1"/>
    <row r="1448" s="426" customFormat="1"/>
    <row r="1449" s="426" customFormat="1"/>
    <row r="1450" s="426" customFormat="1"/>
    <row r="1451" s="426" customFormat="1"/>
    <row r="1452" s="426" customFormat="1"/>
    <row r="1453" s="426" customFormat="1"/>
    <row r="1454" s="426" customFormat="1"/>
    <row r="1455" s="426" customFormat="1"/>
    <row r="1456" s="426" customFormat="1"/>
    <row r="1457" s="426" customFormat="1"/>
    <row r="1458" s="426" customFormat="1"/>
    <row r="1459" s="426" customFormat="1"/>
    <row r="1460" s="426" customFormat="1"/>
    <row r="1461" s="426" customFormat="1"/>
    <row r="1462" s="426" customFormat="1"/>
    <row r="1463" s="426" customFormat="1"/>
    <row r="1464" s="426" customFormat="1"/>
    <row r="1465" s="426" customFormat="1"/>
    <row r="1466" s="426" customFormat="1"/>
    <row r="1467" s="426" customFormat="1"/>
    <row r="1468" s="426" customFormat="1"/>
    <row r="1469" s="426" customFormat="1"/>
    <row r="1470" s="426" customFormat="1"/>
    <row r="1471" s="426" customFormat="1"/>
    <row r="1472" s="426" customFormat="1"/>
    <row r="1473" s="426" customFormat="1"/>
    <row r="1474" s="426" customFormat="1"/>
    <row r="1475" s="426" customFormat="1"/>
    <row r="1476" s="426" customFormat="1"/>
    <row r="1477" s="426" customFormat="1"/>
    <row r="1478" s="426" customFormat="1"/>
    <row r="1479" s="426" customFormat="1"/>
    <row r="1480" s="426" customFormat="1"/>
    <row r="1481" s="426" customFormat="1"/>
    <row r="1482" s="426" customFormat="1"/>
    <row r="1483" s="426" customFormat="1"/>
    <row r="1484" s="426" customFormat="1"/>
    <row r="1485" s="426" customFormat="1"/>
    <row r="1486" s="426" customFormat="1"/>
    <row r="1487" s="426" customFormat="1"/>
    <row r="1488" s="426" customFormat="1"/>
    <row r="1489" s="426" customFormat="1"/>
    <row r="1490" s="426" customFormat="1"/>
    <row r="1491" s="426" customFormat="1"/>
    <row r="1492" s="426" customFormat="1"/>
    <row r="1493" s="426" customFormat="1"/>
    <row r="1494" s="426" customFormat="1"/>
    <row r="1495" s="426" customFormat="1"/>
    <row r="1496" s="426" customFormat="1"/>
    <row r="1497" s="426" customFormat="1"/>
    <row r="1498" s="426" customFormat="1"/>
    <row r="1499" s="426" customFormat="1"/>
    <row r="1500" s="426" customFormat="1"/>
    <row r="1501" s="426" customFormat="1"/>
    <row r="1502" s="426" customFormat="1"/>
    <row r="1503" s="426" customFormat="1"/>
    <row r="1504" s="426" customFormat="1"/>
    <row r="1505" s="426" customFormat="1"/>
    <row r="1506" s="426" customFormat="1"/>
    <row r="1507" s="426" customFormat="1"/>
    <row r="1508" s="426" customFormat="1"/>
    <row r="1509" s="426" customFormat="1"/>
    <row r="1510" s="426" customFormat="1"/>
    <row r="1511" s="426" customFormat="1"/>
    <row r="1512" s="426" customFormat="1"/>
    <row r="1513" s="426" customFormat="1"/>
    <row r="1514" s="426" customFormat="1"/>
    <row r="1515" s="426" customFormat="1"/>
    <row r="1516" s="426" customFormat="1"/>
    <row r="1517" s="426" customFormat="1"/>
    <row r="1518" s="426" customFormat="1"/>
    <row r="1519" s="426" customFormat="1"/>
    <row r="1520" s="426" customFormat="1"/>
    <row r="1521" s="426" customFormat="1"/>
    <row r="1522" s="426" customFormat="1"/>
    <row r="1523" s="426" customFormat="1"/>
    <row r="1524" s="426" customFormat="1"/>
    <row r="1525" s="426" customFormat="1"/>
    <row r="1526" s="426" customFormat="1"/>
    <row r="1527" s="426" customFormat="1"/>
    <row r="1528" s="426" customFormat="1"/>
    <row r="1529" s="426" customFormat="1"/>
    <row r="1530" s="426" customFormat="1"/>
    <row r="1531" s="426" customFormat="1"/>
    <row r="1532" s="426" customFormat="1"/>
    <row r="1533" s="426" customFormat="1"/>
    <row r="1534" s="426" customFormat="1"/>
    <row r="1535" s="426" customFormat="1"/>
    <row r="1536" s="426" customFormat="1"/>
    <row r="1537" s="426" customFormat="1"/>
    <row r="1538" s="426" customFormat="1"/>
    <row r="1539" s="426" customFormat="1"/>
    <row r="1540" s="426" customFormat="1"/>
    <row r="1541" s="426" customFormat="1"/>
    <row r="1542" s="426" customFormat="1"/>
    <row r="1543" s="426" customFormat="1"/>
    <row r="1544" s="426" customFormat="1"/>
    <row r="1545" s="426" customFormat="1"/>
    <row r="1546" s="426" customFormat="1"/>
    <row r="1547" s="426" customFormat="1"/>
    <row r="1548" s="426" customFormat="1"/>
    <row r="1549" s="426" customFormat="1"/>
    <row r="1550" s="426" customFormat="1"/>
    <row r="1551" s="426" customFormat="1"/>
    <row r="1552" s="426" customFormat="1"/>
    <row r="1553" s="426" customFormat="1"/>
    <row r="1554" s="426" customFormat="1"/>
    <row r="1555" s="426" customFormat="1"/>
    <row r="1556" s="426" customFormat="1"/>
    <row r="1557" s="426" customFormat="1"/>
    <row r="1558" s="426" customFormat="1"/>
    <row r="1559" s="426" customFormat="1"/>
    <row r="1560" s="426" customFormat="1"/>
    <row r="1561" s="426" customFormat="1"/>
    <row r="1562" s="426" customFormat="1"/>
    <row r="1563" s="426" customFormat="1"/>
    <row r="1564" s="426" customFormat="1"/>
    <row r="1565" s="426" customFormat="1"/>
    <row r="1566" s="426" customFormat="1"/>
    <row r="1567" s="426" customFormat="1"/>
    <row r="1568" s="426" customFormat="1"/>
    <row r="1569" s="426" customFormat="1"/>
    <row r="1570" s="426" customFormat="1"/>
    <row r="1571" s="426" customFormat="1"/>
    <row r="1572" s="426" customFormat="1"/>
    <row r="1573" s="426" customFormat="1"/>
    <row r="1574" s="426" customFormat="1"/>
    <row r="1575" s="426" customFormat="1"/>
    <row r="1576" s="426" customFormat="1"/>
    <row r="1577" s="426" customFormat="1"/>
    <row r="1578" s="426" customFormat="1"/>
    <row r="1579" s="426" customFormat="1"/>
    <row r="1580" s="426" customFormat="1"/>
    <row r="1581" s="426" customFormat="1"/>
    <row r="1582" s="426" customFormat="1"/>
    <row r="1583" s="426" customFormat="1"/>
    <row r="1584" s="426" customFormat="1"/>
    <row r="1585" s="426" customFormat="1"/>
    <row r="1586" s="426" customFormat="1"/>
    <row r="1587" s="426" customFormat="1"/>
    <row r="1588" s="426" customFormat="1"/>
    <row r="1589" s="426" customFormat="1"/>
    <row r="1590" s="426" customFormat="1"/>
    <row r="1591" s="426" customFormat="1"/>
    <row r="1592" s="426" customFormat="1"/>
    <row r="1593" s="426" customFormat="1"/>
    <row r="1594" s="426" customFormat="1"/>
    <row r="1595" s="426" customFormat="1"/>
    <row r="1596" s="426" customFormat="1"/>
    <row r="1597" s="426" customFormat="1"/>
    <row r="1598" s="426" customFormat="1"/>
    <row r="1599" s="426" customFormat="1"/>
    <row r="1600" s="426" customFormat="1"/>
    <row r="1601" s="426" customFormat="1"/>
    <row r="1602" s="426" customFormat="1"/>
    <row r="1603" s="426" customFormat="1"/>
    <row r="1604" s="426" customFormat="1"/>
    <row r="1605" s="426" customFormat="1"/>
    <row r="1606" s="426" customFormat="1"/>
    <row r="1607" s="426" customFormat="1"/>
    <row r="1608" s="426" customFormat="1"/>
    <row r="1609" s="426" customFormat="1"/>
    <row r="1610" s="426" customFormat="1"/>
    <row r="1611" s="426" customFormat="1"/>
    <row r="1612" s="426" customFormat="1"/>
    <row r="1613" s="426" customFormat="1"/>
    <row r="1614" s="426" customFormat="1"/>
    <row r="1615" s="426" customFormat="1"/>
    <row r="1616" s="426" customFormat="1"/>
    <row r="1617" s="426" customFormat="1"/>
    <row r="1618" s="426" customFormat="1"/>
    <row r="1619" s="426" customFormat="1"/>
    <row r="1620" s="426" customFormat="1"/>
    <row r="1621" s="426" customFormat="1"/>
    <row r="1622" s="426" customFormat="1"/>
    <row r="1623" s="426" customFormat="1"/>
    <row r="1624" s="426" customFormat="1"/>
    <row r="1625" s="426" customFormat="1"/>
    <row r="1626" s="426" customFormat="1"/>
    <row r="1627" s="426" customFormat="1"/>
    <row r="1628" s="426" customFormat="1"/>
    <row r="1629" s="426" customFormat="1"/>
    <row r="1630" s="426" customFormat="1"/>
    <row r="1631" s="426" customFormat="1"/>
    <row r="1632" s="426" customFormat="1"/>
    <row r="1633" s="426" customFormat="1"/>
    <row r="1634" s="426" customFormat="1"/>
    <row r="1635" s="426" customFormat="1"/>
    <row r="1636" s="426" customFormat="1"/>
    <row r="1637" s="426" customFormat="1"/>
    <row r="1638" s="426" customFormat="1"/>
    <row r="1639" s="426" customFormat="1"/>
    <row r="1640" s="426" customFormat="1"/>
    <row r="1641" s="426" customFormat="1"/>
    <row r="1642" s="426" customFormat="1"/>
    <row r="1643" s="426" customFormat="1"/>
    <row r="1644" s="426" customFormat="1"/>
    <row r="1645" s="426" customFormat="1"/>
    <row r="1646" s="426" customFormat="1"/>
    <row r="1647" s="426" customFormat="1"/>
    <row r="1648" s="426" customFormat="1"/>
    <row r="1649" s="426" customFormat="1"/>
    <row r="1650" s="426" customFormat="1"/>
    <row r="1651" s="426" customFormat="1"/>
    <row r="1652" s="426" customFormat="1"/>
    <row r="1653" s="426" customFormat="1"/>
    <row r="1654" s="426" customFormat="1"/>
    <row r="1655" s="426" customFormat="1"/>
    <row r="1656" s="426" customFormat="1"/>
    <row r="1657" s="426" customFormat="1"/>
    <row r="1658" s="426" customFormat="1"/>
    <row r="1659" s="426" customFormat="1"/>
    <row r="1660" s="426" customFormat="1"/>
    <row r="1661" s="426" customFormat="1"/>
    <row r="1662" s="426" customFormat="1"/>
    <row r="1663" s="426" customFormat="1"/>
    <row r="1664" s="426" customFormat="1"/>
    <row r="1665" s="426" customFormat="1"/>
    <row r="1666" s="426" customFormat="1"/>
    <row r="1667" s="426" customFormat="1"/>
    <row r="1668" s="426" customFormat="1"/>
    <row r="1669" s="426" customFormat="1"/>
    <row r="1670" s="426" customFormat="1"/>
    <row r="1671" s="426" customFormat="1"/>
    <row r="1672" s="426" customFormat="1"/>
    <row r="1673" s="426" customFormat="1"/>
    <row r="1674" s="426" customFormat="1"/>
    <row r="1675" s="426" customFormat="1"/>
    <row r="1676" s="426" customFormat="1"/>
    <row r="1677" s="426" customFormat="1"/>
    <row r="1678" s="426" customFormat="1"/>
    <row r="1679" s="426" customFormat="1"/>
    <row r="1680" s="426" customFormat="1"/>
    <row r="1681" s="426" customFormat="1"/>
    <row r="1682" s="426" customFormat="1"/>
    <row r="1683" s="426" customFormat="1"/>
    <row r="1684" s="426" customFormat="1"/>
    <row r="1685" s="426" customFormat="1"/>
    <row r="1686" s="426" customFormat="1"/>
    <row r="1687" s="426" customFormat="1"/>
    <row r="1688" s="426" customFormat="1"/>
    <row r="1689" s="426" customFormat="1"/>
    <row r="1690" s="426" customFormat="1"/>
    <row r="1691" s="426" customFormat="1"/>
    <row r="1692" s="426" customFormat="1"/>
    <row r="1693" s="426" customFormat="1"/>
    <row r="1694" s="426" customFormat="1"/>
    <row r="1695" s="426" customFormat="1"/>
    <row r="1696" s="426" customFormat="1"/>
    <row r="1697" s="426" customFormat="1"/>
    <row r="1698" s="426" customFormat="1"/>
    <row r="1699" s="426" customFormat="1"/>
    <row r="1700" s="426" customFormat="1"/>
    <row r="1701" s="426" customFormat="1"/>
    <row r="1702" s="426" customFormat="1"/>
    <row r="1703" s="426" customFormat="1"/>
    <row r="1704" s="426" customFormat="1"/>
    <row r="1705" s="426" customFormat="1"/>
    <row r="1706" s="426" customFormat="1"/>
    <row r="1707" s="426" customFormat="1"/>
    <row r="1708" s="426" customFormat="1"/>
    <row r="1709" s="426" customFormat="1"/>
    <row r="1710" s="426" customFormat="1"/>
    <row r="1711" s="426" customFormat="1"/>
    <row r="1712" s="426" customFormat="1"/>
    <row r="1713" s="426" customFormat="1"/>
    <row r="1714" s="426" customFormat="1"/>
    <row r="1715" s="426" customFormat="1"/>
    <row r="1716" s="426" customFormat="1"/>
    <row r="1717" s="426" customFormat="1"/>
    <row r="1718" s="426" customFormat="1"/>
    <row r="1719" s="426" customFormat="1"/>
    <row r="1720" s="426" customFormat="1"/>
    <row r="1721" s="426" customFormat="1"/>
    <row r="1722" s="426" customFormat="1"/>
    <row r="1723" s="426" customFormat="1"/>
    <row r="1724" s="426" customFormat="1"/>
    <row r="1725" s="426" customFormat="1"/>
    <row r="1726" s="426" customFormat="1"/>
    <row r="1727" s="426" customFormat="1"/>
    <row r="1728" s="426" customFormat="1"/>
    <row r="1729" s="426" customFormat="1"/>
    <row r="1730" s="426" customFormat="1"/>
    <row r="1731" s="426" customFormat="1"/>
    <row r="1732" s="426" customFormat="1"/>
    <row r="1733" s="426" customFormat="1"/>
    <row r="1734" s="426" customFormat="1"/>
    <row r="1735" s="426" customFormat="1"/>
    <row r="1736" s="426" customFormat="1"/>
    <row r="1737" s="426" customFormat="1"/>
    <row r="1738" s="426" customFormat="1"/>
    <row r="1739" s="426" customFormat="1"/>
    <row r="1740" s="426" customFormat="1"/>
    <row r="1741" s="426" customFormat="1"/>
    <row r="1742" s="426" customFormat="1"/>
    <row r="1743" s="426" customFormat="1"/>
    <row r="1744" s="426" customFormat="1"/>
    <row r="1745" s="426" customFormat="1"/>
    <row r="1746" s="426" customFormat="1"/>
    <row r="1747" s="426" customFormat="1"/>
    <row r="1748" s="426" customFormat="1"/>
    <row r="1749" s="426" customFormat="1"/>
    <row r="1750" s="426" customFormat="1"/>
    <row r="1751" s="426" customFormat="1"/>
    <row r="1752" s="426" customFormat="1"/>
    <row r="1753" s="426" customFormat="1"/>
    <row r="1754" s="426" customFormat="1"/>
    <row r="1755" s="426" customFormat="1"/>
    <row r="1756" s="426" customFormat="1"/>
    <row r="1757" s="426" customFormat="1"/>
    <row r="1758" s="426" customFormat="1"/>
    <row r="1759" s="426" customFormat="1"/>
    <row r="1760" s="426" customFormat="1"/>
    <row r="1761" s="426" customFormat="1"/>
    <row r="1762" s="426" customFormat="1"/>
    <row r="1763" s="426" customFormat="1"/>
    <row r="1764" s="426" customFormat="1"/>
    <row r="1765" s="426" customFormat="1"/>
    <row r="1766" s="426" customFormat="1"/>
    <row r="1767" s="426" customFormat="1"/>
    <row r="1768" s="426" customFormat="1"/>
    <row r="1769" s="426" customFormat="1"/>
    <row r="1770" s="426" customFormat="1"/>
    <row r="1771" s="426" customFormat="1"/>
    <row r="1772" s="426" customFormat="1"/>
    <row r="1773" s="426" customFormat="1"/>
    <row r="1774" s="426" customFormat="1"/>
    <row r="1775" s="426" customFormat="1"/>
    <row r="1776" s="426" customFormat="1"/>
    <row r="1777" s="426" customFormat="1"/>
    <row r="1778" s="426" customFormat="1"/>
    <row r="1779" s="426" customFormat="1"/>
    <row r="1780" s="426" customFormat="1"/>
    <row r="1781" s="426" customFormat="1"/>
    <row r="1782" s="426" customFormat="1"/>
    <row r="1783" s="426" customFormat="1"/>
    <row r="1784" s="426" customFormat="1"/>
    <row r="1785" s="426" customFormat="1"/>
    <row r="1786" s="426" customFormat="1"/>
    <row r="1787" s="426" customFormat="1"/>
    <row r="1788" s="426" customFormat="1"/>
    <row r="1789" s="426" customFormat="1"/>
    <row r="1790" s="426" customFormat="1"/>
    <row r="1791" s="426" customFormat="1"/>
    <row r="1792" s="426" customFormat="1"/>
    <row r="1793" s="426" customFormat="1"/>
    <row r="1794" s="426" customFormat="1"/>
    <row r="1795" s="426" customFormat="1"/>
    <row r="1796" s="426" customFormat="1"/>
    <row r="1797" s="426" customFormat="1"/>
    <row r="1798" s="426" customFormat="1"/>
    <row r="1799" s="426" customFormat="1"/>
    <row r="1800" s="426" customFormat="1"/>
    <row r="1801" s="426" customFormat="1"/>
    <row r="1802" s="426" customFormat="1"/>
    <row r="1803" s="426" customFormat="1"/>
    <row r="1804" s="426" customFormat="1"/>
    <row r="1805" s="426" customFormat="1"/>
    <row r="1806" s="426" customFormat="1"/>
    <row r="1807" s="426" customFormat="1"/>
    <row r="1808" s="426" customFormat="1"/>
    <row r="1809" s="426" customFormat="1"/>
    <row r="1810" s="426" customFormat="1"/>
    <row r="1811" s="426" customFormat="1"/>
    <row r="1812" s="426" customFormat="1"/>
    <row r="1813" s="426" customFormat="1"/>
    <row r="1814" s="426" customFormat="1"/>
    <row r="1815" s="426" customFormat="1"/>
    <row r="1816" s="426" customFormat="1"/>
    <row r="1817" s="426" customFormat="1"/>
    <row r="1818" s="426" customFormat="1"/>
    <row r="1819" s="426" customFormat="1"/>
    <row r="1820" s="426" customFormat="1"/>
    <row r="1821" s="426" customFormat="1"/>
    <row r="1822" s="426" customFormat="1"/>
    <row r="1823" s="426" customFormat="1"/>
    <row r="1824" s="426" customFormat="1"/>
    <row r="1825" s="426" customFormat="1"/>
    <row r="1826" s="426" customFormat="1"/>
    <row r="1827" s="426" customFormat="1"/>
    <row r="1828" s="426" customFormat="1"/>
    <row r="1829" s="426" customFormat="1"/>
    <row r="1830" s="426" customFormat="1"/>
    <row r="1831" s="426" customFormat="1"/>
    <row r="1832" s="426" customFormat="1"/>
    <row r="1833" s="426" customFormat="1"/>
    <row r="1834" s="426" customFormat="1"/>
    <row r="1835" s="426" customFormat="1"/>
    <row r="1836" s="426" customFormat="1"/>
    <row r="1837" s="426" customFormat="1"/>
    <row r="1838" s="426" customFormat="1"/>
    <row r="1839" s="426" customFormat="1"/>
    <row r="1840" s="426" customFormat="1"/>
    <row r="1841" s="426" customFormat="1"/>
    <row r="1842" s="426" customFormat="1"/>
    <row r="1843" s="426" customFormat="1"/>
    <row r="1844" s="426" customFormat="1"/>
    <row r="1845" s="426" customFormat="1"/>
    <row r="1846" s="426" customFormat="1"/>
    <row r="1847" s="426" customFormat="1"/>
    <row r="1848" s="426" customFormat="1"/>
    <row r="1849" s="426" customFormat="1"/>
    <row r="1850" s="426" customFormat="1"/>
    <row r="1851" s="426" customFormat="1"/>
    <row r="1852" s="426" customFormat="1"/>
    <row r="1853" s="426" customFormat="1"/>
    <row r="1854" s="426" customFormat="1"/>
    <row r="1855" s="426" customFormat="1"/>
    <row r="1856" s="426" customFormat="1"/>
    <row r="1857" s="426" customFormat="1"/>
    <row r="1858" s="426" customFormat="1"/>
    <row r="1859" s="426" customFormat="1"/>
    <row r="1860" s="426" customFormat="1"/>
    <row r="1861" s="426" customFormat="1"/>
    <row r="1862" s="426" customFormat="1"/>
    <row r="1863" s="426" customFormat="1"/>
    <row r="1864" s="426" customFormat="1"/>
    <row r="1865" s="426" customFormat="1"/>
    <row r="1866" s="426" customFormat="1"/>
    <row r="1867" s="426" customFormat="1"/>
    <row r="1868" s="426" customFormat="1"/>
    <row r="1869" s="426" customFormat="1"/>
    <row r="1870" s="426" customFormat="1"/>
    <row r="1871" s="426" customFormat="1"/>
    <row r="1872" s="426" customFormat="1"/>
    <row r="1873" s="426" customFormat="1"/>
    <row r="1874" s="426" customFormat="1"/>
    <row r="1875" s="426" customFormat="1"/>
    <row r="1876" s="426" customFormat="1"/>
    <row r="1877" s="426" customFormat="1"/>
    <row r="1878" s="426" customFormat="1"/>
    <row r="1879" s="426" customFormat="1"/>
    <row r="1880" s="426" customFormat="1"/>
    <row r="1881" s="426" customFormat="1"/>
    <row r="1882" s="426" customFormat="1"/>
    <row r="1883" s="426" customFormat="1"/>
    <row r="1884" s="426" customFormat="1"/>
    <row r="1885" s="426" customFormat="1"/>
    <row r="1886" s="426" customFormat="1"/>
    <row r="1887" s="426" customFormat="1"/>
    <row r="1888" s="426" customFormat="1"/>
    <row r="1889" s="426" customFormat="1"/>
    <row r="1890" s="426" customFormat="1"/>
    <row r="1891" s="426" customFormat="1"/>
    <row r="1892" s="426" customFormat="1"/>
    <row r="1893" s="426" customFormat="1"/>
    <row r="1894" s="426" customFormat="1"/>
    <row r="1895" s="426" customFormat="1"/>
    <row r="1896" s="426" customFormat="1"/>
    <row r="1897" s="426" customFormat="1"/>
    <row r="1898" s="426" customFormat="1"/>
    <row r="1899" s="426" customFormat="1"/>
    <row r="1900" s="426" customFormat="1"/>
    <row r="1901" s="426" customFormat="1"/>
    <row r="1902" s="426" customFormat="1"/>
    <row r="1903" s="426" customFormat="1"/>
    <row r="1904" s="426" customFormat="1"/>
    <row r="1905" s="426" customFormat="1"/>
    <row r="1906" s="426" customFormat="1"/>
    <row r="1907" s="426" customFormat="1"/>
    <row r="1908" s="426" customFormat="1"/>
    <row r="1909" s="426" customFormat="1"/>
    <row r="1910" s="426" customFormat="1"/>
    <row r="1911" s="426" customFormat="1"/>
    <row r="1912" s="426" customFormat="1"/>
    <row r="1913" s="426" customFormat="1"/>
    <row r="1914" s="426" customFormat="1"/>
    <row r="1915" s="426" customFormat="1"/>
    <row r="1916" s="426" customFormat="1"/>
    <row r="1917" s="426" customFormat="1"/>
    <row r="1918" s="426" customFormat="1"/>
    <row r="1919" s="426" customFormat="1"/>
    <row r="1920" s="426" customFormat="1"/>
    <row r="1921" s="426" customFormat="1"/>
    <row r="1922" s="426" customFormat="1"/>
    <row r="1923" s="426" customFormat="1"/>
    <row r="1924" s="426" customFormat="1"/>
    <row r="1925" s="426" customFormat="1"/>
    <row r="1926" s="426" customFormat="1"/>
    <row r="1927" s="426" customFormat="1"/>
    <row r="1928" s="426" customFormat="1"/>
    <row r="1929" s="426" customFormat="1"/>
    <row r="1930" s="426" customFormat="1"/>
    <row r="1931" s="426" customFormat="1"/>
    <row r="1932" s="426" customFormat="1"/>
    <row r="1933" s="426" customFormat="1"/>
    <row r="1934" s="426" customFormat="1"/>
    <row r="1935" s="426" customFormat="1"/>
    <row r="1936" s="426" customFormat="1"/>
    <row r="1937" s="426" customFormat="1"/>
    <row r="1938" s="426" customFormat="1"/>
    <row r="1939" s="426" customFormat="1"/>
    <row r="1940" s="426" customFormat="1"/>
    <row r="1941" s="426" customFormat="1"/>
    <row r="1942" s="426" customFormat="1"/>
    <row r="1943" s="426" customFormat="1"/>
    <row r="1944" s="426" customFormat="1"/>
    <row r="1945" s="426" customFormat="1"/>
    <row r="1946" s="426" customFormat="1"/>
    <row r="1947" s="426" customFormat="1"/>
    <row r="1948" s="426" customFormat="1"/>
    <row r="1949" s="426" customFormat="1"/>
    <row r="1950" s="426" customFormat="1"/>
    <row r="1951" s="426" customFormat="1"/>
    <row r="1952" s="426" customFormat="1"/>
    <row r="1953" s="426" customFormat="1"/>
    <row r="1954" s="426" customFormat="1"/>
    <row r="1955" s="426" customFormat="1"/>
    <row r="1956" s="426" customFormat="1"/>
    <row r="1957" s="426" customFormat="1"/>
    <row r="1958" s="426" customFormat="1"/>
    <row r="1959" s="426" customFormat="1"/>
    <row r="1960" s="426" customFormat="1"/>
    <row r="1961" s="426" customFormat="1"/>
    <row r="1962" s="426" customFormat="1"/>
    <row r="1963" s="426" customFormat="1"/>
    <row r="1964" s="426" customFormat="1"/>
    <row r="1965" s="426" customFormat="1"/>
    <row r="1966" s="426" customFormat="1"/>
    <row r="1967" s="426" customFormat="1"/>
    <row r="1968" s="426" customFormat="1"/>
    <row r="1969" s="426" customFormat="1"/>
    <row r="1970" s="426" customFormat="1"/>
    <row r="1971" s="426" customFormat="1"/>
    <row r="1972" s="426" customFormat="1"/>
    <row r="1973" s="426" customFormat="1"/>
    <row r="1974" s="426" customFormat="1"/>
    <row r="1975" s="426" customFormat="1"/>
    <row r="1976" s="426" customFormat="1"/>
    <row r="1977" s="426" customFormat="1"/>
    <row r="1978" s="426" customFormat="1"/>
    <row r="1979" s="426" customFormat="1"/>
    <row r="1980" s="426" customFormat="1"/>
    <row r="1981" s="426" customFormat="1"/>
    <row r="1982" s="426" customFormat="1"/>
    <row r="1983" s="426" customFormat="1"/>
    <row r="1984" s="426" customFormat="1"/>
    <row r="1985" s="426" customFormat="1"/>
    <row r="1986" s="426" customFormat="1"/>
    <row r="1987" s="426" customFormat="1"/>
    <row r="1988" s="426" customFormat="1"/>
    <row r="1989" s="426" customFormat="1"/>
    <row r="1990" s="426" customFormat="1"/>
    <row r="1991" s="426" customFormat="1"/>
    <row r="1992" s="426" customFormat="1"/>
    <row r="1993" s="426" customFormat="1"/>
    <row r="1994" s="426" customFormat="1"/>
    <row r="1995" s="426" customFormat="1"/>
    <row r="1996" s="426" customFormat="1"/>
    <row r="1997" s="426" customFormat="1"/>
    <row r="1998" s="426" customFormat="1"/>
    <row r="1999" s="426" customFormat="1"/>
    <row r="2000" s="426" customFormat="1"/>
    <row r="2001" s="426" customFormat="1"/>
    <row r="2002" s="426" customFormat="1"/>
    <row r="2003" s="426" customFormat="1"/>
    <row r="2004" s="426" customFormat="1"/>
    <row r="2005" s="426" customFormat="1"/>
    <row r="2006" s="426" customFormat="1"/>
    <row r="2007" s="426" customFormat="1"/>
    <row r="2008" s="426" customFormat="1"/>
    <row r="2009" s="426" customFormat="1"/>
    <row r="2010" s="426" customFormat="1"/>
    <row r="2011" s="426" customFormat="1"/>
    <row r="2012" s="426" customFormat="1"/>
    <row r="2013" s="426" customFormat="1"/>
    <row r="2014" s="426" customFormat="1"/>
    <row r="2015" s="426" customFormat="1"/>
    <row r="2016" s="426" customFormat="1"/>
    <row r="2017" s="426" customFormat="1"/>
    <row r="2018" s="426" customFormat="1"/>
    <row r="2019" s="426" customFormat="1"/>
    <row r="2020" s="426" customFormat="1"/>
    <row r="2021" s="426" customFormat="1"/>
    <row r="2022" s="426" customFormat="1"/>
    <row r="2023" s="426" customFormat="1"/>
    <row r="2024" s="426" customFormat="1"/>
    <row r="2025" s="426" customFormat="1"/>
    <row r="2026" s="426" customFormat="1"/>
    <row r="2027" s="426" customFormat="1"/>
    <row r="2028" s="426" customFormat="1"/>
    <row r="2029" s="426" customFormat="1"/>
    <row r="2030" s="426" customFormat="1"/>
    <row r="2031" s="426" customFormat="1"/>
    <row r="2032" s="426" customFormat="1"/>
    <row r="2033" s="426" customFormat="1"/>
    <row r="2034" s="426" customFormat="1"/>
    <row r="2035" s="426" customFormat="1"/>
    <row r="2036" s="426" customFormat="1"/>
    <row r="2037" s="426" customFormat="1"/>
    <row r="2038" s="426" customFormat="1"/>
    <row r="2039" s="426" customFormat="1"/>
    <row r="2040" s="426" customFormat="1"/>
    <row r="2041" s="426" customFormat="1"/>
    <row r="2042" s="426" customFormat="1"/>
    <row r="2043" s="426" customFormat="1"/>
    <row r="2044" s="426" customFormat="1"/>
    <row r="2045" s="426" customFormat="1"/>
    <row r="2046" s="426" customFormat="1"/>
    <row r="2047" s="426" customFormat="1"/>
    <row r="2048" s="426" customFormat="1"/>
    <row r="2049" s="426" customFormat="1"/>
    <row r="2050" s="426" customFormat="1"/>
    <row r="2051" s="426" customFormat="1"/>
    <row r="2052" s="426" customFormat="1"/>
    <row r="2053" s="426" customFormat="1"/>
    <row r="2054" s="426" customFormat="1"/>
    <row r="2055" s="426" customFormat="1"/>
    <row r="2056" s="426" customFormat="1"/>
    <row r="2057" s="426" customFormat="1"/>
    <row r="2058" s="426" customFormat="1"/>
    <row r="2059" s="426" customFormat="1"/>
    <row r="2060" s="426" customFormat="1"/>
    <row r="2061" s="426" customFormat="1"/>
    <row r="2062" s="426" customFormat="1"/>
    <row r="2063" s="426" customFormat="1"/>
    <row r="2064" s="426" customFormat="1"/>
    <row r="2065" s="426" customFormat="1"/>
    <row r="2066" s="426" customFormat="1"/>
    <row r="2067" s="426" customFormat="1"/>
    <row r="2068" s="426" customFormat="1"/>
    <row r="2069" s="426" customFormat="1"/>
    <row r="2070" s="426" customFormat="1"/>
    <row r="2071" s="426" customFormat="1"/>
    <row r="2072" s="426" customFormat="1"/>
    <row r="2073" s="426" customFormat="1"/>
    <row r="2074" s="426" customFormat="1"/>
    <row r="2075" s="426" customFormat="1"/>
    <row r="2076" s="426" customFormat="1"/>
    <row r="2077" s="426" customFormat="1"/>
    <row r="2078" s="426" customFormat="1"/>
    <row r="2079" s="426" customFormat="1"/>
    <row r="2080" s="426" customFormat="1"/>
    <row r="2081" s="426" customFormat="1"/>
    <row r="2082" s="426" customFormat="1"/>
    <row r="2083" s="426" customFormat="1"/>
    <row r="2084" s="426" customFormat="1"/>
    <row r="2085" s="426" customFormat="1"/>
    <row r="2086" s="426" customFormat="1"/>
    <row r="2087" s="426" customFormat="1"/>
    <row r="2088" s="426" customFormat="1"/>
    <row r="2089" s="426" customFormat="1"/>
    <row r="2090" s="426" customFormat="1"/>
    <row r="2091" s="426" customFormat="1"/>
    <row r="2092" s="426" customFormat="1"/>
    <row r="2093" s="426" customFormat="1"/>
    <row r="2094" s="426" customFormat="1"/>
    <row r="2095" s="426" customFormat="1"/>
    <row r="2096" s="426" customFormat="1"/>
    <row r="2097" s="426" customFormat="1"/>
    <row r="2098" s="426" customFormat="1"/>
    <row r="2099" s="426" customFormat="1"/>
    <row r="2100" s="426" customFormat="1"/>
    <row r="2101" s="426" customFormat="1"/>
    <row r="2102" s="426" customFormat="1"/>
    <row r="2103" s="426" customFormat="1"/>
    <row r="2104" s="426" customFormat="1"/>
    <row r="2105" s="426" customFormat="1"/>
    <row r="2106" s="426" customFormat="1"/>
    <row r="2107" s="426" customFormat="1"/>
    <row r="2108" s="426" customFormat="1"/>
    <row r="2109" s="426" customFormat="1"/>
    <row r="2110" s="426" customFormat="1"/>
    <row r="2111" s="426" customFormat="1"/>
    <row r="2112" s="426" customFormat="1"/>
    <row r="2113" s="426" customFormat="1"/>
    <row r="2114" s="426" customFormat="1"/>
    <row r="2115" s="426" customFormat="1"/>
    <row r="2116" s="426" customFormat="1"/>
    <row r="2117" s="426" customFormat="1"/>
    <row r="2118" s="426" customFormat="1"/>
    <row r="2119" s="426" customFormat="1"/>
    <row r="2120" s="426" customFormat="1"/>
    <row r="2121" s="426" customFormat="1"/>
    <row r="2122" s="426" customFormat="1"/>
    <row r="2123" s="426" customFormat="1"/>
    <row r="2124" s="426" customFormat="1"/>
    <row r="2125" s="426" customFormat="1"/>
    <row r="2126" s="426" customFormat="1"/>
    <row r="2127" s="426" customFormat="1"/>
    <row r="2128" s="426" customFormat="1"/>
    <row r="2129" s="426" customFormat="1"/>
    <row r="2130" s="426" customFormat="1"/>
    <row r="2131" s="426" customFormat="1"/>
    <row r="2132" s="426" customFormat="1"/>
    <row r="2133" s="426" customFormat="1"/>
    <row r="2134" s="426" customFormat="1"/>
    <row r="2135" s="426" customFormat="1"/>
    <row r="2136" s="426" customFormat="1"/>
    <row r="2137" s="426" customFormat="1"/>
    <row r="2138" s="426" customFormat="1"/>
    <row r="2139" s="426" customFormat="1"/>
    <row r="2140" s="426" customFormat="1"/>
    <row r="2141" s="426" customFormat="1"/>
    <row r="2142" s="426" customFormat="1"/>
    <row r="2143" s="426" customFormat="1"/>
    <row r="2144" s="426" customFormat="1"/>
    <row r="2145" s="426" customFormat="1"/>
    <row r="2146" s="426" customFormat="1"/>
    <row r="2147" s="426" customFormat="1"/>
    <row r="2148" s="426" customFormat="1"/>
    <row r="2149" s="426" customFormat="1"/>
    <row r="2150" s="426" customFormat="1"/>
    <row r="2151" s="426" customFormat="1"/>
    <row r="2152" s="426" customFormat="1"/>
    <row r="2153" s="426" customFormat="1"/>
    <row r="2154" s="426" customFormat="1"/>
    <row r="2155" s="426" customFormat="1"/>
    <row r="2156" s="426" customFormat="1"/>
    <row r="2157" s="426" customFormat="1"/>
    <row r="2158" s="426" customFormat="1"/>
    <row r="2159" s="426" customFormat="1"/>
    <row r="2160" s="426" customFormat="1"/>
    <row r="2161" s="426" customFormat="1"/>
    <row r="2162" s="426" customFormat="1"/>
    <row r="2163" s="426" customFormat="1"/>
    <row r="2164" s="426" customFormat="1"/>
    <row r="2165" s="426" customFormat="1"/>
    <row r="2166" s="426" customFormat="1"/>
    <row r="2167" s="426" customFormat="1"/>
    <row r="2168" s="426" customFormat="1"/>
    <row r="2169" s="426" customFormat="1"/>
    <row r="2170" s="426" customFormat="1"/>
    <row r="2171" s="426" customFormat="1"/>
    <row r="2172" s="426" customFormat="1"/>
    <row r="2173" s="426" customFormat="1"/>
    <row r="2174" s="426" customFormat="1"/>
    <row r="2175" s="426" customFormat="1"/>
    <row r="2176" s="426" customFormat="1"/>
    <row r="2177" s="426" customFormat="1"/>
    <row r="2178" s="426" customFormat="1"/>
    <row r="2179" s="426" customFormat="1"/>
    <row r="2180" s="426" customFormat="1"/>
    <row r="2181" s="426" customFormat="1"/>
    <row r="2182" s="426" customFormat="1"/>
    <row r="2183" s="426" customFormat="1"/>
    <row r="2184" s="426" customFormat="1"/>
    <row r="2185" s="426" customFormat="1"/>
    <row r="2186" s="426" customFormat="1"/>
    <row r="2187" s="426" customFormat="1"/>
    <row r="2188" s="426" customFormat="1"/>
    <row r="2189" s="426" customFormat="1"/>
    <row r="2190" s="426" customFormat="1"/>
    <row r="2191" s="426" customFormat="1"/>
    <row r="2192" s="426" customFormat="1"/>
    <row r="2193" s="426" customFormat="1"/>
    <row r="2194" s="426" customFormat="1"/>
    <row r="2195" s="426" customFormat="1"/>
    <row r="2196" s="426" customFormat="1"/>
    <row r="2197" s="426" customFormat="1"/>
    <row r="2198" s="426" customFormat="1"/>
    <row r="2199" s="426" customFormat="1"/>
    <row r="2200" s="426" customFormat="1"/>
    <row r="2201" s="426" customFormat="1"/>
    <row r="2202" s="426" customFormat="1"/>
    <row r="2203" s="426" customFormat="1"/>
    <row r="2204" s="426" customFormat="1"/>
    <row r="2205" s="426" customFormat="1"/>
    <row r="2206" s="426" customFormat="1"/>
    <row r="2207" s="426" customFormat="1"/>
    <row r="2208" s="426" customFormat="1"/>
    <row r="2209" s="426" customFormat="1"/>
    <row r="2210" s="426" customFormat="1"/>
    <row r="2211" s="426" customFormat="1"/>
    <row r="2212" s="426" customFormat="1"/>
    <row r="2213" s="426" customFormat="1"/>
    <row r="2214" s="426" customFormat="1"/>
    <row r="2215" s="426" customFormat="1"/>
    <row r="2216" s="426" customFormat="1"/>
    <row r="2217" s="426" customFormat="1"/>
    <row r="2218" s="426" customFormat="1"/>
    <row r="2219" s="426" customFormat="1"/>
    <row r="2220" s="426" customFormat="1"/>
    <row r="2221" s="426" customFormat="1"/>
    <row r="2222" s="426" customFormat="1"/>
    <row r="2223" s="426" customFormat="1"/>
    <row r="2224" s="426" customFormat="1"/>
    <row r="2225" s="426" customFormat="1"/>
    <row r="2226" s="426" customFormat="1"/>
    <row r="2227" s="426" customFormat="1"/>
    <row r="2228" s="426" customFormat="1"/>
    <row r="2229" s="426" customFormat="1"/>
    <row r="2230" s="426" customFormat="1"/>
    <row r="2231" s="426" customFormat="1"/>
    <row r="2232" s="426" customFormat="1"/>
    <row r="2233" s="426" customFormat="1"/>
    <row r="2234" s="426" customFormat="1"/>
    <row r="2235" s="426" customFormat="1"/>
    <row r="2236" s="426" customFormat="1"/>
    <row r="2237" s="426" customFormat="1"/>
    <row r="2238" s="426" customFormat="1"/>
    <row r="2239" s="426" customFormat="1"/>
    <row r="2240" s="426" customFormat="1"/>
    <row r="2241" s="426" customFormat="1"/>
    <row r="2242" s="426" customFormat="1"/>
    <row r="2243" s="426" customFormat="1"/>
    <row r="2244" s="426" customFormat="1"/>
    <row r="2245" s="426" customFormat="1"/>
    <row r="2246" s="426" customFormat="1"/>
    <row r="2247" s="426" customFormat="1"/>
    <row r="2248" s="426" customFormat="1"/>
    <row r="2249" s="426" customFormat="1"/>
    <row r="2250" s="426" customFormat="1"/>
    <row r="2251" s="426" customFormat="1"/>
    <row r="2252" s="426" customFormat="1"/>
    <row r="2253" s="426" customFormat="1"/>
    <row r="2254" s="426" customFormat="1"/>
    <row r="2255" s="426" customFormat="1"/>
    <row r="2256" s="426" customFormat="1"/>
    <row r="2257" s="426" customFormat="1"/>
    <row r="2258" s="426" customFormat="1"/>
    <row r="2259" s="426" customFormat="1"/>
    <row r="2260" s="426" customFormat="1"/>
    <row r="2261" s="426" customFormat="1"/>
    <row r="2262" s="426" customFormat="1"/>
    <row r="2263" s="426" customFormat="1"/>
    <row r="2264" s="426" customFormat="1"/>
    <row r="2265" s="426" customFormat="1"/>
    <row r="2266" s="426" customFormat="1"/>
    <row r="2267" s="426" customFormat="1"/>
    <row r="2268" s="426" customFormat="1"/>
    <row r="2269" s="426" customFormat="1"/>
    <row r="2270" s="426" customFormat="1"/>
    <row r="2271" s="426" customFormat="1"/>
    <row r="2272" s="426" customFormat="1"/>
    <row r="2273" s="426" customFormat="1"/>
    <row r="2274" s="426" customFormat="1"/>
    <row r="2275" s="426" customFormat="1"/>
    <row r="2276" s="426" customFormat="1"/>
    <row r="2277" s="426" customFormat="1"/>
    <row r="2278" s="426" customFormat="1"/>
    <row r="2279" s="426" customFormat="1"/>
    <row r="2280" s="426" customFormat="1"/>
    <row r="2281" s="426" customFormat="1"/>
    <row r="2282" s="426" customFormat="1"/>
    <row r="2283" s="426" customFormat="1"/>
    <row r="2284" s="426" customFormat="1"/>
    <row r="2285" s="426" customFormat="1"/>
    <row r="2286" s="426" customFormat="1"/>
    <row r="2287" s="426" customFormat="1"/>
    <row r="2288" s="426" customFormat="1"/>
    <row r="2289" s="426" customFormat="1"/>
    <row r="2290" s="426" customFormat="1"/>
    <row r="2291" s="426" customFormat="1"/>
    <row r="2292" s="426" customFormat="1"/>
    <row r="2293" s="426" customFormat="1"/>
    <row r="2294" s="426" customFormat="1"/>
    <row r="2295" s="426" customFormat="1"/>
    <row r="2296" s="426" customFormat="1"/>
    <row r="2297" s="426" customFormat="1"/>
    <row r="2298" s="426" customFormat="1"/>
    <row r="2299" s="426" customFormat="1"/>
    <row r="2300" s="426" customFormat="1"/>
    <row r="2301" s="426" customFormat="1"/>
    <row r="2302" s="426" customFormat="1"/>
    <row r="2303" s="426" customFormat="1"/>
    <row r="2304" s="426" customFormat="1"/>
    <row r="2305" s="426" customFormat="1"/>
    <row r="2306" s="426" customFormat="1"/>
    <row r="2307" s="426" customFormat="1"/>
    <row r="2308" s="426" customFormat="1"/>
    <row r="2309" s="426" customFormat="1"/>
    <row r="2310" s="426" customFormat="1"/>
    <row r="2311" s="426" customFormat="1"/>
    <row r="2312" s="426" customFormat="1"/>
    <row r="2313" s="426" customFormat="1"/>
    <row r="2314" s="426" customFormat="1"/>
    <row r="2315" s="426" customFormat="1"/>
    <row r="2316" s="426" customFormat="1"/>
    <row r="2317" s="426" customFormat="1"/>
    <row r="2318" s="426" customFormat="1"/>
    <row r="2319" s="426" customFormat="1"/>
    <row r="2320" s="426" customFormat="1"/>
    <row r="2321" s="426" customFormat="1"/>
    <row r="2322" s="426" customFormat="1"/>
    <row r="2323" s="426" customFormat="1"/>
    <row r="2324" s="426" customFormat="1"/>
    <row r="2325" s="426" customFormat="1"/>
    <row r="2326" s="426" customFormat="1"/>
    <row r="2327" s="426" customFormat="1"/>
    <row r="2328" s="426" customFormat="1"/>
    <row r="2329" s="426" customFormat="1"/>
    <row r="2330" s="426" customFormat="1"/>
    <row r="2331" s="426" customFormat="1"/>
    <row r="2332" s="426" customFormat="1"/>
    <row r="2333" s="426" customFormat="1"/>
    <row r="2334" s="426" customFormat="1"/>
    <row r="2335" s="426" customFormat="1"/>
    <row r="2336" s="426" customFormat="1"/>
    <row r="2337" s="426" customFormat="1"/>
    <row r="2338" s="426" customFormat="1"/>
    <row r="2339" s="426" customFormat="1"/>
    <row r="2340" s="426" customFormat="1"/>
    <row r="2341" s="426" customFormat="1"/>
    <row r="2342" s="426" customFormat="1"/>
    <row r="2343" s="426" customFormat="1"/>
    <row r="2344" s="426" customFormat="1"/>
    <row r="2345" s="426" customFormat="1"/>
    <row r="2346" s="426" customFormat="1"/>
    <row r="2347" s="426" customFormat="1"/>
    <row r="2348" s="426" customFormat="1"/>
    <row r="2349" s="426" customFormat="1"/>
    <row r="2350" s="426" customFormat="1"/>
    <row r="2351" s="426" customFormat="1"/>
    <row r="2352" s="426" customFormat="1"/>
    <row r="2353" s="426" customFormat="1"/>
    <row r="2354" s="426" customFormat="1"/>
    <row r="2355" s="426" customFormat="1"/>
    <row r="2356" s="426" customFormat="1"/>
    <row r="2357" s="426" customFormat="1"/>
    <row r="2358" s="426" customFormat="1"/>
    <row r="2359" s="426" customFormat="1"/>
    <row r="2360" s="426" customFormat="1"/>
    <row r="2361" s="426" customFormat="1"/>
    <row r="2362" s="426" customFormat="1"/>
    <row r="2363" s="426" customFormat="1"/>
    <row r="2364" s="426" customFormat="1"/>
    <row r="2365" s="426" customFormat="1"/>
    <row r="2366" s="426" customFormat="1"/>
    <row r="2367" s="426" customFormat="1"/>
    <row r="2368" s="426" customFormat="1"/>
    <row r="2369" s="426" customFormat="1"/>
    <row r="2370" s="426" customFormat="1"/>
    <row r="2371" s="426" customFormat="1"/>
    <row r="2372" s="426" customFormat="1"/>
    <row r="2373" s="426" customFormat="1"/>
    <row r="2374" s="426" customFormat="1"/>
    <row r="2375" s="426" customFormat="1"/>
    <row r="2376" s="426" customFormat="1"/>
    <row r="2377" s="426" customFormat="1"/>
    <row r="2378" s="426" customFormat="1"/>
    <row r="2379" s="426" customFormat="1"/>
    <row r="2380" s="426" customFormat="1"/>
    <row r="2381" s="426" customFormat="1"/>
    <row r="2382" s="426" customFormat="1"/>
    <row r="2383" s="426" customFormat="1"/>
    <row r="2384" s="426" customFormat="1"/>
    <row r="2385" s="426" customFormat="1"/>
    <row r="2386" s="426" customFormat="1"/>
    <row r="2387" s="426" customFormat="1"/>
    <row r="2388" s="426" customFormat="1"/>
    <row r="2389" s="426" customFormat="1"/>
    <row r="2390" s="426" customFormat="1"/>
    <row r="2391" s="426" customFormat="1"/>
    <row r="2392" s="426" customFormat="1"/>
    <row r="2393" s="426" customFormat="1"/>
    <row r="2394" s="426" customFormat="1"/>
    <row r="2395" s="426" customFormat="1"/>
    <row r="2396" s="426" customFormat="1"/>
    <row r="2397" s="426" customFormat="1"/>
    <row r="2398" s="426" customFormat="1"/>
    <row r="2399" s="426" customFormat="1"/>
    <row r="2400" s="426" customFormat="1"/>
    <row r="2401" s="426" customFormat="1"/>
    <row r="2402" s="426" customFormat="1"/>
    <row r="2403" s="426" customFormat="1"/>
    <row r="2404" s="426" customFormat="1"/>
    <row r="2405" s="426" customFormat="1"/>
    <row r="2406" s="426" customFormat="1"/>
    <row r="2407" s="426" customFormat="1"/>
    <row r="2408" s="426" customFormat="1"/>
    <row r="2409" s="426" customFormat="1"/>
    <row r="2410" s="426" customFormat="1"/>
    <row r="2411" s="426" customFormat="1"/>
    <row r="2412" s="426" customFormat="1"/>
    <row r="2413" s="426" customFormat="1"/>
    <row r="2414" s="426" customFormat="1"/>
    <row r="2415" s="426" customFormat="1"/>
    <row r="2416" s="426" customFormat="1"/>
    <row r="2417" s="426" customFormat="1"/>
    <row r="2418" s="426" customFormat="1"/>
    <row r="2419" s="426" customFormat="1"/>
    <row r="2420" s="426" customFormat="1"/>
    <row r="2421" s="426" customFormat="1"/>
    <row r="2422" s="426" customFormat="1"/>
    <row r="2423" s="426" customFormat="1"/>
    <row r="2424" s="426" customFormat="1"/>
    <row r="2425" s="426" customFormat="1"/>
    <row r="2426" s="426" customFormat="1"/>
    <row r="2427" s="426" customFormat="1"/>
    <row r="2428" s="426" customFormat="1"/>
    <row r="2429" s="426" customFormat="1"/>
    <row r="2430" s="426" customFormat="1"/>
    <row r="2431" s="426" customFormat="1"/>
    <row r="2432" s="426" customFormat="1"/>
    <row r="2433" s="426" customFormat="1"/>
    <row r="2434" s="426" customFormat="1"/>
    <row r="2435" s="426" customFormat="1"/>
    <row r="2436" s="426" customFormat="1"/>
    <row r="2437" s="426" customFormat="1"/>
    <row r="2438" s="426" customFormat="1"/>
    <row r="2439" s="426" customFormat="1"/>
    <row r="2440" s="426" customFormat="1"/>
    <row r="2441" s="426" customFormat="1"/>
    <row r="2442" s="426" customFormat="1"/>
    <row r="2443" s="426" customFormat="1"/>
    <row r="2444" s="426" customFormat="1"/>
    <row r="2445" s="426" customFormat="1"/>
    <row r="2446" s="426" customFormat="1"/>
    <row r="2447" s="426" customFormat="1"/>
    <row r="2448" s="426" customFormat="1"/>
    <row r="2449" s="426" customFormat="1"/>
    <row r="2450" s="426" customFormat="1"/>
    <row r="2451" s="426" customFormat="1"/>
    <row r="2452" s="426" customFormat="1"/>
    <row r="2453" s="426" customFormat="1"/>
    <row r="2454" s="426" customFormat="1"/>
    <row r="2455" s="426" customFormat="1"/>
    <row r="2456" s="426" customFormat="1"/>
    <row r="2457" s="426" customFormat="1"/>
    <row r="2458" s="426" customFormat="1"/>
    <row r="2459" s="426" customFormat="1"/>
    <row r="2460" s="426" customFormat="1"/>
    <row r="2461" s="426" customFormat="1"/>
    <row r="2462" s="426" customFormat="1"/>
    <row r="2463" s="426" customFormat="1"/>
    <row r="2464" s="426" customFormat="1"/>
    <row r="2465" s="426" customFormat="1"/>
    <row r="2466" s="426" customFormat="1"/>
    <row r="2467" s="426" customFormat="1"/>
    <row r="2468" s="426" customFormat="1"/>
    <row r="2469" s="426" customFormat="1"/>
    <row r="2470" s="426" customFormat="1"/>
    <row r="2471" s="426" customFormat="1"/>
    <row r="2472" s="426" customFormat="1"/>
    <row r="2473" s="426" customFormat="1"/>
    <row r="2474" s="426" customFormat="1"/>
    <row r="2475" s="426" customFormat="1"/>
    <row r="2476" s="426" customFormat="1"/>
    <row r="2477" s="426" customFormat="1"/>
    <row r="2478" s="426" customFormat="1"/>
    <row r="2479" s="426" customFormat="1"/>
    <row r="2480" s="426" customFormat="1"/>
    <row r="2481" s="426" customFormat="1"/>
    <row r="2482" s="426" customFormat="1"/>
    <row r="2483" s="426" customFormat="1"/>
    <row r="2484" s="426" customFormat="1"/>
    <row r="2485" s="426" customFormat="1"/>
    <row r="2486" s="426" customFormat="1"/>
    <row r="2487" s="426" customFormat="1"/>
    <row r="2488" s="426" customFormat="1"/>
    <row r="2489" s="426" customFormat="1"/>
    <row r="2490" s="426" customFormat="1"/>
    <row r="2491" s="426" customFormat="1"/>
    <row r="2492" s="426" customFormat="1"/>
    <row r="2493" s="426" customFormat="1"/>
    <row r="2494" s="426" customFormat="1"/>
    <row r="2495" s="426" customFormat="1"/>
    <row r="2496" s="426" customFormat="1"/>
    <row r="2497" s="426" customFormat="1"/>
    <row r="2498" s="426" customFormat="1"/>
    <row r="2499" s="426" customFormat="1"/>
    <row r="2500" s="426" customFormat="1"/>
    <row r="2501" s="426" customFormat="1"/>
    <row r="2502" s="426" customFormat="1"/>
    <row r="2503" s="426" customFormat="1"/>
    <row r="2504" s="426" customFormat="1"/>
    <row r="2505" s="426" customFormat="1"/>
    <row r="2506" s="426" customFormat="1"/>
    <row r="2507" s="426" customFormat="1"/>
    <row r="2508" s="426" customFormat="1"/>
    <row r="2509" s="426" customFormat="1"/>
    <row r="2510" s="426" customFormat="1"/>
    <row r="2511" s="426" customFormat="1"/>
    <row r="2512" s="426" customFormat="1"/>
    <row r="2513" s="426" customFormat="1"/>
    <row r="2514" s="426" customFormat="1"/>
    <row r="2515" s="426" customFormat="1"/>
    <row r="2516" s="426" customFormat="1"/>
    <row r="2517" s="426" customFormat="1"/>
    <row r="2518" s="426" customFormat="1"/>
    <row r="2519" s="426" customFormat="1"/>
    <row r="2520" s="426" customFormat="1"/>
    <row r="2521" s="426" customFormat="1"/>
    <row r="2522" s="426" customFormat="1"/>
    <row r="2523" s="426" customFormat="1"/>
    <row r="2524" s="426" customFormat="1"/>
    <row r="2525" s="426" customFormat="1"/>
    <row r="2526" s="426" customFormat="1"/>
    <row r="2527" s="426" customFormat="1"/>
    <row r="2528" s="426" customFormat="1"/>
    <row r="2529" s="426" customFormat="1"/>
    <row r="2530" s="426" customFormat="1"/>
    <row r="2531" s="426" customFormat="1"/>
    <row r="2532" s="426" customFormat="1"/>
    <row r="2533" s="426" customFormat="1"/>
    <row r="2534" s="426" customFormat="1"/>
    <row r="2535" s="426" customFormat="1"/>
    <row r="2536" s="426" customFormat="1"/>
    <row r="2537" s="426" customFormat="1"/>
    <row r="2538" s="426" customFormat="1"/>
    <row r="2539" s="426" customFormat="1"/>
    <row r="2540" s="426" customFormat="1"/>
    <row r="2541" s="426" customFormat="1"/>
    <row r="2542" s="426" customFormat="1"/>
    <row r="2543" s="426" customFormat="1"/>
    <row r="2544" s="426" customFormat="1"/>
    <row r="2545" s="426" customFormat="1"/>
    <row r="2546" s="426" customFormat="1"/>
    <row r="2547" s="426" customFormat="1"/>
    <row r="2548" s="426" customFormat="1"/>
    <row r="2549" s="426" customFormat="1"/>
    <row r="2550" s="426" customFormat="1"/>
    <row r="2551" s="426" customFormat="1"/>
    <row r="2552" s="426" customFormat="1"/>
    <row r="2553" s="426" customFormat="1"/>
    <row r="2554" s="426" customFormat="1"/>
    <row r="2555" s="426" customFormat="1"/>
    <row r="2556" s="426" customFormat="1"/>
    <row r="2557" s="426" customFormat="1"/>
    <row r="2558" s="426" customFormat="1"/>
    <row r="2559" s="426" customFormat="1"/>
    <row r="2560" s="426" customFormat="1"/>
    <row r="2561" s="426" customFormat="1"/>
    <row r="2562" s="426" customFormat="1"/>
    <row r="2563" s="426" customFormat="1"/>
    <row r="2564" s="426" customFormat="1"/>
    <row r="2565" s="426" customFormat="1"/>
    <row r="2566" s="426" customFormat="1"/>
    <row r="2567" s="426" customFormat="1"/>
    <row r="2568" s="426" customFormat="1"/>
    <row r="2569" s="426" customFormat="1"/>
    <row r="2570" s="426" customFormat="1"/>
    <row r="2571" s="426" customFormat="1"/>
    <row r="2572" s="426" customFormat="1"/>
    <row r="2573" s="426" customFormat="1"/>
    <row r="2574" s="426" customFormat="1"/>
    <row r="2575" s="426" customFormat="1"/>
    <row r="2576" s="426" customFormat="1"/>
    <row r="2577" s="426" customFormat="1"/>
    <row r="2578" s="426" customFormat="1"/>
    <row r="2579" s="426" customFormat="1"/>
    <row r="2580" s="426" customFormat="1"/>
    <row r="2581" s="426" customFormat="1"/>
    <row r="2582" s="426" customFormat="1"/>
    <row r="2583" s="426" customFormat="1"/>
    <row r="2584" s="426" customFormat="1"/>
    <row r="2585" s="426" customFormat="1"/>
    <row r="2586" s="426" customFormat="1"/>
    <row r="2587" s="426" customFormat="1"/>
    <row r="2588" s="426" customFormat="1"/>
    <row r="2589" s="426" customFormat="1"/>
    <row r="2590" s="426" customFormat="1"/>
    <row r="2591" s="426" customFormat="1"/>
    <row r="2592" s="426" customFormat="1"/>
    <row r="2593" s="426" customFormat="1"/>
    <row r="2594" s="426" customFormat="1"/>
    <row r="2595" s="426" customFormat="1"/>
    <row r="2596" s="426" customFormat="1"/>
    <row r="2597" s="426" customFormat="1"/>
    <row r="2598" s="426" customFormat="1"/>
    <row r="2599" s="426" customFormat="1"/>
    <row r="2600" s="426" customFormat="1"/>
    <row r="2601" s="426" customFormat="1"/>
    <row r="2602" s="426" customFormat="1"/>
    <row r="2603" s="426" customFormat="1"/>
    <row r="2604" s="426" customFormat="1"/>
    <row r="2605" s="426" customFormat="1"/>
    <row r="2606" s="426" customFormat="1"/>
    <row r="2607" s="426" customFormat="1"/>
    <row r="2608" s="426" customFormat="1"/>
    <row r="2609" s="426" customFormat="1"/>
    <row r="2610" s="426" customFormat="1"/>
    <row r="2611" s="426" customFormat="1"/>
    <row r="2612" s="426" customFormat="1"/>
    <row r="2613" s="426" customFormat="1"/>
    <row r="2614" s="426" customFormat="1"/>
    <row r="2615" s="426" customFormat="1"/>
    <row r="2616" s="426" customFormat="1"/>
    <row r="2617" s="426" customFormat="1"/>
    <row r="2618" s="426" customFormat="1"/>
    <row r="2619" s="426" customFormat="1"/>
    <row r="2620" s="426" customFormat="1"/>
    <row r="2621" s="426" customFormat="1"/>
    <row r="2622" s="426" customFormat="1"/>
    <row r="2623" s="426" customFormat="1"/>
    <row r="2624" s="426" customFormat="1"/>
    <row r="2625" s="426" customFormat="1"/>
    <row r="2626" s="426" customFormat="1"/>
    <row r="2627" s="426" customFormat="1"/>
    <row r="2628" s="426" customFormat="1"/>
    <row r="2629" s="426" customFormat="1"/>
    <row r="2630" s="426" customFormat="1"/>
    <row r="2631" s="426" customFormat="1"/>
    <row r="2632" s="426" customFormat="1"/>
    <row r="2633" s="426" customFormat="1"/>
    <row r="2634" s="426" customFormat="1"/>
    <row r="2635" s="426" customFormat="1"/>
    <row r="2636" s="426" customFormat="1"/>
    <row r="2637" s="426" customFormat="1"/>
    <row r="2638" s="426" customFormat="1"/>
    <row r="2639" s="426" customFormat="1"/>
    <row r="2640" s="426" customFormat="1"/>
    <row r="2641" s="426" customFormat="1"/>
    <row r="2642" s="426" customFormat="1"/>
    <row r="2643" s="426" customFormat="1"/>
    <row r="2644" s="426" customFormat="1"/>
    <row r="2645" s="426" customFormat="1"/>
    <row r="2646" s="426" customFormat="1"/>
    <row r="2647" s="426" customFormat="1"/>
    <row r="2648" s="426" customFormat="1"/>
    <row r="2649" s="426" customFormat="1"/>
    <row r="2650" s="426" customFormat="1"/>
    <row r="2651" s="426" customFormat="1"/>
    <row r="2652" s="426" customFormat="1"/>
    <row r="2653" s="426" customFormat="1"/>
    <row r="2654" s="426" customFormat="1"/>
    <row r="2655" s="426" customFormat="1"/>
    <row r="2656" s="426" customFormat="1"/>
    <row r="2657" s="426" customFormat="1"/>
    <row r="2658" s="426" customFormat="1"/>
    <row r="2659" s="426" customFormat="1"/>
    <row r="2660" s="426" customFormat="1"/>
    <row r="2661" s="426" customFormat="1"/>
    <row r="2662" s="426" customFormat="1"/>
    <row r="2663" s="426" customFormat="1"/>
    <row r="2664" s="426" customFormat="1"/>
    <row r="2665" s="426" customFormat="1"/>
    <row r="2666" s="426" customFormat="1"/>
    <row r="2667" s="426" customFormat="1"/>
    <row r="2668" s="426" customFormat="1"/>
    <row r="2669" s="426" customFormat="1"/>
    <row r="2670" s="426" customFormat="1"/>
    <row r="2671" s="426" customFormat="1"/>
    <row r="2672" s="426" customFormat="1"/>
    <row r="2673" s="426" customFormat="1"/>
    <row r="2674" s="426" customFormat="1"/>
    <row r="2675" s="426" customFormat="1"/>
    <row r="2676" s="426" customFormat="1"/>
    <row r="2677" s="426" customFormat="1"/>
    <row r="2678" s="426" customFormat="1"/>
    <row r="2679" s="426" customFormat="1"/>
    <row r="2680" s="426" customFormat="1"/>
    <row r="2681" s="426" customFormat="1"/>
    <row r="2682" s="426" customFormat="1"/>
    <row r="2683" s="426" customFormat="1"/>
    <row r="2684" s="426" customFormat="1"/>
    <row r="2685" s="426" customFormat="1"/>
    <row r="2686" s="426" customFormat="1"/>
    <row r="2687" s="426" customFormat="1"/>
    <row r="2688" s="426" customFormat="1"/>
    <row r="2689" s="426" customFormat="1"/>
    <row r="2690" s="426" customFormat="1"/>
    <row r="2691" s="426" customFormat="1"/>
    <row r="2692" s="426" customFormat="1"/>
    <row r="2693" s="426" customFormat="1"/>
    <row r="2694" s="426" customFormat="1"/>
    <row r="2695" s="426" customFormat="1"/>
    <row r="2696" s="426" customFormat="1"/>
    <row r="2697" s="426" customFormat="1"/>
    <row r="2698" s="426" customFormat="1"/>
    <row r="2699" s="426" customFormat="1"/>
    <row r="2700" s="426" customFormat="1"/>
    <row r="2701" s="426" customFormat="1"/>
    <row r="2702" s="426" customFormat="1"/>
    <row r="2703" s="426" customFormat="1"/>
    <row r="2704" s="426" customFormat="1"/>
    <row r="2705" s="426" customFormat="1"/>
    <row r="2706" s="426" customFormat="1"/>
    <row r="2707" s="426" customFormat="1"/>
    <row r="2708" s="426" customFormat="1"/>
    <row r="2709" s="426" customFormat="1"/>
    <row r="2710" s="426" customFormat="1"/>
    <row r="2711" s="426" customFormat="1"/>
    <row r="2712" s="426" customFormat="1"/>
    <row r="2713" s="426" customFormat="1"/>
    <row r="2714" s="426" customFormat="1"/>
    <row r="2715" s="426" customFormat="1"/>
    <row r="2716" s="426" customFormat="1"/>
    <row r="2717" s="426" customFormat="1"/>
    <row r="2718" s="426" customFormat="1"/>
    <row r="2719" s="426" customFormat="1"/>
    <row r="2720" s="426" customFormat="1"/>
    <row r="2721" s="426" customFormat="1"/>
    <row r="2722" s="426" customFormat="1"/>
    <row r="2723" s="426" customFormat="1"/>
    <row r="2724" s="426" customFormat="1"/>
    <row r="2725" s="426" customFormat="1"/>
    <row r="2726" s="426" customFormat="1"/>
    <row r="2727" s="426" customFormat="1"/>
    <row r="2728" s="426" customFormat="1"/>
    <row r="2729" s="426" customFormat="1"/>
    <row r="2730" s="426" customFormat="1"/>
    <row r="2731" s="426" customFormat="1"/>
    <row r="2732" s="426" customFormat="1"/>
    <row r="2733" s="426" customFormat="1"/>
    <row r="2734" s="426" customFormat="1"/>
    <row r="2735" s="426" customFormat="1"/>
    <row r="2736" s="426" customFormat="1"/>
    <row r="2737" s="426" customFormat="1"/>
    <row r="2738" s="426" customFormat="1"/>
    <row r="2739" s="426" customFormat="1"/>
    <row r="2740" s="426" customFormat="1"/>
    <row r="2741" s="426" customFormat="1"/>
    <row r="2742" s="426" customFormat="1"/>
    <row r="2743" s="426" customFormat="1"/>
    <row r="2744" s="426" customFormat="1"/>
    <row r="2745" s="426" customFormat="1"/>
    <row r="2746" s="426" customFormat="1"/>
    <row r="2747" s="426" customFormat="1"/>
    <row r="2748" s="426" customFormat="1"/>
    <row r="2749" s="426" customFormat="1"/>
    <row r="2750" s="426" customFormat="1"/>
    <row r="2751" s="426" customFormat="1"/>
    <row r="2752" s="426" customFormat="1"/>
    <row r="2753" s="426" customFormat="1"/>
    <row r="2754" s="426" customFormat="1"/>
    <row r="2755" s="426" customFormat="1"/>
    <row r="2756" s="426" customFormat="1"/>
    <row r="2757" s="426" customFormat="1"/>
    <row r="2758" s="426" customFormat="1"/>
    <row r="2759" s="426" customFormat="1"/>
    <row r="2760" s="426" customFormat="1"/>
    <row r="2761" s="426" customFormat="1"/>
    <row r="2762" s="426" customFormat="1"/>
    <row r="2763" s="426" customFormat="1"/>
    <row r="2764" s="426" customFormat="1"/>
    <row r="2765" s="426" customFormat="1"/>
    <row r="2766" s="426" customFormat="1"/>
    <row r="2767" s="426" customFormat="1"/>
    <row r="2768" s="426" customFormat="1"/>
    <row r="2769" s="426" customFormat="1"/>
    <row r="2770" s="426" customFormat="1"/>
    <row r="2771" s="426" customFormat="1"/>
    <row r="2772" s="426" customFormat="1"/>
    <row r="2773" s="426" customFormat="1"/>
    <row r="2774" s="426" customFormat="1"/>
    <row r="2775" s="426" customFormat="1"/>
    <row r="2776" s="426" customFormat="1"/>
    <row r="2777" s="426" customFormat="1"/>
    <row r="2778" s="426" customFormat="1"/>
    <row r="2779" s="426" customFormat="1"/>
    <row r="2780" s="426" customFormat="1"/>
    <row r="2781" s="426" customFormat="1"/>
    <row r="2782" s="426" customFormat="1"/>
    <row r="2783" s="426" customFormat="1"/>
    <row r="2784" s="426" customFormat="1"/>
    <row r="2785" s="426" customFormat="1"/>
    <row r="2786" s="426" customFormat="1"/>
    <row r="2787" s="426" customFormat="1"/>
    <row r="2788" s="426" customFormat="1"/>
    <row r="2789" s="426" customFormat="1"/>
    <row r="2790" s="426" customFormat="1"/>
    <row r="2791" s="426" customFormat="1"/>
    <row r="2792" s="426" customFormat="1"/>
    <row r="2793" s="426" customFormat="1"/>
    <row r="2794" s="426" customFormat="1"/>
    <row r="2795" s="426" customFormat="1"/>
    <row r="2796" s="426" customFormat="1"/>
    <row r="2797" s="426" customFormat="1"/>
    <row r="2798" s="426" customFormat="1"/>
    <row r="2799" s="426" customFormat="1"/>
    <row r="2800" s="426" customFormat="1"/>
    <row r="2801" s="426" customFormat="1"/>
    <row r="2802" s="426" customFormat="1"/>
    <row r="2803" s="426" customFormat="1"/>
    <row r="2804" s="426" customFormat="1"/>
    <row r="2805" s="426" customFormat="1"/>
    <row r="2806" s="426" customFormat="1"/>
    <row r="2807" s="426" customFormat="1"/>
    <row r="2808" s="426" customFormat="1"/>
    <row r="2809" s="426" customFormat="1"/>
    <row r="2810" s="426" customFormat="1"/>
    <row r="2811" s="426" customFormat="1"/>
    <row r="2812" s="426" customFormat="1"/>
    <row r="2813" s="426" customFormat="1"/>
    <row r="2814" s="426" customFormat="1"/>
    <row r="2815" s="426" customFormat="1"/>
    <row r="2816" s="426" customFormat="1"/>
    <row r="2817" s="426" customFormat="1"/>
    <row r="2818" s="426" customFormat="1"/>
    <row r="2819" s="426" customFormat="1"/>
    <row r="2820" s="426" customFormat="1"/>
    <row r="2821" s="426" customFormat="1"/>
    <row r="2822" s="426" customFormat="1"/>
    <row r="2823" s="426" customFormat="1"/>
    <row r="2824" s="426" customFormat="1"/>
    <row r="2825" s="426" customFormat="1"/>
    <row r="2826" s="426" customFormat="1"/>
    <row r="2827" s="426" customFormat="1"/>
    <row r="2828" s="426" customFormat="1"/>
    <row r="2829" s="426" customFormat="1"/>
    <row r="2830" s="426" customFormat="1"/>
    <row r="2831" s="426" customFormat="1"/>
    <row r="2832" s="426" customFormat="1"/>
    <row r="2833" s="426" customFormat="1"/>
    <row r="2834" s="426" customFormat="1"/>
    <row r="2835" s="426" customFormat="1"/>
    <row r="2836" s="426" customFormat="1"/>
    <row r="2837" s="426" customFormat="1"/>
    <row r="2838" s="426" customFormat="1"/>
    <row r="2839" s="426" customFormat="1"/>
    <row r="2840" s="426" customFormat="1"/>
    <row r="2841" s="426" customFormat="1"/>
    <row r="2842" s="426" customFormat="1"/>
    <row r="2843" s="426" customFormat="1"/>
    <row r="2844" s="426" customFormat="1"/>
    <row r="2845" s="426" customFormat="1"/>
    <row r="2846" s="426" customFormat="1"/>
    <row r="2847" s="426" customFormat="1"/>
    <row r="2848" s="426" customFormat="1"/>
    <row r="2849" s="426" customFormat="1"/>
    <row r="2850" s="426" customFormat="1"/>
    <row r="2851" s="426" customFormat="1"/>
    <row r="2852" s="426" customFormat="1"/>
    <row r="2853" s="426" customFormat="1"/>
    <row r="2854" s="426" customFormat="1"/>
    <row r="2855" s="426" customFormat="1"/>
    <row r="2856" s="426" customFormat="1"/>
    <row r="2857" s="426" customFormat="1"/>
    <row r="2858" s="426" customFormat="1"/>
    <row r="2859" s="426" customFormat="1"/>
    <row r="2860" s="426" customFormat="1"/>
    <row r="2861" s="426" customFormat="1"/>
    <row r="2862" s="426" customFormat="1"/>
    <row r="2863" s="426" customFormat="1"/>
    <row r="2864" s="426" customFormat="1"/>
    <row r="2865" s="426" customFormat="1"/>
    <row r="2866" s="426" customFormat="1"/>
    <row r="2867" s="426" customFormat="1"/>
    <row r="2868" s="426" customFormat="1"/>
    <row r="2869" s="426" customFormat="1"/>
    <row r="2870" s="426" customFormat="1"/>
    <row r="2871" s="426" customFormat="1"/>
    <row r="2872" s="426" customFormat="1"/>
    <row r="2873" s="426" customFormat="1"/>
    <row r="2874" s="426" customFormat="1"/>
    <row r="2875" s="426" customFormat="1"/>
    <row r="2876" s="426" customFormat="1"/>
    <row r="2877" s="426" customFormat="1"/>
    <row r="2878" s="426" customFormat="1"/>
    <row r="2879" s="426" customFormat="1"/>
    <row r="2880" s="426" customFormat="1"/>
    <row r="2881" s="426" customFormat="1"/>
    <row r="2882" s="426" customFormat="1"/>
    <row r="2883" s="426" customFormat="1"/>
    <row r="2884" s="426" customFormat="1"/>
    <row r="2885" s="426" customFormat="1"/>
    <row r="2886" s="426" customFormat="1"/>
    <row r="2887" s="426" customFormat="1"/>
    <row r="2888" s="426" customFormat="1"/>
    <row r="2889" s="426" customFormat="1"/>
    <row r="2890" s="426" customFormat="1"/>
    <row r="2891" s="426" customFormat="1"/>
    <row r="2892" s="426" customFormat="1"/>
    <row r="2893" s="426" customFormat="1"/>
    <row r="2894" s="426" customFormat="1"/>
    <row r="2895" s="426" customFormat="1"/>
    <row r="2896" s="426" customFormat="1"/>
    <row r="2897" s="426" customFormat="1"/>
    <row r="2898" s="426" customFormat="1"/>
    <row r="2899" s="426" customFormat="1"/>
    <row r="2900" s="426" customFormat="1"/>
    <row r="2901" s="426" customFormat="1"/>
    <row r="2902" s="426" customFormat="1"/>
    <row r="2903" s="426" customFormat="1"/>
    <row r="2904" s="426" customFormat="1"/>
    <row r="2905" s="426" customFormat="1"/>
    <row r="2906" s="426" customFormat="1"/>
    <row r="2907" s="426" customFormat="1"/>
    <row r="2908" s="426" customFormat="1"/>
    <row r="2909" s="426" customFormat="1"/>
    <row r="2910" s="426" customFormat="1"/>
    <row r="2911" s="426" customFormat="1"/>
    <row r="2912" s="426" customFormat="1"/>
    <row r="2913" s="426" customFormat="1"/>
    <row r="2914" s="426" customFormat="1"/>
    <row r="2915" s="426" customFormat="1"/>
    <row r="2916" s="426" customFormat="1"/>
    <row r="2917" s="426" customFormat="1"/>
    <row r="2918" s="426" customFormat="1"/>
    <row r="2919" s="426" customFormat="1"/>
    <row r="2920" s="426" customFormat="1"/>
    <row r="2921" s="426" customFormat="1"/>
    <row r="2922" s="426" customFormat="1"/>
    <row r="2923" s="426" customFormat="1"/>
    <row r="2924" s="426" customFormat="1"/>
    <row r="2925" s="426" customFormat="1"/>
    <row r="2926" s="426" customFormat="1"/>
    <row r="2927" s="426" customFormat="1"/>
    <row r="2928" s="426" customFormat="1"/>
    <row r="2929" s="426" customFormat="1"/>
    <row r="2930" s="426" customFormat="1"/>
    <row r="2931" s="426" customFormat="1"/>
    <row r="2932" s="426" customFormat="1"/>
    <row r="2933" s="426" customFormat="1"/>
    <row r="2934" s="426" customFormat="1"/>
    <row r="2935" s="426" customFormat="1"/>
    <row r="2936" s="426" customFormat="1"/>
    <row r="2937" s="426" customFormat="1"/>
    <row r="2938" s="426" customFormat="1"/>
    <row r="2939" s="426" customFormat="1"/>
    <row r="2940" s="426" customFormat="1"/>
    <row r="2941" s="426" customFormat="1"/>
    <row r="2942" s="426" customFormat="1"/>
    <row r="2943" s="426" customFormat="1"/>
    <row r="2944" s="426" customFormat="1"/>
    <row r="2945" s="426" customFormat="1"/>
    <row r="2946" s="426" customFormat="1"/>
    <row r="2947" s="426" customFormat="1"/>
    <row r="2948" s="426" customFormat="1"/>
    <row r="2949" s="426" customFormat="1"/>
    <row r="2950" s="426" customFormat="1"/>
    <row r="2951" s="426" customFormat="1"/>
    <row r="2952" s="426" customFormat="1"/>
    <row r="2953" s="426" customFormat="1"/>
    <row r="2954" s="426" customFormat="1"/>
    <row r="2955" s="426" customFormat="1"/>
    <row r="2956" s="426" customFormat="1"/>
    <row r="2957" s="426" customFormat="1"/>
    <row r="2958" s="426" customFormat="1"/>
    <row r="2959" s="426" customFormat="1"/>
    <row r="2960" s="426" customFormat="1"/>
    <row r="2961" s="426" customFormat="1"/>
    <row r="2962" s="426" customFormat="1"/>
    <row r="2963" s="426" customFormat="1"/>
    <row r="2964" s="426" customFormat="1"/>
    <row r="2965" s="426" customFormat="1"/>
    <row r="2966" s="426" customFormat="1"/>
    <row r="2967" s="426" customFormat="1"/>
    <row r="2968" s="426" customFormat="1"/>
    <row r="2969" s="426" customFormat="1"/>
    <row r="2970" s="426" customFormat="1"/>
    <row r="2971" s="426" customFormat="1"/>
    <row r="2972" s="426" customFormat="1"/>
    <row r="2973" s="426" customFormat="1"/>
    <row r="2974" s="426" customFormat="1"/>
    <row r="2975" s="426" customFormat="1"/>
    <row r="2976" s="426" customFormat="1"/>
    <row r="2977" s="426" customFormat="1"/>
    <row r="2978" s="426" customFormat="1"/>
    <row r="2979" s="426" customFormat="1"/>
    <row r="2980" s="426" customFormat="1"/>
    <row r="2981" s="426" customFormat="1"/>
    <row r="2982" s="426" customFormat="1"/>
    <row r="2983" s="426" customFormat="1"/>
    <row r="2984" s="426" customFormat="1"/>
    <row r="2985" s="426" customFormat="1"/>
    <row r="2986" s="426" customFormat="1"/>
    <row r="2987" s="426" customFormat="1"/>
    <row r="2988" s="426" customFormat="1"/>
    <row r="2989" s="426" customFormat="1"/>
    <row r="2990" s="426" customFormat="1"/>
    <row r="2991" s="426" customFormat="1"/>
    <row r="2992" s="426" customFormat="1"/>
    <row r="2993" s="426" customFormat="1"/>
    <row r="2994" s="426" customFormat="1"/>
    <row r="2995" s="426" customFormat="1"/>
    <row r="2996" s="426" customFormat="1"/>
    <row r="2997" s="426" customFormat="1"/>
    <row r="2998" s="426" customFormat="1"/>
    <row r="2999" s="426" customFormat="1"/>
    <row r="3000" s="426" customFormat="1"/>
    <row r="3001" s="426" customFormat="1"/>
    <row r="3002" s="426" customFormat="1"/>
    <row r="3003" s="426" customFormat="1"/>
    <row r="3004" s="426" customFormat="1"/>
    <row r="3005" s="426" customFormat="1"/>
    <row r="3006" s="426" customFormat="1"/>
    <row r="3007" s="426" customFormat="1"/>
    <row r="3008" s="426" customFormat="1"/>
    <row r="3009" s="426" customFormat="1"/>
    <row r="3010" s="426" customFormat="1"/>
    <row r="3011" s="426" customFormat="1"/>
    <row r="3012" s="426" customFormat="1"/>
    <row r="3013" s="426" customFormat="1"/>
    <row r="3014" s="426" customFormat="1"/>
    <row r="3015" s="426" customFormat="1"/>
    <row r="3016" s="426" customFormat="1"/>
    <row r="3017" s="426" customFormat="1"/>
    <row r="3018" s="426" customFormat="1"/>
    <row r="3019" s="426" customFormat="1"/>
    <row r="3020" s="426" customFormat="1"/>
    <row r="3021" s="426" customFormat="1"/>
    <row r="3022" s="426" customFormat="1"/>
    <row r="3023" s="426" customFormat="1"/>
    <row r="3024" s="426" customFormat="1"/>
    <row r="3025" s="426" customFormat="1"/>
    <row r="3026" s="426" customFormat="1"/>
    <row r="3027" s="426" customFormat="1"/>
    <row r="3028" s="426" customFormat="1"/>
    <row r="3029" s="426" customFormat="1"/>
    <row r="3030" s="426" customFormat="1"/>
    <row r="3031" s="426" customFormat="1"/>
    <row r="3032" s="426" customFormat="1"/>
    <row r="3033" s="426" customFormat="1"/>
    <row r="3034" s="426" customFormat="1"/>
    <row r="3035" s="426" customFormat="1"/>
    <row r="3036" s="426" customFormat="1"/>
    <row r="3037" s="426" customFormat="1"/>
    <row r="3038" s="426" customFormat="1"/>
    <row r="3039" s="426" customFormat="1"/>
    <row r="3040" s="426" customFormat="1"/>
    <row r="3041" s="426" customFormat="1"/>
    <row r="3042" s="426" customFormat="1"/>
    <row r="3043" s="426" customFormat="1"/>
    <row r="3044" s="426" customFormat="1"/>
    <row r="3045" s="426" customFormat="1"/>
    <row r="3046" s="426" customFormat="1"/>
    <row r="3047" s="426" customFormat="1"/>
    <row r="3048" s="426" customFormat="1"/>
    <row r="3049" s="426" customFormat="1"/>
    <row r="3050" s="426" customFormat="1"/>
    <row r="3051" s="426" customFormat="1"/>
    <row r="3052" s="426" customFormat="1"/>
    <row r="3053" s="426" customFormat="1"/>
    <row r="3054" s="426" customFormat="1"/>
    <row r="3055" s="426" customFormat="1"/>
    <row r="3056" s="426" customFormat="1"/>
    <row r="3057" s="426" customFormat="1"/>
    <row r="3058" s="426" customFormat="1"/>
    <row r="3059" s="426" customFormat="1"/>
    <row r="3060" s="426" customFormat="1"/>
    <row r="3061" s="426" customFormat="1"/>
    <row r="3062" s="426" customFormat="1"/>
    <row r="3063" s="426" customFormat="1"/>
    <row r="3064" s="426" customFormat="1"/>
    <row r="3065" s="426" customFormat="1"/>
    <row r="3066" s="426" customFormat="1"/>
    <row r="3067" s="426" customFormat="1"/>
    <row r="3068" s="426" customFormat="1"/>
    <row r="3069" s="426" customFormat="1"/>
    <row r="3070" s="426" customFormat="1"/>
    <row r="3071" s="426" customFormat="1"/>
    <row r="3072" s="426" customFormat="1"/>
    <row r="3073" s="426" customFormat="1"/>
    <row r="3074" s="426" customFormat="1"/>
    <row r="3075" s="426" customFormat="1"/>
    <row r="3076" s="426" customFormat="1"/>
    <row r="3077" s="426" customFormat="1"/>
    <row r="3078" s="426" customFormat="1"/>
    <row r="3079" s="426" customFormat="1"/>
    <row r="3080" s="426" customFormat="1"/>
    <row r="3081" s="426" customFormat="1"/>
    <row r="3082" s="426" customFormat="1"/>
    <row r="3083" s="426" customFormat="1"/>
    <row r="3084" s="426" customFormat="1"/>
    <row r="3085" s="426" customFormat="1"/>
    <row r="3086" s="426" customFormat="1"/>
    <row r="3087" s="426" customFormat="1"/>
    <row r="3088" s="426" customFormat="1"/>
    <row r="3089" s="426" customFormat="1"/>
    <row r="3090" s="426" customFormat="1"/>
    <row r="3091" s="426" customFormat="1"/>
    <row r="3092" s="426" customFormat="1"/>
    <row r="3093" s="426" customFormat="1"/>
    <row r="3094" s="426" customFormat="1"/>
    <row r="3095" s="426" customFormat="1"/>
    <row r="3096" s="426" customFormat="1"/>
    <row r="3097" s="426" customFormat="1"/>
    <row r="3098" s="426" customFormat="1"/>
    <row r="3099" s="426" customFormat="1"/>
    <row r="3100" s="426" customFormat="1"/>
    <row r="3101" s="426" customFormat="1"/>
    <row r="3102" s="426" customFormat="1"/>
    <row r="3103" s="426" customFormat="1"/>
    <row r="3104" s="426" customFormat="1"/>
    <row r="3105" s="426" customFormat="1"/>
    <row r="3106" s="426" customFormat="1"/>
    <row r="3107" s="426" customFormat="1"/>
    <row r="3108" s="426" customFormat="1"/>
    <row r="3109" s="426" customFormat="1"/>
    <row r="3110" s="426" customFormat="1"/>
    <row r="3111" s="426" customFormat="1"/>
    <row r="3112" s="426" customFormat="1"/>
    <row r="3113" s="426" customFormat="1"/>
    <row r="3114" s="426" customFormat="1"/>
    <row r="3115" s="426" customFormat="1"/>
    <row r="3116" s="426" customFormat="1"/>
    <row r="3117" s="426" customFormat="1"/>
    <row r="3118" s="426" customFormat="1"/>
    <row r="3119" s="426" customFormat="1"/>
    <row r="3120" s="426" customFormat="1"/>
    <row r="3121" s="426" customFormat="1"/>
    <row r="3122" s="426" customFormat="1"/>
    <row r="3123" s="426" customFormat="1"/>
    <row r="3124" s="426" customFormat="1"/>
    <row r="3125" s="426" customFormat="1"/>
    <row r="3126" s="426" customFormat="1"/>
    <row r="3127" s="426" customFormat="1"/>
    <row r="3128" s="426" customFormat="1"/>
    <row r="3129" s="426" customFormat="1"/>
    <row r="3130" s="426" customFormat="1"/>
    <row r="3131" s="426" customFormat="1"/>
    <row r="3132" s="426" customFormat="1"/>
    <row r="3133" s="426" customFormat="1"/>
    <row r="3134" s="426" customFormat="1"/>
    <row r="3135" s="426" customFormat="1"/>
    <row r="3136" s="426" customFormat="1"/>
    <row r="3137" s="426" customFormat="1"/>
    <row r="3138" s="426" customFormat="1"/>
    <row r="3139" s="426" customFormat="1"/>
    <row r="3140" s="426" customFormat="1"/>
    <row r="3141" s="426" customFormat="1"/>
    <row r="3142" s="426" customFormat="1"/>
    <row r="3143" s="426" customFormat="1"/>
    <row r="3144" s="426" customFormat="1"/>
    <row r="3145" s="426" customFormat="1"/>
    <row r="3146" s="426" customFormat="1"/>
    <row r="3147" s="426" customFormat="1"/>
    <row r="3148" s="426" customFormat="1"/>
    <row r="3149" s="426" customFormat="1"/>
    <row r="3150" s="426" customFormat="1"/>
    <row r="3151" s="426" customFormat="1"/>
    <row r="3152" s="426" customFormat="1"/>
    <row r="3153" s="426" customFormat="1"/>
    <row r="3154" s="426" customFormat="1"/>
    <row r="3155" s="426" customFormat="1"/>
    <row r="3156" s="426" customFormat="1"/>
    <row r="3157" s="426" customFormat="1"/>
    <row r="3158" s="426" customFormat="1"/>
    <row r="3159" s="426" customFormat="1"/>
    <row r="3160" s="426" customFormat="1"/>
    <row r="3161" s="426" customFormat="1"/>
    <row r="3162" s="426" customFormat="1"/>
    <row r="3163" s="426" customFormat="1"/>
    <row r="3164" s="426" customFormat="1"/>
    <row r="3165" s="426" customFormat="1"/>
    <row r="3166" s="426" customFormat="1"/>
    <row r="3167" s="426" customFormat="1"/>
    <row r="3168" s="426" customFormat="1"/>
    <row r="3169" s="426" customFormat="1"/>
    <row r="3170" s="426" customFormat="1"/>
    <row r="3171" s="426" customFormat="1"/>
    <row r="3172" s="426" customFormat="1"/>
    <row r="3173" s="426" customFormat="1"/>
    <row r="3174" s="426" customFormat="1"/>
    <row r="3175" s="426" customFormat="1"/>
    <row r="3176" s="426" customFormat="1"/>
    <row r="3177" s="426" customFormat="1"/>
    <row r="3178" s="426" customFormat="1"/>
    <row r="3179" s="426" customFormat="1"/>
    <row r="3180" s="426" customFormat="1"/>
    <row r="3181" s="426" customFormat="1"/>
    <row r="3182" s="426" customFormat="1"/>
    <row r="3183" s="426" customFormat="1"/>
    <row r="3184" s="426" customFormat="1"/>
    <row r="3185" s="426" customFormat="1"/>
    <row r="3186" s="426" customFormat="1"/>
    <row r="3187" s="426" customFormat="1"/>
    <row r="3188" s="426" customFormat="1"/>
    <row r="3189" s="426" customFormat="1"/>
    <row r="3190" s="426" customFormat="1"/>
    <row r="3191" s="426" customFormat="1"/>
    <row r="3192" s="426" customFormat="1"/>
    <row r="3193" s="426" customFormat="1"/>
    <row r="3194" s="426" customFormat="1"/>
    <row r="3195" s="426" customFormat="1"/>
    <row r="3196" s="426" customFormat="1"/>
    <row r="3197" s="426" customFormat="1"/>
    <row r="3198" s="426" customFormat="1"/>
    <row r="3199" s="426" customFormat="1"/>
    <row r="3200" s="426" customFormat="1"/>
    <row r="3201" s="426" customFormat="1"/>
    <row r="3202" s="426" customFormat="1"/>
    <row r="3203" s="426" customFormat="1"/>
    <row r="3204" s="426" customFormat="1"/>
    <row r="3205" s="426" customFormat="1"/>
    <row r="3206" s="426" customFormat="1"/>
    <row r="3207" s="426" customFormat="1"/>
    <row r="3208" s="426" customFormat="1"/>
    <row r="3209" s="426" customFormat="1"/>
    <row r="3210" s="426" customFormat="1"/>
    <row r="3211" s="426" customFormat="1"/>
    <row r="3212" s="426" customFormat="1"/>
    <row r="3213" s="426" customFormat="1"/>
    <row r="3214" s="426" customFormat="1"/>
    <row r="3215" s="426" customFormat="1"/>
    <row r="3216" s="426" customFormat="1"/>
    <row r="3217" s="426" customFormat="1"/>
    <row r="3218" s="426" customFormat="1"/>
    <row r="3219" s="426" customFormat="1"/>
    <row r="3220" s="426" customFormat="1"/>
    <row r="3221" s="426" customFormat="1"/>
    <row r="3222" s="426" customFormat="1"/>
    <row r="3223" s="426" customFormat="1"/>
    <row r="3224" s="426" customFormat="1"/>
    <row r="3225" s="426" customFormat="1"/>
    <row r="3226" s="426" customFormat="1"/>
    <row r="3227" s="426" customFormat="1"/>
    <row r="3228" s="426" customFormat="1"/>
    <row r="3229" s="426" customFormat="1"/>
    <row r="3230" s="426" customFormat="1"/>
    <row r="3231" s="426" customFormat="1"/>
    <row r="3232" s="426" customFormat="1"/>
    <row r="3233" s="426" customFormat="1"/>
    <row r="3234" s="426" customFormat="1"/>
    <row r="3235" s="426" customFormat="1"/>
    <row r="3236" s="426" customFormat="1"/>
    <row r="3237" s="426" customFormat="1"/>
    <row r="3238" s="426" customFormat="1"/>
    <row r="3239" s="426" customFormat="1"/>
    <row r="3240" s="426" customFormat="1"/>
    <row r="3241" s="426" customFormat="1"/>
    <row r="3242" s="426" customFormat="1"/>
    <row r="3243" s="426" customFormat="1"/>
    <row r="3244" s="426" customFormat="1"/>
    <row r="3245" s="426" customFormat="1"/>
    <row r="3246" s="426" customFormat="1"/>
    <row r="3247" s="426" customFormat="1"/>
    <row r="3248" s="426" customFormat="1"/>
    <row r="3249" s="426" customFormat="1"/>
    <row r="3250" s="426" customFormat="1"/>
    <row r="3251" s="426" customFormat="1"/>
    <row r="3252" s="426" customFormat="1"/>
    <row r="3253" s="426" customFormat="1"/>
    <row r="3254" s="426" customFormat="1"/>
    <row r="3255" s="426" customFormat="1"/>
    <row r="3256" s="426" customFormat="1"/>
    <row r="3257" s="426" customFormat="1"/>
    <row r="3258" s="426" customFormat="1"/>
    <row r="3259" s="426" customFormat="1"/>
    <row r="3260" s="426" customFormat="1"/>
    <row r="3261" s="426" customFormat="1"/>
    <row r="3262" s="426" customFormat="1"/>
    <row r="3263" s="426" customFormat="1"/>
    <row r="3264" s="426" customFormat="1"/>
    <row r="3265" s="426" customFormat="1"/>
    <row r="3266" s="426" customFormat="1"/>
    <row r="3267" s="426" customFormat="1"/>
    <row r="3268" s="426" customFormat="1"/>
    <row r="3269" s="426" customFormat="1"/>
    <row r="3270" s="426" customFormat="1"/>
    <row r="3271" s="426" customFormat="1"/>
    <row r="3272" s="426" customFormat="1"/>
    <row r="3273" s="426" customFormat="1"/>
    <row r="3274" s="426" customFormat="1"/>
    <row r="3275" s="426" customFormat="1"/>
    <row r="3276" s="426" customFormat="1"/>
    <row r="3277" s="426" customFormat="1"/>
    <row r="3278" s="426" customFormat="1"/>
    <row r="3279" s="426" customFormat="1"/>
    <row r="3280" s="426" customFormat="1"/>
    <row r="3281" s="426" customFormat="1"/>
    <row r="3282" s="426" customFormat="1"/>
    <row r="3283" s="426" customFormat="1"/>
    <row r="3284" s="426" customFormat="1"/>
    <row r="3285" s="426" customFormat="1"/>
    <row r="3286" s="426" customFormat="1"/>
    <row r="3287" s="426" customFormat="1"/>
    <row r="3288" s="426" customFormat="1"/>
    <row r="3289" s="426" customFormat="1"/>
    <row r="3290" s="426" customFormat="1"/>
    <row r="3291" s="426" customFormat="1"/>
    <row r="3292" s="426" customFormat="1"/>
    <row r="3293" s="426" customFormat="1"/>
    <row r="3294" s="426" customFormat="1"/>
    <row r="3295" s="426" customFormat="1"/>
    <row r="3296" s="426" customFormat="1"/>
    <row r="3297" s="426" customFormat="1"/>
    <row r="3298" s="426" customFormat="1"/>
    <row r="3299" s="426" customFormat="1"/>
    <row r="3300" s="426" customFormat="1"/>
    <row r="3301" s="426" customFormat="1"/>
    <row r="3302" s="426" customFormat="1"/>
    <row r="3303" s="426" customFormat="1"/>
    <row r="3304" s="426" customFormat="1"/>
    <row r="3305" s="426" customFormat="1"/>
    <row r="3306" s="426" customFormat="1"/>
    <row r="3307" s="426" customFormat="1"/>
    <row r="3308" s="426" customFormat="1"/>
    <row r="3309" s="426" customFormat="1"/>
    <row r="3310" s="426" customFormat="1"/>
    <row r="3311" s="426" customFormat="1"/>
    <row r="3312" s="426" customFormat="1"/>
    <row r="3313" s="426" customFormat="1"/>
    <row r="3314" s="426" customFormat="1"/>
    <row r="3315" s="426" customFormat="1"/>
    <row r="3316" s="426" customFormat="1"/>
    <row r="3317" s="426" customFormat="1"/>
    <row r="3318" s="426" customFormat="1"/>
    <row r="3319" s="426" customFormat="1"/>
    <row r="3320" s="426" customFormat="1"/>
    <row r="3321" s="426" customFormat="1"/>
    <row r="3322" s="426" customFormat="1"/>
    <row r="3323" s="426" customFormat="1"/>
    <row r="3324" s="426" customFormat="1"/>
    <row r="3325" s="426" customFormat="1"/>
    <row r="3326" s="426" customFormat="1"/>
    <row r="3327" s="426" customFormat="1"/>
    <row r="3328" s="426" customFormat="1"/>
    <row r="3329" s="426" customFormat="1"/>
    <row r="3330" s="426" customFormat="1"/>
    <row r="3331" s="426" customFormat="1"/>
    <row r="3332" s="426" customFormat="1"/>
    <row r="3333" s="426" customFormat="1"/>
    <row r="3334" s="426" customFormat="1"/>
    <row r="3335" s="426" customFormat="1"/>
    <row r="3336" s="426" customFormat="1"/>
    <row r="3337" s="426" customFormat="1"/>
    <row r="3338" s="426" customFormat="1"/>
    <row r="3339" s="426" customFormat="1"/>
    <row r="3340" s="426" customFormat="1"/>
    <row r="3341" s="426" customFormat="1"/>
    <row r="3342" s="426" customFormat="1"/>
    <row r="3343" s="426" customFormat="1"/>
    <row r="3344" s="426" customFormat="1"/>
    <row r="3345" s="426" customFormat="1"/>
    <row r="3346" s="426" customFormat="1"/>
    <row r="3347" s="426" customFormat="1"/>
    <row r="3348" s="426" customFormat="1"/>
    <row r="3349" s="426" customFormat="1"/>
    <row r="3350" s="426" customFormat="1"/>
    <row r="3351" s="426" customFormat="1"/>
    <row r="3352" s="426" customFormat="1"/>
    <row r="3353" s="426" customFormat="1"/>
    <row r="3354" s="426" customFormat="1"/>
    <row r="3355" s="426" customFormat="1"/>
    <row r="3356" s="426" customFormat="1"/>
    <row r="3357" s="426" customFormat="1"/>
    <row r="3358" s="426" customFormat="1"/>
    <row r="3359" s="426" customFormat="1"/>
    <row r="3360" s="426" customFormat="1"/>
    <row r="3361" s="426" customFormat="1"/>
    <row r="3362" s="426" customFormat="1"/>
    <row r="3363" s="426" customFormat="1"/>
    <row r="3364" s="426" customFormat="1"/>
    <row r="3365" s="426" customFormat="1"/>
    <row r="3366" s="426" customFormat="1"/>
    <row r="3367" s="426" customFormat="1"/>
    <row r="3368" s="426" customFormat="1"/>
    <row r="3369" s="426" customFormat="1"/>
    <row r="3370" s="426" customFormat="1"/>
    <row r="3371" s="426" customFormat="1"/>
    <row r="3372" s="426" customFormat="1"/>
    <row r="3373" s="426" customFormat="1"/>
    <row r="3374" s="426" customFormat="1"/>
    <row r="3375" s="426" customFormat="1"/>
    <row r="3376" s="426" customFormat="1"/>
    <row r="3377" s="426" customFormat="1"/>
    <row r="3378" s="426" customFormat="1"/>
    <row r="3379" s="426" customFormat="1"/>
    <row r="3380" s="426" customFormat="1"/>
    <row r="3381" s="426" customFormat="1"/>
    <row r="3382" s="426" customFormat="1"/>
    <row r="3383" s="426" customFormat="1"/>
    <row r="3384" s="426" customFormat="1"/>
    <row r="3385" s="426" customFormat="1"/>
    <row r="3386" s="426" customFormat="1"/>
    <row r="3387" s="426" customFormat="1"/>
    <row r="3388" s="426" customFormat="1"/>
    <row r="3389" s="426" customFormat="1"/>
    <row r="3390" s="426" customFormat="1"/>
    <row r="3391" s="426" customFormat="1"/>
    <row r="3392" s="426" customFormat="1"/>
    <row r="3393" s="426" customFormat="1"/>
    <row r="3394" s="426" customFormat="1"/>
    <row r="3395" s="426" customFormat="1"/>
    <row r="3396" s="426" customFormat="1"/>
    <row r="3397" s="426" customFormat="1"/>
    <row r="3398" s="426" customFormat="1"/>
    <row r="3399" s="426" customFormat="1"/>
    <row r="3400" s="426" customFormat="1"/>
    <row r="3401" s="426" customFormat="1"/>
    <row r="3402" s="426" customFormat="1"/>
    <row r="3403" s="426" customFormat="1"/>
    <row r="3404" s="426" customFormat="1"/>
    <row r="3405" s="426" customFormat="1"/>
    <row r="3406" s="426" customFormat="1"/>
    <row r="3407" s="426" customFormat="1"/>
    <row r="3408" s="426" customFormat="1"/>
    <row r="3409" s="426" customFormat="1"/>
    <row r="3410" s="426" customFormat="1"/>
    <row r="3411" s="426" customFormat="1"/>
    <row r="3412" s="426" customFormat="1"/>
    <row r="3413" s="426" customFormat="1"/>
    <row r="3414" s="426" customFormat="1"/>
    <row r="3415" s="426" customFormat="1"/>
    <row r="3416" s="426" customFormat="1"/>
    <row r="3417" s="426" customFormat="1"/>
    <row r="3418" s="426" customFormat="1"/>
    <row r="3419" s="426" customFormat="1"/>
    <row r="3420" s="426" customFormat="1"/>
    <row r="3421" s="426" customFormat="1"/>
    <row r="3422" s="426" customFormat="1"/>
    <row r="3423" s="426" customFormat="1"/>
    <row r="3424" s="426" customFormat="1"/>
    <row r="3425" s="426" customFormat="1"/>
    <row r="3426" s="426" customFormat="1"/>
    <row r="3427" s="426" customFormat="1"/>
    <row r="3428" s="426" customFormat="1"/>
    <row r="3429" s="426" customFormat="1"/>
    <row r="3430" s="426" customFormat="1"/>
    <row r="3431" s="426" customFormat="1"/>
    <row r="3432" s="426" customFormat="1"/>
    <row r="3433" s="426" customFormat="1"/>
    <row r="3434" s="426" customFormat="1"/>
    <row r="3435" s="426" customFormat="1"/>
    <row r="3436" s="426" customFormat="1"/>
    <row r="3437" s="426" customFormat="1"/>
    <row r="3438" s="426" customFormat="1"/>
    <row r="3439" s="426" customFormat="1"/>
    <row r="3440" s="426" customFormat="1"/>
    <row r="3441" s="426" customFormat="1"/>
    <row r="3442" s="426" customFormat="1"/>
    <row r="3443" s="426" customFormat="1"/>
    <row r="3444" s="426" customFormat="1"/>
    <row r="3445" s="426" customFormat="1"/>
    <row r="3446" s="426" customFormat="1"/>
    <row r="3447" s="426" customFormat="1"/>
    <row r="3448" s="426" customFormat="1"/>
    <row r="3449" s="426" customFormat="1"/>
    <row r="3450" s="426" customFormat="1"/>
    <row r="3451" s="426" customFormat="1"/>
    <row r="3452" s="426" customFormat="1"/>
    <row r="3453" s="426" customFormat="1"/>
    <row r="3454" s="426" customFormat="1"/>
    <row r="3455" s="426" customFormat="1"/>
    <row r="3456" s="426" customFormat="1"/>
    <row r="3457" s="426" customFormat="1"/>
    <row r="3458" s="426" customFormat="1"/>
    <row r="3459" s="426" customFormat="1"/>
    <row r="3460" s="426" customFormat="1"/>
    <row r="3461" s="426" customFormat="1"/>
    <row r="3462" s="426" customFormat="1"/>
    <row r="3463" s="426" customFormat="1"/>
    <row r="3464" s="426" customFormat="1"/>
    <row r="3465" s="426" customFormat="1"/>
    <row r="3466" s="426" customFormat="1"/>
    <row r="3467" s="426" customFormat="1"/>
    <row r="3468" s="426" customFormat="1"/>
    <row r="3469" s="426" customFormat="1"/>
    <row r="3470" s="426" customFormat="1"/>
    <row r="3471" s="426" customFormat="1"/>
    <row r="3472" s="426" customFormat="1"/>
    <row r="3473" s="426" customFormat="1"/>
    <row r="3474" s="426" customFormat="1"/>
    <row r="3475" s="426" customFormat="1"/>
    <row r="3476" s="426" customFormat="1"/>
    <row r="3477" s="426" customFormat="1"/>
    <row r="3478" s="426" customFormat="1"/>
    <row r="3479" s="426" customFormat="1"/>
    <row r="3480" s="426" customFormat="1"/>
    <row r="3481" s="426" customFormat="1"/>
    <row r="3482" s="426" customFormat="1"/>
    <row r="3483" s="426" customFormat="1"/>
    <row r="3484" s="426" customFormat="1"/>
    <row r="3485" s="426" customFormat="1"/>
    <row r="3486" s="426" customFormat="1"/>
    <row r="3487" s="426" customFormat="1"/>
    <row r="3488" s="426" customFormat="1"/>
    <row r="3489" s="426" customFormat="1"/>
    <row r="3490" s="426" customFormat="1"/>
    <row r="3491" s="426" customFormat="1"/>
    <row r="3492" s="426" customFormat="1"/>
    <row r="3493" s="426" customFormat="1"/>
    <row r="3494" s="426" customFormat="1"/>
    <row r="3495" s="426" customFormat="1"/>
    <row r="3496" s="426" customFormat="1"/>
    <row r="3497" s="426" customFormat="1"/>
    <row r="3498" s="426" customFormat="1"/>
    <row r="3499" s="426" customFormat="1"/>
    <row r="3500" s="426" customFormat="1"/>
    <row r="3501" s="426" customFormat="1"/>
    <row r="3502" s="426" customFormat="1"/>
    <row r="3503" s="426" customFormat="1"/>
    <row r="3504" s="426" customFormat="1"/>
    <row r="3505" s="426" customFormat="1"/>
    <row r="3506" s="426" customFormat="1"/>
    <row r="3507" s="426" customFormat="1"/>
    <row r="3508" s="426" customFormat="1"/>
    <row r="3509" s="426" customFormat="1"/>
    <row r="3510" s="426" customFormat="1"/>
    <row r="3511" s="426" customFormat="1"/>
    <row r="3512" s="426" customFormat="1"/>
    <row r="3513" s="426" customFormat="1"/>
    <row r="3514" s="426" customFormat="1"/>
    <row r="3515" s="426" customFormat="1"/>
    <row r="3516" s="426" customFormat="1"/>
    <row r="3517" s="426" customFormat="1"/>
    <row r="3518" s="426" customFormat="1"/>
    <row r="3519" s="426" customFormat="1"/>
    <row r="3520" s="426" customFormat="1"/>
    <row r="3521" s="426" customFormat="1"/>
    <row r="3522" s="426" customFormat="1"/>
    <row r="3523" s="426" customFormat="1"/>
    <row r="3524" s="426" customFormat="1"/>
    <row r="3525" s="426" customFormat="1"/>
    <row r="3526" s="426" customFormat="1"/>
    <row r="3527" s="426" customFormat="1"/>
    <row r="3528" s="426" customFormat="1"/>
    <row r="3529" s="426" customFormat="1"/>
    <row r="3530" s="426" customFormat="1"/>
    <row r="3531" s="426" customFormat="1"/>
    <row r="3532" s="426" customFormat="1"/>
    <row r="3533" s="426" customFormat="1"/>
    <row r="3534" s="426" customFormat="1"/>
    <row r="3535" s="426" customFormat="1"/>
    <row r="3536" s="426" customFormat="1"/>
    <row r="3537" s="426" customFormat="1"/>
    <row r="3538" s="426" customFormat="1"/>
    <row r="3539" s="426" customFormat="1"/>
    <row r="3540" s="426" customFormat="1"/>
    <row r="3541" s="426" customFormat="1"/>
    <row r="3542" s="426" customFormat="1"/>
    <row r="3543" s="426" customFormat="1"/>
    <row r="3544" s="426" customFormat="1"/>
    <row r="3545" s="426" customFormat="1"/>
    <row r="3546" s="426" customFormat="1"/>
    <row r="3547" s="426" customFormat="1"/>
    <row r="3548" s="426" customFormat="1"/>
    <row r="3549" s="426" customFormat="1"/>
    <row r="3550" s="426" customFormat="1"/>
    <row r="3551" s="426" customFormat="1"/>
    <row r="3552" s="426" customFormat="1"/>
    <row r="3553" s="426" customFormat="1"/>
    <row r="3554" s="426" customFormat="1"/>
    <row r="3555" s="426" customFormat="1"/>
    <row r="3556" s="426" customFormat="1"/>
    <row r="3557" s="426" customFormat="1"/>
    <row r="3558" s="426" customFormat="1"/>
    <row r="3559" s="426" customFormat="1"/>
    <row r="3560" s="426" customFormat="1"/>
    <row r="3561" s="426" customFormat="1"/>
    <row r="3562" s="426" customFormat="1"/>
    <row r="3563" s="426" customFormat="1"/>
    <row r="3564" s="426" customFormat="1"/>
    <row r="3565" s="426" customFormat="1"/>
    <row r="3566" s="426" customFormat="1"/>
    <row r="3567" s="426" customFormat="1"/>
    <row r="3568" s="426" customFormat="1"/>
    <row r="3569" s="426" customFormat="1"/>
    <row r="3570" s="426" customFormat="1"/>
    <row r="3571" s="426" customFormat="1"/>
    <row r="3572" s="426" customFormat="1"/>
    <row r="3573" s="426" customFormat="1"/>
    <row r="3574" s="426" customFormat="1"/>
    <row r="3575" s="426" customFormat="1"/>
    <row r="3576" s="426" customFormat="1"/>
    <row r="3577" s="426" customFormat="1"/>
    <row r="3578" s="426" customFormat="1"/>
    <row r="3579" s="426" customFormat="1"/>
    <row r="3580" s="426" customFormat="1"/>
    <row r="3581" s="426" customFormat="1"/>
    <row r="3582" s="426" customFormat="1"/>
    <row r="3583" s="426" customFormat="1"/>
    <row r="3584" s="426" customFormat="1"/>
    <row r="3585" s="426" customFormat="1"/>
    <row r="3586" s="426" customFormat="1"/>
    <row r="3587" s="426" customFormat="1"/>
    <row r="3588" s="426" customFormat="1"/>
    <row r="3589" s="426" customFormat="1"/>
    <row r="3590" s="426" customFormat="1"/>
    <row r="3591" s="426" customFormat="1"/>
    <row r="3592" s="426" customFormat="1"/>
    <row r="3593" s="426" customFormat="1"/>
    <row r="3594" s="426" customFormat="1"/>
    <row r="3595" s="426" customFormat="1"/>
    <row r="3596" s="426" customFormat="1"/>
    <row r="3597" s="426" customFormat="1"/>
    <row r="3598" s="426" customFormat="1"/>
    <row r="3599" s="426" customFormat="1"/>
    <row r="3600" s="426" customFormat="1"/>
    <row r="3601" s="426" customFormat="1"/>
    <row r="3602" s="426" customFormat="1"/>
    <row r="3603" s="426" customFormat="1"/>
    <row r="3604" s="426" customFormat="1"/>
    <row r="3605" s="426" customFormat="1"/>
    <row r="3606" s="426" customFormat="1"/>
    <row r="3607" s="426" customFormat="1"/>
    <row r="3608" s="426" customFormat="1"/>
    <row r="3609" s="426" customFormat="1"/>
    <row r="3610" s="426" customFormat="1"/>
    <row r="3611" s="426" customFormat="1"/>
    <row r="3612" s="426" customFormat="1"/>
    <row r="3613" s="426" customFormat="1"/>
    <row r="3614" s="426" customFormat="1"/>
    <row r="3615" s="426" customFormat="1"/>
    <row r="3616" s="426" customFormat="1"/>
    <row r="3617" s="426" customFormat="1"/>
    <row r="3618" s="426" customFormat="1"/>
    <row r="3619" s="426" customFormat="1"/>
    <row r="3620" s="426" customFormat="1"/>
    <row r="3621" s="426" customFormat="1"/>
    <row r="3622" s="426" customFormat="1"/>
    <row r="3623" s="426" customFormat="1"/>
    <row r="3624" s="426" customFormat="1"/>
    <row r="3625" s="426" customFormat="1"/>
    <row r="3626" s="426" customFormat="1"/>
    <row r="3627" s="426" customFormat="1"/>
    <row r="3628" s="426" customFormat="1"/>
    <row r="3629" s="426" customFormat="1"/>
    <row r="3630" s="426" customFormat="1"/>
    <row r="3631" s="426" customFormat="1"/>
    <row r="3632" s="426" customFormat="1"/>
    <row r="3633" s="426" customFormat="1"/>
    <row r="3634" s="426" customFormat="1"/>
    <row r="3635" s="426" customFormat="1"/>
    <row r="3636" s="426" customFormat="1"/>
    <row r="3637" s="426" customFormat="1"/>
    <row r="3638" s="426" customFormat="1"/>
    <row r="3639" s="426" customFormat="1"/>
    <row r="3640" s="426" customFormat="1"/>
    <row r="3641" s="426" customFormat="1"/>
    <row r="3642" s="426" customFormat="1"/>
    <row r="3643" s="426" customFormat="1"/>
    <row r="3644" s="426" customFormat="1"/>
    <row r="3645" s="426" customFormat="1"/>
    <row r="3646" s="426" customFormat="1"/>
    <row r="3647" s="426" customFormat="1"/>
    <row r="3648" s="426" customFormat="1"/>
    <row r="3649" s="426" customFormat="1"/>
    <row r="3650" s="426" customFormat="1"/>
    <row r="3651" s="426" customFormat="1"/>
    <row r="3652" s="426" customFormat="1"/>
    <row r="3653" s="426" customFormat="1"/>
    <row r="3654" s="426" customFormat="1"/>
    <row r="3655" s="426" customFormat="1"/>
    <row r="3656" s="426" customFormat="1"/>
    <row r="3657" s="426" customFormat="1"/>
    <row r="3658" s="426" customFormat="1"/>
    <row r="3659" s="426" customFormat="1"/>
    <row r="3660" s="426" customFormat="1"/>
    <row r="3661" s="426" customFormat="1"/>
    <row r="3662" s="426" customFormat="1"/>
    <row r="3663" s="426" customFormat="1"/>
    <row r="3664" s="426" customFormat="1"/>
    <row r="3665" s="426" customFormat="1"/>
    <row r="3666" s="426" customFormat="1"/>
    <row r="3667" s="426" customFormat="1"/>
    <row r="3668" s="426" customFormat="1"/>
    <row r="3669" s="426" customFormat="1"/>
    <row r="3670" s="426" customFormat="1"/>
    <row r="3671" s="426" customFormat="1"/>
    <row r="3672" s="426" customFormat="1"/>
    <row r="3673" s="426" customFormat="1"/>
    <row r="3674" s="426" customFormat="1"/>
    <row r="3675" s="426" customFormat="1"/>
    <row r="3676" s="426" customFormat="1"/>
    <row r="3677" s="426" customFormat="1"/>
    <row r="3678" s="426" customFormat="1"/>
    <row r="3679" s="426" customFormat="1"/>
    <row r="3680" s="426" customFormat="1"/>
    <row r="3681" s="426" customFormat="1"/>
    <row r="3682" s="426" customFormat="1"/>
    <row r="3683" s="426" customFormat="1"/>
    <row r="3684" s="426" customFormat="1"/>
    <row r="3685" s="426" customFormat="1"/>
    <row r="3686" s="426" customFormat="1"/>
    <row r="3687" s="426" customFormat="1"/>
    <row r="3688" s="426" customFormat="1"/>
    <row r="3689" s="426" customFormat="1"/>
    <row r="3690" s="426" customFormat="1"/>
    <row r="3691" s="426" customFormat="1"/>
    <row r="3692" s="426" customFormat="1"/>
    <row r="3693" s="426" customFormat="1"/>
    <row r="3694" s="426" customFormat="1"/>
    <row r="3695" s="426" customFormat="1"/>
    <row r="3696" s="426" customFormat="1"/>
    <row r="3697" s="426" customFormat="1"/>
    <row r="3698" s="426" customFormat="1"/>
    <row r="3699" s="426" customFormat="1"/>
    <row r="3700" s="426" customFormat="1"/>
    <row r="3701" s="426" customFormat="1"/>
    <row r="3702" s="426" customFormat="1"/>
    <row r="3703" s="426" customFormat="1"/>
    <row r="3704" s="426" customFormat="1"/>
    <row r="3705" s="426" customFormat="1"/>
    <row r="3706" s="426" customFormat="1"/>
    <row r="3707" s="426" customFormat="1"/>
    <row r="3708" s="426" customFormat="1"/>
    <row r="3709" s="426" customFormat="1"/>
    <row r="3710" s="426" customFormat="1"/>
    <row r="3711" s="426" customFormat="1"/>
    <row r="3712" s="426" customFormat="1"/>
    <row r="3713" s="426" customFormat="1"/>
    <row r="3714" s="426" customFormat="1"/>
    <row r="3715" s="426" customFormat="1"/>
    <row r="3716" s="426" customFormat="1"/>
    <row r="3717" s="426" customFormat="1"/>
    <row r="3718" s="426" customFormat="1"/>
    <row r="3719" s="426" customFormat="1"/>
    <row r="3720" s="426" customFormat="1"/>
    <row r="3721" s="426" customFormat="1"/>
    <row r="3722" s="426" customFormat="1"/>
    <row r="3723" s="426" customFormat="1"/>
    <row r="3724" s="426" customFormat="1"/>
    <row r="3725" s="426" customFormat="1"/>
    <row r="3726" s="426" customFormat="1"/>
    <row r="3727" s="426" customFormat="1"/>
    <row r="3728" s="426" customFormat="1"/>
    <row r="3729" s="426" customFormat="1"/>
    <row r="3730" s="426" customFormat="1"/>
    <row r="3731" s="426" customFormat="1"/>
    <row r="3732" s="426" customFormat="1"/>
    <row r="3733" s="426" customFormat="1"/>
    <row r="3734" s="426" customFormat="1"/>
    <row r="3735" s="426" customFormat="1"/>
    <row r="3736" s="426" customFormat="1"/>
    <row r="3737" s="426" customFormat="1"/>
    <row r="3738" s="426" customFormat="1"/>
    <row r="3739" s="426" customFormat="1"/>
    <row r="3740" s="426" customFormat="1"/>
    <row r="3741" s="426" customFormat="1"/>
    <row r="3742" s="426" customFormat="1"/>
    <row r="3743" s="426" customFormat="1"/>
    <row r="3744" s="426" customFormat="1"/>
    <row r="3745" s="426" customFormat="1"/>
    <row r="3746" s="426" customFormat="1"/>
    <row r="3747" s="426" customFormat="1"/>
    <row r="3748" s="426" customFormat="1"/>
    <row r="3749" s="426" customFormat="1"/>
    <row r="3750" s="426" customFormat="1"/>
    <row r="3751" s="426" customFormat="1"/>
    <row r="3752" s="426" customFormat="1"/>
    <row r="3753" s="426" customFormat="1"/>
    <row r="3754" s="426" customFormat="1"/>
    <row r="3755" s="426" customFormat="1"/>
    <row r="3756" s="426" customFormat="1"/>
    <row r="3757" s="426" customFormat="1"/>
    <row r="3758" s="426" customFormat="1"/>
    <row r="3759" s="426" customFormat="1"/>
    <row r="3760" s="426" customFormat="1"/>
    <row r="3761" s="426" customFormat="1"/>
    <row r="3762" s="426" customFormat="1"/>
    <row r="3763" s="426" customFormat="1"/>
    <row r="3764" s="426" customFormat="1"/>
    <row r="3765" s="426" customFormat="1"/>
    <row r="3766" s="426" customFormat="1"/>
    <row r="3767" s="426" customFormat="1"/>
    <row r="3768" s="426" customFormat="1"/>
    <row r="3769" s="426" customFormat="1"/>
    <row r="3770" s="426" customFormat="1"/>
    <row r="3771" s="426" customFormat="1"/>
    <row r="3772" s="426" customFormat="1"/>
    <row r="3773" s="426" customFormat="1"/>
    <row r="3774" s="426" customFormat="1"/>
    <row r="3775" s="426" customFormat="1"/>
    <row r="3776" s="426" customFormat="1"/>
    <row r="3777" s="426" customFormat="1"/>
    <row r="3778" s="426" customFormat="1"/>
    <row r="3779" s="426" customFormat="1"/>
    <row r="3780" s="426" customFormat="1"/>
    <row r="3781" s="426" customFormat="1"/>
    <row r="3782" s="426" customFormat="1"/>
    <row r="3783" s="426" customFormat="1"/>
    <row r="3784" s="426" customFormat="1"/>
    <row r="3785" s="426" customFormat="1"/>
    <row r="3786" s="426" customFormat="1"/>
    <row r="3787" s="426" customFormat="1"/>
    <row r="3788" s="426" customFormat="1"/>
    <row r="3789" s="426" customFormat="1"/>
    <row r="3790" s="426" customFormat="1"/>
    <row r="3791" s="426" customFormat="1"/>
    <row r="3792" s="426" customFormat="1"/>
    <row r="3793" s="426" customFormat="1"/>
    <row r="3794" s="426" customFormat="1"/>
    <row r="3795" s="426" customFormat="1"/>
    <row r="3796" s="426" customFormat="1"/>
    <row r="3797" s="426" customFormat="1"/>
    <row r="3798" s="426" customFormat="1"/>
    <row r="3799" s="426" customFormat="1"/>
    <row r="3800" s="426" customFormat="1"/>
    <row r="3801" s="426" customFormat="1"/>
    <row r="3802" s="426" customFormat="1"/>
    <row r="3803" s="426" customFormat="1"/>
    <row r="3804" s="426" customFormat="1"/>
    <row r="3805" s="426" customFormat="1"/>
    <row r="3806" s="426" customFormat="1"/>
    <row r="3807" s="426" customFormat="1"/>
    <row r="3808" s="426" customFormat="1"/>
    <row r="3809" s="426" customFormat="1"/>
    <row r="3810" s="426" customFormat="1"/>
    <row r="3811" s="426" customFormat="1"/>
    <row r="3812" s="426" customFormat="1"/>
    <row r="3813" s="426" customFormat="1"/>
    <row r="3814" s="426" customFormat="1"/>
    <row r="3815" s="426" customFormat="1"/>
    <row r="3816" s="426" customFormat="1"/>
    <row r="3817" s="426" customFormat="1"/>
    <row r="3818" s="426" customFormat="1"/>
    <row r="3819" s="426" customFormat="1"/>
    <row r="3820" s="426" customFormat="1"/>
    <row r="3821" s="426" customFormat="1"/>
    <row r="3822" s="426" customFormat="1"/>
    <row r="3823" s="426" customFormat="1"/>
    <row r="3824" s="426" customFormat="1"/>
    <row r="3825" s="426" customFormat="1"/>
    <row r="3826" s="426" customFormat="1"/>
    <row r="3827" s="426" customFormat="1"/>
    <row r="3828" s="426" customFormat="1"/>
    <row r="3829" s="426" customFormat="1"/>
    <row r="3830" s="426" customFormat="1"/>
    <row r="3831" s="426" customFormat="1"/>
    <row r="3832" s="426" customFormat="1"/>
    <row r="3833" s="426" customFormat="1"/>
    <row r="3834" s="426" customFormat="1"/>
    <row r="3835" s="426" customFormat="1"/>
    <row r="3836" s="426" customFormat="1"/>
    <row r="3837" s="426" customFormat="1"/>
    <row r="3838" s="426" customFormat="1"/>
    <row r="3839" s="426" customFormat="1"/>
    <row r="3840" s="426" customFormat="1"/>
    <row r="3841" s="426" customFormat="1"/>
    <row r="3842" s="426" customFormat="1"/>
    <row r="3843" s="426" customFormat="1"/>
    <row r="3844" s="426" customFormat="1"/>
    <row r="3845" s="426" customFormat="1"/>
    <row r="3846" s="426" customFormat="1"/>
    <row r="3847" s="426" customFormat="1"/>
    <row r="3848" s="426" customFormat="1"/>
    <row r="3849" s="426" customFormat="1"/>
    <row r="3850" s="426" customFormat="1"/>
    <row r="3851" s="426" customFormat="1"/>
    <row r="3852" s="426" customFormat="1"/>
    <row r="3853" s="426" customFormat="1"/>
    <row r="3854" s="426" customFormat="1"/>
    <row r="3855" s="426" customFormat="1"/>
    <row r="3856" s="426" customFormat="1"/>
    <row r="3857" s="426" customFormat="1"/>
    <row r="3858" s="426" customFormat="1"/>
    <row r="3859" s="426" customFormat="1"/>
    <row r="3860" s="426" customFormat="1"/>
    <row r="3861" s="426" customFormat="1"/>
    <row r="3862" s="426" customFormat="1"/>
    <row r="3863" s="426" customFormat="1"/>
    <row r="3864" s="426" customFormat="1"/>
    <row r="3865" s="426" customFormat="1"/>
    <row r="3866" s="426" customFormat="1"/>
    <row r="3867" s="426" customFormat="1"/>
    <row r="3868" s="426" customFormat="1"/>
    <row r="3869" s="426" customFormat="1"/>
    <row r="3870" s="426" customFormat="1"/>
    <row r="3871" s="426" customFormat="1"/>
    <row r="3872" s="426" customFormat="1"/>
    <row r="3873" s="426" customFormat="1"/>
    <row r="3874" s="426" customFormat="1"/>
    <row r="3875" s="426" customFormat="1"/>
    <row r="3876" s="426" customFormat="1"/>
    <row r="3877" s="426" customFormat="1"/>
    <row r="3878" s="426" customFormat="1"/>
    <row r="3879" s="426" customFormat="1"/>
    <row r="3880" s="426" customFormat="1"/>
    <row r="3881" s="426" customFormat="1"/>
    <row r="3882" s="426" customFormat="1"/>
    <row r="3883" s="426" customFormat="1"/>
    <row r="3884" s="426" customFormat="1"/>
    <row r="3885" s="426" customFormat="1"/>
    <row r="3886" s="426" customFormat="1"/>
    <row r="3887" s="426" customFormat="1"/>
    <row r="3888" s="426" customFormat="1"/>
    <row r="3889" s="426" customFormat="1"/>
    <row r="3890" s="426" customFormat="1"/>
    <row r="3891" s="426" customFormat="1"/>
    <row r="3892" s="426" customFormat="1"/>
    <row r="3893" s="426" customFormat="1"/>
    <row r="3894" s="426" customFormat="1"/>
    <row r="3895" s="426" customFormat="1"/>
    <row r="3896" s="426" customFormat="1"/>
    <row r="3897" s="426" customFormat="1"/>
    <row r="3898" s="426" customFormat="1"/>
    <row r="3899" s="426" customFormat="1"/>
    <row r="3900" s="426" customFormat="1"/>
    <row r="3901" s="426" customFormat="1"/>
    <row r="3902" s="426" customFormat="1"/>
    <row r="3903" s="426" customFormat="1"/>
    <row r="3904" s="426" customFormat="1"/>
    <row r="3905" s="426" customFormat="1"/>
    <row r="3906" s="426" customFormat="1"/>
    <row r="3907" s="426" customFormat="1"/>
    <row r="3908" s="426" customFormat="1"/>
    <row r="3909" s="426" customFormat="1"/>
    <row r="3910" s="426" customFormat="1"/>
    <row r="3911" s="426" customFormat="1"/>
    <row r="3912" s="426" customFormat="1"/>
    <row r="3913" s="426" customFormat="1"/>
    <row r="3914" s="426" customFormat="1"/>
    <row r="3915" s="426" customFormat="1"/>
    <row r="3916" s="426" customFormat="1"/>
    <row r="3917" s="426" customFormat="1"/>
    <row r="3918" s="426" customFormat="1"/>
    <row r="3919" s="426" customFormat="1"/>
    <row r="3920" s="426" customFormat="1"/>
    <row r="3921" s="426" customFormat="1"/>
    <row r="3922" s="426" customFormat="1"/>
    <row r="3923" s="426" customFormat="1"/>
    <row r="3924" s="426" customFormat="1"/>
    <row r="3925" s="426" customFormat="1"/>
    <row r="3926" s="426" customFormat="1"/>
    <row r="3927" s="426" customFormat="1"/>
    <row r="3928" s="426" customFormat="1"/>
    <row r="3929" s="426" customFormat="1"/>
    <row r="3930" s="426" customFormat="1"/>
    <row r="3931" s="426" customFormat="1"/>
    <row r="3932" s="426" customFormat="1"/>
    <row r="3933" s="426" customFormat="1"/>
    <row r="3934" s="426" customFormat="1"/>
    <row r="3935" s="426" customFormat="1"/>
    <row r="3936" s="426" customFormat="1"/>
    <row r="3937" s="426" customFormat="1"/>
    <row r="3938" s="426" customFormat="1"/>
    <row r="3939" s="426" customFormat="1"/>
    <row r="3940" s="426" customFormat="1"/>
    <row r="3941" s="426" customFormat="1"/>
    <row r="3942" s="426" customFormat="1"/>
    <row r="3943" s="426" customFormat="1"/>
    <row r="3944" s="426" customFormat="1"/>
    <row r="3945" s="426" customFormat="1"/>
    <row r="3946" s="426" customFormat="1"/>
    <row r="3947" s="426" customFormat="1"/>
    <row r="3948" s="426" customFormat="1"/>
    <row r="3949" s="426" customFormat="1"/>
    <row r="3950" s="426" customFormat="1"/>
    <row r="3951" s="426" customFormat="1"/>
    <row r="3952" s="426" customFormat="1"/>
    <row r="3953" s="426" customFormat="1"/>
    <row r="3954" s="426" customFormat="1"/>
    <row r="3955" s="426" customFormat="1"/>
    <row r="3956" s="426" customFormat="1"/>
    <row r="3957" s="426" customFormat="1"/>
    <row r="3958" s="426" customFormat="1"/>
    <row r="3959" s="426" customFormat="1"/>
    <row r="3960" s="426" customFormat="1"/>
    <row r="3961" s="426" customFormat="1"/>
    <row r="3962" s="426" customFormat="1"/>
    <row r="3963" s="426" customFormat="1"/>
    <row r="3964" s="426" customFormat="1"/>
    <row r="3965" s="426" customFormat="1"/>
    <row r="3966" s="426" customFormat="1"/>
    <row r="3967" s="426" customFormat="1"/>
    <row r="3968" s="426" customFormat="1"/>
    <row r="3969" s="426" customFormat="1"/>
    <row r="3970" s="426" customFormat="1"/>
    <row r="3971" s="426" customFormat="1"/>
    <row r="3972" s="426" customFormat="1"/>
    <row r="3973" s="426" customFormat="1"/>
    <row r="3974" s="426" customFormat="1"/>
    <row r="3975" s="426" customFormat="1"/>
    <row r="3976" s="426" customFormat="1"/>
    <row r="3977" s="426" customFormat="1"/>
    <row r="3978" s="426" customFormat="1"/>
    <row r="3979" s="426" customFormat="1"/>
    <row r="3980" s="426" customFormat="1"/>
    <row r="3981" s="426" customFormat="1"/>
    <row r="3982" s="426" customFormat="1"/>
    <row r="3983" s="426" customFormat="1"/>
    <row r="3984" s="426" customFormat="1"/>
    <row r="3985" s="426" customFormat="1"/>
    <row r="3986" s="426" customFormat="1"/>
    <row r="3987" s="426" customFormat="1"/>
    <row r="3988" s="426" customFormat="1"/>
    <row r="3989" s="426" customFormat="1"/>
    <row r="3990" s="426" customFormat="1"/>
    <row r="3991" s="426" customFormat="1"/>
    <row r="3992" s="426" customFormat="1"/>
    <row r="3993" s="426" customFormat="1"/>
    <row r="3994" s="426" customFormat="1"/>
    <row r="3995" s="426" customFormat="1"/>
    <row r="3996" s="426" customFormat="1"/>
    <row r="3997" s="426" customFormat="1"/>
    <row r="3998" s="426" customFormat="1"/>
    <row r="3999" s="426" customFormat="1"/>
    <row r="4000" s="426" customFormat="1"/>
    <row r="4001" s="426" customFormat="1"/>
    <row r="4002" s="426" customFormat="1"/>
    <row r="4003" s="426" customFormat="1"/>
    <row r="4004" s="426" customFormat="1"/>
    <row r="4005" s="426" customFormat="1"/>
    <row r="4006" s="426" customFormat="1"/>
    <row r="4007" s="426" customFormat="1"/>
    <row r="4008" s="426" customFormat="1"/>
    <row r="4009" s="426" customFormat="1"/>
    <row r="4010" s="426" customFormat="1"/>
    <row r="4011" s="426" customFormat="1"/>
    <row r="4012" s="426" customFormat="1"/>
    <row r="4013" s="426" customFormat="1"/>
    <row r="4014" s="426" customFormat="1"/>
    <row r="4015" s="426" customFormat="1"/>
    <row r="4016" s="426" customFormat="1"/>
    <row r="4017" s="426" customFormat="1"/>
    <row r="4018" s="426" customFormat="1"/>
    <row r="4019" s="426" customFormat="1"/>
    <row r="4020" s="426" customFormat="1"/>
    <row r="4021" s="426" customFormat="1"/>
    <row r="4022" s="426" customFormat="1"/>
    <row r="4023" s="426" customFormat="1"/>
    <row r="4024" s="426" customFormat="1"/>
    <row r="4025" s="426" customFormat="1"/>
    <row r="4026" s="426" customFormat="1"/>
    <row r="4027" s="426" customFormat="1"/>
    <row r="4028" s="426" customFormat="1"/>
    <row r="4029" s="426" customFormat="1"/>
    <row r="4030" s="426" customFormat="1"/>
    <row r="4031" s="426" customFormat="1"/>
    <row r="4032" s="426" customFormat="1"/>
    <row r="4033" s="426" customFormat="1"/>
    <row r="4034" s="426" customFormat="1"/>
    <row r="4035" s="426" customFormat="1"/>
    <row r="4036" s="426" customFormat="1"/>
    <row r="4037" s="426" customFormat="1"/>
    <row r="4038" s="426" customFormat="1"/>
    <row r="4039" s="426" customFormat="1"/>
    <row r="4040" s="426" customFormat="1"/>
    <row r="4041" s="426" customFormat="1"/>
    <row r="4042" s="426" customFormat="1"/>
    <row r="4043" s="426" customFormat="1"/>
    <row r="4044" s="426" customFormat="1"/>
    <row r="4045" s="426" customFormat="1"/>
    <row r="4046" s="426" customFormat="1"/>
    <row r="4047" s="426" customFormat="1"/>
    <row r="4048" s="426" customFormat="1"/>
    <row r="4049" s="426" customFormat="1"/>
    <row r="4050" s="426" customFormat="1"/>
    <row r="4051" s="426" customFormat="1"/>
    <row r="4052" s="426" customFormat="1"/>
    <row r="4053" s="426" customFormat="1"/>
    <row r="4054" s="426" customFormat="1"/>
    <row r="4055" s="426" customFormat="1"/>
    <row r="4056" s="426" customFormat="1"/>
    <row r="4057" s="426" customFormat="1"/>
    <row r="4058" s="426" customFormat="1"/>
    <row r="4059" s="426" customFormat="1"/>
    <row r="4060" s="426" customFormat="1"/>
    <row r="4061" s="426" customFormat="1"/>
    <row r="4062" s="426" customFormat="1"/>
    <row r="4063" s="426" customFormat="1"/>
    <row r="4064" s="426" customFormat="1"/>
    <row r="4065" s="426" customFormat="1"/>
    <row r="4066" s="426" customFormat="1"/>
    <row r="4067" s="426" customFormat="1"/>
    <row r="4068" s="426" customFormat="1"/>
    <row r="4069" s="426" customFormat="1"/>
    <row r="4070" s="426" customFormat="1"/>
    <row r="4071" s="426" customFormat="1"/>
    <row r="4072" s="426" customFormat="1"/>
    <row r="4073" s="426" customFormat="1"/>
    <row r="4074" s="426" customFormat="1"/>
    <row r="4075" s="426" customFormat="1"/>
    <row r="4076" s="426" customFormat="1"/>
    <row r="4077" s="426" customFormat="1"/>
    <row r="4078" s="426" customFormat="1"/>
    <row r="4079" s="426" customFormat="1"/>
    <row r="4080" s="426" customFormat="1"/>
    <row r="4081" s="426" customFormat="1"/>
    <row r="4082" s="426" customFormat="1"/>
    <row r="4083" s="426" customFormat="1"/>
    <row r="4084" s="426" customFormat="1"/>
    <row r="4085" s="426" customFormat="1"/>
    <row r="4086" s="426" customFormat="1"/>
    <row r="4087" s="426" customFormat="1"/>
    <row r="4088" s="426" customFormat="1"/>
    <row r="4089" s="426" customFormat="1"/>
    <row r="4090" s="426" customFormat="1"/>
    <row r="4091" s="426" customFormat="1"/>
    <row r="4092" s="426" customFormat="1"/>
    <row r="4093" s="426" customFormat="1"/>
    <row r="4094" s="426" customFormat="1"/>
    <row r="4095" s="426" customFormat="1"/>
    <row r="4096" s="426" customFormat="1"/>
    <row r="4097" s="426" customFormat="1"/>
    <row r="4098" s="426" customFormat="1"/>
    <row r="4099" s="426" customFormat="1"/>
    <row r="4100" s="426" customFormat="1"/>
    <row r="4101" s="426" customFormat="1"/>
    <row r="4102" s="426" customFormat="1"/>
    <row r="4103" s="426" customFormat="1"/>
    <row r="4104" s="426" customFormat="1"/>
    <row r="4105" s="426" customFormat="1"/>
    <row r="4106" s="426" customFormat="1"/>
    <row r="4107" s="426" customFormat="1"/>
    <row r="4108" s="426" customFormat="1"/>
    <row r="4109" s="426" customFormat="1"/>
    <row r="4110" s="426" customFormat="1"/>
    <row r="4111" s="426" customFormat="1"/>
    <row r="4112" s="426" customFormat="1"/>
    <row r="4113" s="426" customFormat="1"/>
    <row r="4114" s="426" customFormat="1"/>
    <row r="4115" s="426" customFormat="1"/>
    <row r="4116" s="426" customFormat="1"/>
    <row r="4117" s="426" customFormat="1"/>
    <row r="4118" s="426" customFormat="1"/>
    <row r="4119" s="426" customFormat="1"/>
    <row r="4120" s="426" customFormat="1"/>
    <row r="4121" s="426" customFormat="1"/>
    <row r="4122" s="426" customFormat="1"/>
    <row r="4123" s="426" customFormat="1"/>
    <row r="4124" s="426" customFormat="1"/>
    <row r="4125" s="426" customFormat="1"/>
    <row r="4126" s="426" customFormat="1"/>
    <row r="4127" s="426" customFormat="1"/>
    <row r="4128" s="426" customFormat="1"/>
    <row r="4129" s="426" customFormat="1"/>
    <row r="4130" s="426" customFormat="1"/>
    <row r="4131" s="426" customFormat="1"/>
    <row r="4132" s="426" customFormat="1"/>
    <row r="4133" s="426" customFormat="1"/>
    <row r="4134" s="426" customFormat="1"/>
    <row r="4135" s="426" customFormat="1"/>
    <row r="4136" s="426" customFormat="1"/>
    <row r="4137" s="426" customFormat="1"/>
    <row r="4138" s="426" customFormat="1"/>
    <row r="4139" s="426" customFormat="1"/>
    <row r="4140" s="426" customFormat="1"/>
    <row r="4141" s="426" customFormat="1"/>
    <row r="4142" s="426" customFormat="1"/>
    <row r="4143" s="426" customFormat="1"/>
    <row r="4144" s="426" customFormat="1"/>
    <row r="4145" s="426" customFormat="1"/>
    <row r="4146" s="426" customFormat="1"/>
    <row r="4147" s="426" customFormat="1"/>
    <row r="4148" s="426" customFormat="1"/>
    <row r="4149" s="426" customFormat="1"/>
    <row r="4150" s="426" customFormat="1"/>
    <row r="4151" s="426" customFormat="1"/>
    <row r="4152" s="426" customFormat="1"/>
    <row r="4153" s="426" customFormat="1"/>
    <row r="4154" s="426" customFormat="1"/>
    <row r="4155" s="426" customFormat="1"/>
    <row r="4156" s="426" customFormat="1"/>
    <row r="4157" s="426" customFormat="1"/>
    <row r="4158" s="426" customFormat="1"/>
    <row r="4159" s="426" customFormat="1"/>
    <row r="4160" s="426" customFormat="1"/>
    <row r="4161" s="426" customFormat="1"/>
    <row r="4162" s="426" customFormat="1"/>
    <row r="4163" s="426" customFormat="1"/>
    <row r="4164" s="426" customFormat="1"/>
    <row r="4165" s="426" customFormat="1"/>
    <row r="4166" s="426" customFormat="1"/>
    <row r="4167" s="426" customFormat="1"/>
    <row r="4168" s="426" customFormat="1"/>
    <row r="4169" s="426" customFormat="1"/>
    <row r="4170" s="426" customFormat="1"/>
    <row r="4171" s="426" customFormat="1"/>
    <row r="4172" s="426" customFormat="1"/>
    <row r="4173" s="426" customFormat="1"/>
    <row r="4174" s="426" customFormat="1"/>
    <row r="4175" s="426" customFormat="1"/>
    <row r="4176" s="426" customFormat="1"/>
    <row r="4177" s="426" customFormat="1"/>
    <row r="4178" s="426" customFormat="1"/>
    <row r="4179" s="426" customFormat="1"/>
    <row r="4180" s="426" customFormat="1"/>
    <row r="4181" s="426" customFormat="1"/>
    <row r="4182" s="426" customFormat="1"/>
    <row r="4183" s="426" customFormat="1"/>
    <row r="4184" s="426" customFormat="1"/>
    <row r="4185" s="426" customFormat="1"/>
    <row r="4186" s="426" customFormat="1"/>
    <row r="4187" s="426" customFormat="1"/>
    <row r="4188" s="426" customFormat="1"/>
    <row r="4189" s="426" customFormat="1"/>
    <row r="4190" s="426" customFormat="1"/>
    <row r="4191" s="426" customFormat="1"/>
    <row r="4192" s="426" customFormat="1"/>
    <row r="4193" s="426" customFormat="1"/>
    <row r="4194" s="426" customFormat="1"/>
    <row r="4195" s="426" customFormat="1"/>
    <row r="4196" s="426" customFormat="1"/>
    <row r="4197" s="426" customFormat="1"/>
    <row r="4198" s="426" customFormat="1"/>
    <row r="4199" s="426" customFormat="1"/>
    <row r="4200" s="426" customFormat="1"/>
    <row r="4201" s="426" customFormat="1"/>
    <row r="4202" s="426" customFormat="1"/>
    <row r="4203" s="426" customFormat="1"/>
    <row r="4204" s="426" customFormat="1"/>
    <row r="4205" s="426" customFormat="1"/>
    <row r="4206" s="426" customFormat="1"/>
    <row r="4207" s="426" customFormat="1"/>
    <row r="4208" s="426" customFormat="1"/>
    <row r="4209" s="426" customFormat="1"/>
    <row r="4210" s="426" customFormat="1"/>
    <row r="4211" s="426" customFormat="1"/>
    <row r="4212" s="426" customFormat="1"/>
    <row r="4213" s="426" customFormat="1"/>
    <row r="4214" s="426" customFormat="1"/>
    <row r="4215" s="426" customFormat="1"/>
    <row r="4216" s="426" customFormat="1"/>
    <row r="4217" s="426" customFormat="1"/>
    <row r="4218" s="426" customFormat="1"/>
    <row r="4219" s="426" customFormat="1"/>
    <row r="4220" s="426" customFormat="1"/>
    <row r="4221" s="426" customFormat="1"/>
    <row r="4222" s="426" customFormat="1"/>
    <row r="4223" s="426" customFormat="1"/>
    <row r="4224" s="426" customFormat="1"/>
    <row r="4225" s="426" customFormat="1"/>
    <row r="4226" s="426" customFormat="1"/>
    <row r="4227" s="426" customFormat="1"/>
    <row r="4228" s="426" customFormat="1"/>
    <row r="4229" s="426" customFormat="1"/>
    <row r="4230" s="426" customFormat="1"/>
    <row r="4231" s="426" customFormat="1"/>
    <row r="4232" s="426" customFormat="1"/>
    <row r="4233" s="426" customFormat="1"/>
    <row r="4234" s="426" customFormat="1"/>
    <row r="4235" s="426" customFormat="1"/>
    <row r="4236" s="426" customFormat="1"/>
    <row r="4237" s="426" customFormat="1"/>
    <row r="4238" s="426" customFormat="1"/>
    <row r="4239" s="426" customFormat="1"/>
    <row r="4240" s="426" customFormat="1"/>
    <row r="4241" s="426" customFormat="1"/>
    <row r="4242" s="426" customFormat="1"/>
    <row r="4243" s="426" customFormat="1"/>
    <row r="4244" s="426" customFormat="1"/>
    <row r="4245" s="426" customFormat="1"/>
    <row r="4246" s="426" customFormat="1"/>
    <row r="4247" s="426" customFormat="1"/>
    <row r="4248" s="426" customFormat="1"/>
    <row r="4249" s="426" customFormat="1"/>
    <row r="4250" s="426" customFormat="1"/>
    <row r="4251" s="426" customFormat="1"/>
    <row r="4252" s="426" customFormat="1"/>
    <row r="4253" s="426" customFormat="1"/>
    <row r="4254" s="426" customFormat="1"/>
    <row r="4255" s="426" customFormat="1"/>
    <row r="4256" s="426" customFormat="1"/>
    <row r="4257" s="426" customFormat="1"/>
    <row r="4258" s="426" customFormat="1"/>
    <row r="4259" s="426" customFormat="1"/>
    <row r="4260" s="426" customFormat="1"/>
    <row r="4261" s="426" customFormat="1"/>
    <row r="4262" s="426" customFormat="1"/>
    <row r="4263" s="426" customFormat="1"/>
    <row r="4264" s="426" customFormat="1"/>
    <row r="4265" s="426" customFormat="1"/>
    <row r="4266" s="426" customFormat="1"/>
    <row r="4267" s="426" customFormat="1"/>
    <row r="4268" s="426" customFormat="1"/>
    <row r="4269" s="426" customFormat="1"/>
    <row r="4270" s="426" customFormat="1"/>
    <row r="4271" s="426" customFormat="1"/>
    <row r="4272" s="426" customFormat="1"/>
    <row r="4273" s="426" customFormat="1"/>
    <row r="4274" s="426" customFormat="1"/>
    <row r="4275" s="426" customFormat="1"/>
    <row r="4276" s="426" customFormat="1"/>
    <row r="4277" s="426" customFormat="1"/>
    <row r="4278" s="426" customFormat="1"/>
    <row r="4279" s="426" customFormat="1"/>
    <row r="4280" s="426" customFormat="1"/>
    <row r="4281" s="426" customFormat="1"/>
    <row r="4282" s="426" customFormat="1"/>
    <row r="4283" s="426" customFormat="1"/>
    <row r="4284" s="426" customFormat="1"/>
    <row r="4285" s="426" customFormat="1"/>
    <row r="4286" s="426" customFormat="1"/>
    <row r="4287" s="426" customFormat="1"/>
    <row r="4288" s="426" customFormat="1"/>
    <row r="4289" s="426" customFormat="1"/>
    <row r="4290" s="426" customFormat="1"/>
    <row r="4291" s="426" customFormat="1"/>
    <row r="4292" s="426" customFormat="1"/>
    <row r="4293" s="426" customFormat="1"/>
    <row r="4294" s="426" customFormat="1"/>
    <row r="4295" s="426" customFormat="1"/>
    <row r="4296" s="426" customFormat="1"/>
    <row r="4297" s="426" customFormat="1"/>
    <row r="4298" s="426" customFormat="1"/>
    <row r="4299" s="426" customFormat="1"/>
    <row r="4300" s="426" customFormat="1"/>
    <row r="4301" s="426" customFormat="1"/>
    <row r="4302" s="426" customFormat="1"/>
    <row r="4303" s="426" customFormat="1"/>
    <row r="4304" s="426" customFormat="1"/>
    <row r="4305" s="426" customFormat="1"/>
    <row r="4306" s="426" customFormat="1"/>
    <row r="4307" s="426" customFormat="1"/>
    <row r="4308" s="426" customFormat="1"/>
    <row r="4309" s="426" customFormat="1"/>
    <row r="4310" s="426" customFormat="1"/>
    <row r="4311" s="426" customFormat="1"/>
    <row r="4312" s="426" customFormat="1"/>
    <row r="4313" s="426" customFormat="1"/>
    <row r="4314" s="426" customFormat="1"/>
    <row r="4315" s="426" customFormat="1"/>
    <row r="4316" s="426" customFormat="1"/>
    <row r="4317" s="426" customFormat="1"/>
    <row r="4318" s="426" customFormat="1"/>
    <row r="4319" s="426" customFormat="1"/>
    <row r="4320" s="426" customFormat="1"/>
    <row r="4321" s="426" customFormat="1"/>
    <row r="4322" s="426" customFormat="1"/>
    <row r="4323" s="426" customFormat="1"/>
    <row r="4324" s="426" customFormat="1"/>
    <row r="4325" s="426" customFormat="1"/>
    <row r="4326" s="426" customFormat="1"/>
    <row r="4327" s="426" customFormat="1"/>
    <row r="4328" s="426" customFormat="1"/>
    <row r="4329" s="426" customFormat="1"/>
    <row r="4330" s="426" customFormat="1"/>
    <row r="4331" s="426" customFormat="1"/>
    <row r="4332" s="426" customFormat="1"/>
    <row r="4333" s="426" customFormat="1"/>
    <row r="4334" s="426" customFormat="1"/>
    <row r="4335" s="426" customFormat="1"/>
    <row r="4336" s="426" customFormat="1"/>
    <row r="4337" s="426" customFormat="1"/>
    <row r="4338" s="426" customFormat="1"/>
    <row r="4339" s="426" customFormat="1"/>
    <row r="4340" s="426" customFormat="1"/>
    <row r="4341" s="426" customFormat="1"/>
    <row r="4342" s="426" customFormat="1"/>
    <row r="4343" s="426" customFormat="1"/>
    <row r="4344" s="426" customFormat="1"/>
    <row r="4345" s="426" customFormat="1"/>
    <row r="4346" s="426" customFormat="1"/>
    <row r="4347" s="426" customFormat="1"/>
    <row r="4348" s="426" customFormat="1"/>
    <row r="4349" s="426" customFormat="1"/>
    <row r="4350" s="426" customFormat="1"/>
    <row r="4351" s="426" customFormat="1"/>
    <row r="4352" s="426" customFormat="1"/>
    <row r="4353" s="426" customFormat="1"/>
    <row r="4354" s="426" customFormat="1"/>
    <row r="4355" s="426" customFormat="1"/>
    <row r="4356" s="426" customFormat="1"/>
    <row r="4357" s="426" customFormat="1"/>
    <row r="4358" s="426" customFormat="1"/>
    <row r="4359" s="426" customFormat="1"/>
    <row r="4360" s="426" customFormat="1"/>
    <row r="4361" s="426" customFormat="1"/>
    <row r="4362" s="426" customFormat="1"/>
    <row r="4363" s="426" customFormat="1"/>
    <row r="4364" s="426" customFormat="1"/>
    <row r="4365" s="426" customFormat="1"/>
    <row r="4366" s="426" customFormat="1"/>
    <row r="4367" s="426" customFormat="1"/>
    <row r="4368" s="426" customFormat="1"/>
    <row r="4369" s="426" customFormat="1"/>
    <row r="4370" s="426" customFormat="1"/>
    <row r="4371" s="426" customFormat="1"/>
    <row r="4372" s="426" customFormat="1"/>
    <row r="4373" s="426" customFormat="1"/>
    <row r="4374" s="426" customFormat="1"/>
    <row r="4375" s="426" customFormat="1"/>
    <row r="4376" s="426" customFormat="1"/>
    <row r="4377" s="426" customFormat="1"/>
    <row r="4378" s="426" customFormat="1"/>
    <row r="4379" s="426" customFormat="1"/>
    <row r="4380" s="426" customFormat="1"/>
    <row r="4381" s="426" customFormat="1"/>
    <row r="4382" s="426" customFormat="1"/>
    <row r="4383" s="426" customFormat="1"/>
    <row r="4384" s="426" customFormat="1"/>
    <row r="4385" s="426" customFormat="1"/>
    <row r="4386" s="426" customFormat="1"/>
    <row r="4387" s="426" customFormat="1"/>
    <row r="4388" s="426" customFormat="1"/>
    <row r="4389" s="426" customFormat="1"/>
    <row r="4390" s="426" customFormat="1"/>
    <row r="4391" s="426" customFormat="1"/>
    <row r="4392" s="426" customFormat="1"/>
    <row r="4393" s="426" customFormat="1"/>
    <row r="4394" s="426" customFormat="1"/>
    <row r="4395" s="426" customFormat="1"/>
    <row r="4396" s="426" customFormat="1"/>
    <row r="4397" s="426" customFormat="1"/>
    <row r="4398" s="426" customFormat="1"/>
    <row r="4399" s="426" customFormat="1"/>
    <row r="4400" s="426" customFormat="1"/>
    <row r="4401" s="426" customFormat="1"/>
    <row r="4402" s="426" customFormat="1"/>
    <row r="4403" s="426" customFormat="1"/>
    <row r="4404" s="426" customFormat="1"/>
    <row r="4405" s="426" customFormat="1"/>
    <row r="4406" s="426" customFormat="1"/>
    <row r="4407" s="426" customFormat="1"/>
    <row r="4408" s="426" customFormat="1"/>
    <row r="4409" s="426" customFormat="1"/>
    <row r="4410" s="426" customFormat="1"/>
    <row r="4411" s="426" customFormat="1"/>
    <row r="4412" s="426" customFormat="1"/>
    <row r="4413" s="426" customFormat="1"/>
    <row r="4414" s="426" customFormat="1"/>
    <row r="4415" s="426" customFormat="1"/>
    <row r="4416" s="426" customFormat="1"/>
    <row r="4417" s="426" customFormat="1"/>
    <row r="4418" s="426" customFormat="1"/>
    <row r="4419" s="426" customFormat="1"/>
    <row r="4420" s="426" customFormat="1"/>
    <row r="4421" s="426" customFormat="1"/>
    <row r="4422" s="426" customFormat="1"/>
    <row r="4423" s="426" customFormat="1"/>
    <row r="4424" s="426" customFormat="1"/>
    <row r="4425" s="426" customFormat="1"/>
    <row r="4426" s="426" customFormat="1"/>
    <row r="4427" s="426" customFormat="1"/>
    <row r="4428" s="426" customFormat="1"/>
    <row r="4429" s="426" customFormat="1"/>
    <row r="4430" s="426" customFormat="1"/>
    <row r="4431" s="426" customFormat="1"/>
    <row r="4432" s="426" customFormat="1"/>
    <row r="4433" s="426" customFormat="1"/>
    <row r="4434" s="426" customFormat="1"/>
    <row r="4435" s="426" customFormat="1"/>
    <row r="4436" s="426" customFormat="1"/>
    <row r="4437" s="426" customFormat="1"/>
    <row r="4438" s="426" customFormat="1"/>
    <row r="4439" s="426" customFormat="1"/>
    <row r="4440" s="426" customFormat="1"/>
    <row r="4441" s="426" customFormat="1"/>
    <row r="4442" s="426" customFormat="1"/>
    <row r="4443" s="426" customFormat="1"/>
    <row r="4444" s="426" customFormat="1"/>
    <row r="4445" s="426" customFormat="1"/>
    <row r="4446" s="426" customFormat="1"/>
    <row r="4447" s="426" customFormat="1"/>
    <row r="4448" s="426" customFormat="1"/>
    <row r="4449" s="426" customFormat="1"/>
    <row r="4450" s="426" customFormat="1"/>
    <row r="4451" s="426" customFormat="1"/>
    <row r="4452" s="426" customFormat="1"/>
    <row r="4453" s="426" customFormat="1"/>
    <row r="4454" s="426" customFormat="1"/>
    <row r="4455" s="426" customFormat="1"/>
    <row r="4456" s="426" customFormat="1"/>
    <row r="4457" s="426" customFormat="1"/>
    <row r="4458" s="426" customFormat="1"/>
    <row r="4459" s="426" customFormat="1"/>
    <row r="4460" s="426" customFormat="1"/>
    <row r="4461" s="426" customFormat="1"/>
    <row r="4462" s="426" customFormat="1"/>
    <row r="4463" s="426" customFormat="1"/>
    <row r="4464" s="426" customFormat="1"/>
    <row r="4465" s="426" customFormat="1"/>
    <row r="4466" s="426" customFormat="1"/>
    <row r="4467" s="426" customFormat="1"/>
    <row r="4468" s="426" customFormat="1"/>
    <row r="4469" s="426" customFormat="1"/>
    <row r="4470" s="426" customFormat="1"/>
    <row r="4471" s="426" customFormat="1"/>
    <row r="4472" s="426" customFormat="1"/>
    <row r="4473" s="426" customFormat="1"/>
    <row r="4474" s="426" customFormat="1"/>
    <row r="4475" s="426" customFormat="1"/>
    <row r="4476" s="426" customFormat="1"/>
    <row r="4477" s="426" customFormat="1"/>
    <row r="4478" s="426" customFormat="1"/>
    <row r="4479" s="426" customFormat="1"/>
    <row r="4480" s="426" customFormat="1"/>
    <row r="4481" s="426" customFormat="1"/>
    <row r="4482" s="426" customFormat="1"/>
    <row r="4483" s="426" customFormat="1"/>
    <row r="4484" s="426" customFormat="1"/>
    <row r="4485" s="426" customFormat="1"/>
    <row r="4486" s="426" customFormat="1"/>
    <row r="4487" s="426" customFormat="1"/>
    <row r="4488" s="426" customFormat="1"/>
    <row r="4489" s="426" customFormat="1"/>
    <row r="4490" s="426" customFormat="1"/>
    <row r="4491" s="426" customFormat="1"/>
    <row r="4492" s="426" customFormat="1"/>
    <row r="4493" s="426" customFormat="1"/>
    <row r="4494" s="426" customFormat="1"/>
    <row r="4495" s="426" customFormat="1"/>
    <row r="4496" s="426" customFormat="1"/>
    <row r="4497" s="426" customFormat="1"/>
    <row r="4498" s="426" customFormat="1"/>
    <row r="4499" s="426" customFormat="1"/>
    <row r="4500" s="426" customFormat="1"/>
    <row r="4501" s="426" customFormat="1"/>
    <row r="4502" s="426" customFormat="1"/>
    <row r="4503" s="426" customFormat="1"/>
    <row r="4504" s="426" customFormat="1"/>
    <row r="4505" s="426" customFormat="1"/>
    <row r="4506" s="426" customFormat="1"/>
    <row r="4507" s="426" customFormat="1"/>
    <row r="4508" s="426" customFormat="1"/>
    <row r="4509" s="426" customFormat="1"/>
    <row r="4510" s="426" customFormat="1"/>
    <row r="4511" s="426" customFormat="1"/>
    <row r="4512" s="426" customFormat="1"/>
    <row r="4513" s="426" customFormat="1"/>
    <row r="4514" s="426" customFormat="1"/>
    <row r="4515" s="426" customFormat="1"/>
    <row r="4516" s="426" customFormat="1"/>
    <row r="4517" s="426" customFormat="1"/>
    <row r="4518" s="426" customFormat="1"/>
    <row r="4519" s="426" customFormat="1"/>
    <row r="4520" s="426" customFormat="1"/>
    <row r="4521" s="426" customFormat="1"/>
    <row r="4522" s="426" customFormat="1"/>
    <row r="4523" s="426" customFormat="1"/>
    <row r="4524" s="426" customFormat="1"/>
    <row r="4525" s="426" customFormat="1"/>
    <row r="4526" s="426" customFormat="1"/>
    <row r="4527" s="426" customFormat="1"/>
    <row r="4528" s="426" customFormat="1"/>
    <row r="4529" s="426" customFormat="1"/>
    <row r="4530" s="426" customFormat="1"/>
    <row r="4531" s="426" customFormat="1"/>
    <row r="4532" s="426" customFormat="1"/>
    <row r="4533" s="426" customFormat="1"/>
    <row r="4534" s="426" customFormat="1"/>
    <row r="4535" s="426" customFormat="1"/>
    <row r="4536" s="426" customFormat="1"/>
    <row r="4537" s="426" customFormat="1"/>
    <row r="4538" s="426" customFormat="1"/>
    <row r="4539" s="426" customFormat="1"/>
    <row r="4540" s="426" customFormat="1"/>
    <row r="4541" s="426" customFormat="1"/>
    <row r="4542" s="426" customFormat="1"/>
    <row r="4543" s="426" customFormat="1"/>
    <row r="4544" s="426" customFormat="1"/>
    <row r="4545" s="426" customFormat="1"/>
    <row r="4546" s="426" customFormat="1"/>
    <row r="4547" s="426" customFormat="1"/>
    <row r="4548" s="426" customFormat="1"/>
    <row r="4549" s="426" customFormat="1"/>
    <row r="4550" s="426" customFormat="1"/>
    <row r="4551" s="426" customFormat="1"/>
    <row r="4552" s="426" customFormat="1"/>
    <row r="4553" s="426" customFormat="1"/>
    <row r="4554" s="426" customFormat="1"/>
    <row r="4555" s="426" customFormat="1"/>
    <row r="4556" s="426" customFormat="1"/>
    <row r="4557" s="426" customFormat="1"/>
    <row r="4558" s="426" customFormat="1"/>
    <row r="4559" s="426" customFormat="1"/>
    <row r="4560" s="426" customFormat="1"/>
    <row r="4561" s="426" customFormat="1"/>
    <row r="4562" s="426" customFormat="1"/>
    <row r="4563" s="426" customFormat="1"/>
    <row r="4564" s="426" customFormat="1"/>
    <row r="4565" s="426" customFormat="1"/>
    <row r="4566" s="426" customFormat="1"/>
    <row r="4567" s="426" customFormat="1"/>
    <row r="4568" s="426" customFormat="1"/>
    <row r="4569" s="426" customFormat="1"/>
    <row r="4570" s="426" customFormat="1"/>
    <row r="4571" s="426" customFormat="1"/>
    <row r="4572" s="426" customFormat="1"/>
    <row r="4573" s="426" customFormat="1"/>
    <row r="4574" s="426" customFormat="1"/>
    <row r="4575" s="426" customFormat="1"/>
    <row r="4576" s="426" customFormat="1"/>
    <row r="4577" s="426" customFormat="1"/>
    <row r="4578" s="426" customFormat="1"/>
    <row r="4579" s="426" customFormat="1"/>
    <row r="4580" s="426" customFormat="1"/>
    <row r="4581" s="426" customFormat="1"/>
    <row r="4582" s="426" customFormat="1"/>
    <row r="4583" s="426" customFormat="1"/>
    <row r="4584" s="426" customFormat="1"/>
    <row r="4585" s="426" customFormat="1"/>
    <row r="4586" s="426" customFormat="1"/>
    <row r="4587" s="426" customFormat="1"/>
    <row r="4588" s="426" customFormat="1"/>
    <row r="4589" s="426" customFormat="1"/>
    <row r="4590" s="426" customFormat="1"/>
    <row r="4591" s="426" customFormat="1"/>
    <row r="4592" s="426" customFormat="1"/>
    <row r="4593" s="426" customFormat="1"/>
    <row r="4594" s="426" customFormat="1"/>
    <row r="4595" s="426" customFormat="1"/>
    <row r="4596" s="426" customFormat="1"/>
    <row r="4597" s="426" customFormat="1"/>
    <row r="4598" s="426" customFormat="1"/>
    <row r="4599" s="426" customFormat="1"/>
    <row r="4600" s="426" customFormat="1"/>
    <row r="4601" s="426" customFormat="1"/>
    <row r="4602" s="426" customFormat="1"/>
    <row r="4603" s="426" customFormat="1"/>
    <row r="4604" s="426" customFormat="1"/>
    <row r="4605" s="426" customFormat="1"/>
    <row r="4606" s="426" customFormat="1"/>
    <row r="4607" s="426" customFormat="1"/>
    <row r="4608" s="426" customFormat="1"/>
    <row r="4609" s="426" customFormat="1"/>
    <row r="4610" s="426" customFormat="1"/>
    <row r="4611" s="426" customFormat="1"/>
    <row r="4612" s="426" customFormat="1"/>
    <row r="4613" s="426" customFormat="1"/>
    <row r="4614" s="426" customFormat="1"/>
    <row r="4615" s="426" customFormat="1"/>
    <row r="4616" s="426" customFormat="1"/>
    <row r="4617" s="426" customFormat="1"/>
    <row r="4618" s="426" customFormat="1"/>
    <row r="4619" s="426" customFormat="1"/>
    <row r="4620" s="426" customFormat="1"/>
    <row r="4621" s="426" customFormat="1"/>
    <row r="4622" s="426" customFormat="1"/>
    <row r="4623" s="426" customFormat="1"/>
    <row r="4624" s="426" customFormat="1"/>
    <row r="4625" s="426" customFormat="1"/>
    <row r="4626" s="426" customFormat="1"/>
    <row r="4627" s="426" customFormat="1"/>
    <row r="4628" s="426" customFormat="1"/>
    <row r="4629" s="426" customFormat="1"/>
    <row r="4630" s="426" customFormat="1"/>
    <row r="4631" s="426" customFormat="1"/>
    <row r="4632" s="426" customFormat="1"/>
    <row r="4633" s="426" customFormat="1"/>
    <row r="4634" s="426" customFormat="1"/>
    <row r="4635" s="426" customFormat="1"/>
    <row r="4636" s="426" customFormat="1"/>
    <row r="4637" s="426" customFormat="1"/>
    <row r="4638" s="426" customFormat="1"/>
    <row r="4639" s="426" customFormat="1"/>
    <row r="4640" s="426" customFormat="1"/>
    <row r="4641" s="426" customFormat="1"/>
    <row r="4642" s="426" customFormat="1"/>
    <row r="4643" s="426" customFormat="1"/>
    <row r="4644" s="426" customFormat="1"/>
    <row r="4645" s="426" customFormat="1"/>
    <row r="4646" s="426" customFormat="1"/>
    <row r="4647" s="426" customFormat="1"/>
    <row r="4648" s="426" customFormat="1"/>
    <row r="4649" s="426" customFormat="1"/>
    <row r="4650" s="426" customFormat="1"/>
    <row r="4651" s="426" customFormat="1"/>
    <row r="4652" s="426" customFormat="1"/>
    <row r="4653" s="426" customFormat="1"/>
    <row r="4654" s="426" customFormat="1"/>
    <row r="4655" s="426" customFormat="1"/>
    <row r="4656" s="426" customFormat="1"/>
    <row r="4657" s="426" customFormat="1"/>
    <row r="4658" s="426" customFormat="1"/>
    <row r="4659" s="426" customFormat="1"/>
    <row r="4660" s="426" customFormat="1"/>
    <row r="4661" s="426" customFormat="1"/>
    <row r="4662" s="426" customFormat="1"/>
    <row r="4663" s="426" customFormat="1"/>
    <row r="4664" s="426" customFormat="1"/>
    <row r="4665" s="426" customFormat="1"/>
    <row r="4666" s="426" customFormat="1"/>
    <row r="4667" s="426" customFormat="1"/>
    <row r="4668" s="426" customFormat="1"/>
    <row r="4669" s="426" customFormat="1"/>
    <row r="4670" s="426" customFormat="1"/>
    <row r="4671" s="426" customFormat="1"/>
    <row r="4672" s="426" customFormat="1"/>
    <row r="4673" s="426" customFormat="1"/>
    <row r="4674" s="426" customFormat="1"/>
    <row r="4675" s="426" customFormat="1"/>
    <row r="4676" s="426" customFormat="1"/>
    <row r="4677" s="426" customFormat="1"/>
    <row r="4678" s="426" customFormat="1"/>
    <row r="4679" s="426" customFormat="1"/>
    <row r="4680" s="426" customFormat="1"/>
    <row r="4681" s="426" customFormat="1"/>
    <row r="4682" s="426" customFormat="1"/>
    <row r="4683" s="426" customFormat="1"/>
    <row r="4684" s="426" customFormat="1"/>
    <row r="4685" s="426" customFormat="1"/>
    <row r="4686" s="426" customFormat="1"/>
    <row r="4687" s="426" customFormat="1"/>
    <row r="4688" s="426" customFormat="1"/>
    <row r="4689" s="426" customFormat="1"/>
    <row r="4690" s="426" customFormat="1"/>
    <row r="4691" s="426" customFormat="1"/>
    <row r="4692" s="426" customFormat="1"/>
    <row r="4693" s="426" customFormat="1"/>
    <row r="4694" s="426" customFormat="1"/>
    <row r="4695" s="426" customFormat="1"/>
    <row r="4696" s="426" customFormat="1"/>
    <row r="4697" s="426" customFormat="1"/>
    <row r="4698" s="426" customFormat="1"/>
    <row r="4699" s="426" customFormat="1"/>
    <row r="4700" s="426" customFormat="1"/>
    <row r="4701" s="426" customFormat="1"/>
    <row r="4702" s="426" customFormat="1"/>
    <row r="4703" s="426" customFormat="1"/>
    <row r="4704" s="426" customFormat="1"/>
    <row r="4705" s="426" customFormat="1"/>
    <row r="4706" s="426" customFormat="1"/>
    <row r="4707" s="426" customFormat="1"/>
    <row r="4708" s="426" customFormat="1"/>
    <row r="4709" s="426" customFormat="1"/>
    <row r="4710" s="426" customFormat="1"/>
    <row r="4711" s="426" customFormat="1"/>
    <row r="4712" s="426" customFormat="1"/>
    <row r="4713" s="426" customFormat="1"/>
    <row r="4714" s="426" customFormat="1"/>
    <row r="4715" s="426" customFormat="1"/>
    <row r="4716" s="426" customFormat="1"/>
    <row r="4717" s="426" customFormat="1"/>
    <row r="4718" s="426" customFormat="1"/>
    <row r="4719" s="426" customFormat="1"/>
    <row r="4720" s="426" customFormat="1"/>
    <row r="4721" s="426" customFormat="1"/>
    <row r="4722" s="426" customFormat="1"/>
    <row r="4723" s="426" customFormat="1"/>
    <row r="4724" s="426" customFormat="1"/>
    <row r="4725" s="426" customFormat="1"/>
    <row r="4726" s="426" customFormat="1"/>
    <row r="4727" s="426" customFormat="1"/>
    <row r="4728" s="426" customFormat="1"/>
    <row r="4729" s="426" customFormat="1"/>
    <row r="4730" s="426" customFormat="1"/>
    <row r="4731" s="426" customFormat="1"/>
    <row r="4732" s="426" customFormat="1"/>
    <row r="4733" s="426" customFormat="1"/>
    <row r="4734" s="426" customFormat="1"/>
    <row r="4735" s="426" customFormat="1"/>
    <row r="4736" s="426" customFormat="1"/>
    <row r="4737" s="426" customFormat="1"/>
    <row r="4738" s="426" customFormat="1"/>
    <row r="4739" s="426" customFormat="1"/>
    <row r="4740" s="426" customFormat="1"/>
    <row r="4741" s="426" customFormat="1"/>
    <row r="4742" s="426" customFormat="1"/>
    <row r="4743" s="426" customFormat="1"/>
    <row r="4744" s="426" customFormat="1"/>
    <row r="4745" s="426" customFormat="1"/>
    <row r="4746" s="426" customFormat="1"/>
    <row r="4747" s="426" customFormat="1"/>
    <row r="4748" s="426" customFormat="1"/>
    <row r="4749" s="426" customFormat="1"/>
    <row r="4750" s="426" customFormat="1"/>
    <row r="4751" s="426" customFormat="1"/>
    <row r="4752" s="426" customFormat="1"/>
    <row r="4753" s="426" customFormat="1"/>
    <row r="4754" s="426" customFormat="1"/>
    <row r="4755" s="426" customFormat="1"/>
    <row r="4756" s="426" customFormat="1"/>
    <row r="4757" s="426" customFormat="1"/>
    <row r="4758" s="426" customFormat="1"/>
    <row r="4759" s="426" customFormat="1"/>
    <row r="4760" s="426" customFormat="1"/>
    <row r="4761" s="426" customFormat="1"/>
    <row r="4762" s="426" customFormat="1"/>
    <row r="4763" s="426" customFormat="1"/>
    <row r="4764" s="426" customFormat="1"/>
    <row r="4765" s="426" customFormat="1"/>
    <row r="4766" s="426" customFormat="1"/>
    <row r="4767" s="426" customFormat="1"/>
    <row r="4768" s="426" customFormat="1"/>
    <row r="4769" s="426" customFormat="1"/>
    <row r="4770" s="426" customFormat="1"/>
    <row r="4771" s="426" customFormat="1"/>
    <row r="4772" s="426" customFormat="1"/>
    <row r="4773" s="426" customFormat="1"/>
    <row r="4774" s="426" customFormat="1"/>
    <row r="4775" s="426" customFormat="1"/>
    <row r="4776" s="426" customFormat="1"/>
    <row r="4777" s="426" customFormat="1"/>
    <row r="4778" s="426" customFormat="1"/>
    <row r="4779" s="426" customFormat="1"/>
    <row r="4780" s="426" customFormat="1"/>
    <row r="4781" s="426" customFormat="1"/>
    <row r="4782" s="426" customFormat="1"/>
    <row r="4783" s="426" customFormat="1"/>
    <row r="4784" s="426" customFormat="1"/>
    <row r="4785" s="426" customFormat="1"/>
    <row r="4786" s="426" customFormat="1"/>
    <row r="4787" s="426" customFormat="1"/>
    <row r="4788" s="426" customFormat="1"/>
    <row r="4789" s="426" customFormat="1"/>
    <row r="4790" s="426" customFormat="1"/>
    <row r="4791" s="426" customFormat="1"/>
    <row r="4792" s="426" customFormat="1"/>
    <row r="4793" s="426" customFormat="1"/>
    <row r="4794" s="426" customFormat="1"/>
    <row r="4795" s="426" customFormat="1"/>
    <row r="4796" s="426" customFormat="1"/>
    <row r="4797" s="426" customFormat="1"/>
    <row r="4798" s="426" customFormat="1"/>
    <row r="4799" s="426" customFormat="1"/>
    <row r="4800" s="426" customFormat="1"/>
    <row r="4801" s="426" customFormat="1"/>
    <row r="4802" s="426" customFormat="1"/>
    <row r="4803" s="426" customFormat="1"/>
    <row r="4804" s="426" customFormat="1"/>
    <row r="4805" s="426" customFormat="1"/>
    <row r="4806" s="426" customFormat="1"/>
    <row r="4807" s="426" customFormat="1"/>
    <row r="4808" s="426" customFormat="1"/>
    <row r="4809" s="426" customFormat="1"/>
    <row r="4810" s="426" customFormat="1"/>
    <row r="4811" s="426" customFormat="1"/>
    <row r="4812" s="426" customFormat="1"/>
    <row r="4813" s="426" customFormat="1"/>
    <row r="4814" s="426" customFormat="1"/>
    <row r="4815" s="426" customFormat="1"/>
    <row r="4816" s="426" customFormat="1"/>
    <row r="4817" s="426" customFormat="1"/>
    <row r="4818" s="426" customFormat="1"/>
    <row r="4819" s="426" customFormat="1"/>
    <row r="4820" s="426" customFormat="1"/>
    <row r="4821" s="426" customFormat="1"/>
    <row r="4822" s="426" customFormat="1"/>
    <row r="4823" s="426" customFormat="1"/>
    <row r="4824" s="426" customFormat="1"/>
    <row r="4825" s="426" customFormat="1"/>
    <row r="4826" s="426" customFormat="1"/>
    <row r="4827" s="426" customFormat="1"/>
    <row r="4828" s="426" customFormat="1"/>
    <row r="4829" s="426" customFormat="1"/>
    <row r="4830" s="426" customFormat="1"/>
    <row r="4831" s="426" customFormat="1"/>
    <row r="4832" s="426" customFormat="1"/>
    <row r="4833" s="426" customFormat="1"/>
    <row r="4834" s="426" customFormat="1"/>
    <row r="4835" s="426" customFormat="1"/>
    <row r="4836" s="426" customFormat="1"/>
    <row r="4837" s="426" customFormat="1"/>
    <row r="4838" s="426" customFormat="1"/>
    <row r="4839" s="426" customFormat="1"/>
    <row r="4840" s="426" customFormat="1"/>
    <row r="4841" s="426" customFormat="1"/>
    <row r="4842" s="426" customFormat="1"/>
    <row r="4843" s="426" customFormat="1"/>
    <row r="4844" s="426" customFormat="1"/>
    <row r="4845" s="426" customFormat="1"/>
    <row r="4846" s="426" customFormat="1"/>
    <row r="4847" s="426" customFormat="1"/>
    <row r="4848" s="426" customFormat="1"/>
    <row r="4849" s="426" customFormat="1"/>
    <row r="4850" s="426" customFormat="1"/>
    <row r="4851" s="426" customFormat="1"/>
    <row r="4852" s="426" customFormat="1"/>
    <row r="4853" s="426" customFormat="1"/>
    <row r="4854" s="426" customFormat="1"/>
    <row r="4855" s="426" customFormat="1"/>
    <row r="4856" s="426" customFormat="1"/>
    <row r="4857" s="426" customFormat="1"/>
    <row r="4858" s="426" customFormat="1"/>
    <row r="4859" s="426" customFormat="1"/>
    <row r="4860" s="426" customFormat="1"/>
    <row r="4861" s="426" customFormat="1"/>
    <row r="4862" s="426" customFormat="1"/>
    <row r="4863" s="426" customFormat="1"/>
    <row r="4864" s="426" customFormat="1"/>
    <row r="4865" s="426" customFormat="1"/>
    <row r="4866" s="426" customFormat="1"/>
    <row r="4867" s="426" customFormat="1"/>
    <row r="4868" s="426" customFormat="1"/>
    <row r="4869" s="426" customFormat="1"/>
    <row r="4870" s="426" customFormat="1"/>
    <row r="4871" s="426" customFormat="1"/>
    <row r="4872" s="426" customFormat="1"/>
    <row r="4873" s="426" customFormat="1"/>
    <row r="4874" s="426" customFormat="1"/>
    <row r="4875" s="426" customFormat="1"/>
    <row r="4876" s="426" customFormat="1"/>
    <row r="4877" s="426" customFormat="1"/>
    <row r="4878" s="426" customFormat="1"/>
    <row r="4879" s="426" customFormat="1"/>
    <row r="4880" s="426" customFormat="1"/>
    <row r="4881" s="426" customFormat="1"/>
    <row r="4882" s="426" customFormat="1"/>
    <row r="4883" s="426" customFormat="1"/>
    <row r="4884" s="426" customFormat="1"/>
    <row r="4885" s="426" customFormat="1"/>
    <row r="4886" s="426" customFormat="1"/>
    <row r="4887" s="426" customFormat="1"/>
    <row r="4888" s="426" customFormat="1"/>
    <row r="4889" s="426" customFormat="1"/>
    <row r="4890" s="426" customFormat="1"/>
    <row r="4891" s="426" customFormat="1"/>
    <row r="4892" s="426" customFormat="1"/>
    <row r="4893" s="426" customFormat="1"/>
    <row r="4894" s="426" customFormat="1"/>
    <row r="4895" s="426" customFormat="1"/>
    <row r="4896" s="426" customFormat="1"/>
    <row r="4897" s="426" customFormat="1"/>
    <row r="4898" s="426" customFormat="1"/>
    <row r="4899" s="426" customFormat="1"/>
    <row r="4900" s="426" customFormat="1"/>
    <row r="4901" s="426" customFormat="1"/>
    <row r="4902" s="426" customFormat="1"/>
    <row r="4903" s="426" customFormat="1"/>
    <row r="4904" s="426" customFormat="1"/>
    <row r="4905" s="426" customFormat="1"/>
    <row r="4906" s="426" customFormat="1"/>
    <row r="4907" s="426" customFormat="1"/>
    <row r="4908" s="426" customFormat="1"/>
    <row r="4909" s="426" customFormat="1"/>
    <row r="4910" s="426" customFormat="1"/>
    <row r="4911" s="426" customFormat="1"/>
    <row r="4912" s="426" customFormat="1"/>
    <row r="4913" s="426" customFormat="1"/>
    <row r="4914" s="426" customFormat="1"/>
    <row r="4915" s="426" customFormat="1"/>
    <row r="4916" s="426" customFormat="1"/>
    <row r="4917" s="426" customFormat="1"/>
    <row r="4918" s="426" customFormat="1"/>
    <row r="4919" s="426" customFormat="1"/>
    <row r="4920" s="426" customFormat="1"/>
    <row r="4921" s="426" customFormat="1"/>
    <row r="4922" s="426" customFormat="1"/>
    <row r="4923" s="426" customFormat="1"/>
    <row r="4924" s="426" customFormat="1"/>
    <row r="4925" s="426" customFormat="1"/>
    <row r="4926" s="426" customFormat="1"/>
    <row r="4927" s="426" customFormat="1"/>
    <row r="4928" s="426" customFormat="1"/>
    <row r="4929" s="426" customFormat="1"/>
    <row r="4930" s="426" customFormat="1"/>
    <row r="4931" s="426" customFormat="1"/>
    <row r="4932" s="426" customFormat="1"/>
    <row r="4933" s="426" customFormat="1"/>
    <row r="4934" s="426" customFormat="1"/>
    <row r="4935" s="426" customFormat="1"/>
    <row r="4936" s="426" customFormat="1"/>
    <row r="4937" s="426" customFormat="1"/>
    <row r="4938" s="426" customFormat="1"/>
    <row r="4939" s="426" customFormat="1"/>
    <row r="4940" s="426" customFormat="1"/>
    <row r="4941" s="426" customFormat="1"/>
    <row r="4942" s="426" customFormat="1"/>
    <row r="4943" s="426" customFormat="1"/>
    <row r="4944" s="426" customFormat="1"/>
    <row r="4945" s="426" customFormat="1"/>
    <row r="4946" s="426" customFormat="1"/>
    <row r="4947" s="426" customFormat="1"/>
    <row r="4948" s="426" customFormat="1"/>
    <row r="4949" s="426" customFormat="1"/>
    <row r="4950" s="426" customFormat="1"/>
    <row r="4951" s="426" customFormat="1"/>
    <row r="4952" s="426" customFormat="1"/>
    <row r="4953" s="426" customFormat="1"/>
    <row r="4954" s="426" customFormat="1"/>
    <row r="4955" s="426" customFormat="1"/>
    <row r="4956" s="426" customFormat="1"/>
    <row r="4957" s="426" customFormat="1"/>
    <row r="4958" s="426" customFormat="1"/>
    <row r="4959" s="426" customFormat="1"/>
    <row r="4960" s="426" customFormat="1"/>
    <row r="4961" s="426" customFormat="1"/>
    <row r="4962" s="426" customFormat="1"/>
    <row r="4963" s="426" customFormat="1"/>
    <row r="4964" s="426" customFormat="1"/>
    <row r="4965" s="426" customFormat="1"/>
    <row r="4966" s="426" customFormat="1"/>
    <row r="4967" s="426" customFormat="1"/>
    <row r="4968" s="426" customFormat="1"/>
    <row r="4969" s="426" customFormat="1"/>
    <row r="4970" s="426" customFormat="1"/>
    <row r="4971" s="426" customFormat="1"/>
    <row r="4972" s="426" customFormat="1"/>
    <row r="4973" s="426" customFormat="1"/>
    <row r="4974" s="426" customFormat="1"/>
    <row r="4975" s="426" customFormat="1"/>
    <row r="4976" s="426" customFormat="1"/>
    <row r="4977" s="426" customFormat="1"/>
    <row r="4978" s="426" customFormat="1"/>
    <row r="4979" s="426" customFormat="1"/>
    <row r="4980" s="426" customFormat="1"/>
    <row r="4981" s="426" customFormat="1"/>
    <row r="4982" s="426" customFormat="1"/>
    <row r="4983" s="426" customFormat="1"/>
    <row r="4984" s="426" customFormat="1"/>
    <row r="4985" s="426" customFormat="1"/>
    <row r="4986" s="426" customFormat="1"/>
    <row r="4987" s="426" customFormat="1"/>
    <row r="4988" s="426" customFormat="1"/>
    <row r="4989" s="426" customFormat="1"/>
    <row r="4990" s="426" customFormat="1"/>
    <row r="4991" s="426" customFormat="1"/>
    <row r="4992" s="426" customFormat="1"/>
    <row r="4993" s="426" customFormat="1"/>
    <row r="4994" s="426" customFormat="1"/>
    <row r="4995" s="426" customFormat="1"/>
    <row r="4996" s="426" customFormat="1"/>
    <row r="4997" s="426" customFormat="1"/>
    <row r="4998" s="426" customFormat="1"/>
    <row r="4999" s="426" customFormat="1"/>
    <row r="5000" s="426" customFormat="1"/>
    <row r="5001" s="426" customFormat="1"/>
    <row r="5002" s="426" customFormat="1"/>
    <row r="5003" s="426" customFormat="1"/>
    <row r="5004" s="426" customFormat="1"/>
    <row r="5005" s="426" customFormat="1"/>
    <row r="5006" s="426" customFormat="1"/>
    <row r="5007" s="426" customFormat="1"/>
    <row r="5008" s="426" customFormat="1"/>
    <row r="5009" s="426" customFormat="1"/>
    <row r="5010" s="426" customFormat="1"/>
    <row r="5011" s="426" customFormat="1"/>
    <row r="5012" s="426" customFormat="1"/>
    <row r="5013" s="426" customFormat="1"/>
    <row r="5014" s="426" customFormat="1"/>
    <row r="5015" s="426" customFormat="1"/>
    <row r="5016" s="426" customFormat="1"/>
    <row r="5017" s="426" customFormat="1"/>
    <row r="5018" s="426" customFormat="1"/>
    <row r="5019" s="426" customFormat="1"/>
    <row r="5020" s="426" customFormat="1"/>
    <row r="5021" s="426" customFormat="1"/>
    <row r="5022" s="426" customFormat="1"/>
    <row r="5023" s="426" customFormat="1"/>
    <row r="5024" s="426" customFormat="1"/>
    <row r="5025" s="426" customFormat="1"/>
    <row r="5026" s="426" customFormat="1"/>
    <row r="5027" s="426" customFormat="1"/>
    <row r="5028" s="426" customFormat="1"/>
    <row r="5029" s="426" customFormat="1"/>
    <row r="5030" s="426" customFormat="1"/>
    <row r="5031" s="426" customFormat="1"/>
    <row r="5032" s="426" customFormat="1"/>
    <row r="5033" s="426" customFormat="1"/>
    <row r="5034" s="426" customFormat="1"/>
    <row r="5035" s="426" customFormat="1"/>
    <row r="5036" s="426" customFormat="1"/>
    <row r="5037" s="426" customFormat="1"/>
    <row r="5038" s="426" customFormat="1"/>
    <row r="5039" s="426" customFormat="1"/>
    <row r="5040" s="426" customFormat="1"/>
    <row r="5041" s="426" customFormat="1"/>
    <row r="5042" s="426" customFormat="1"/>
    <row r="5043" s="426" customFormat="1"/>
    <row r="5044" s="426" customFormat="1"/>
    <row r="5045" s="426" customFormat="1"/>
    <row r="5046" s="426" customFormat="1"/>
    <row r="5047" s="426" customFormat="1"/>
    <row r="5048" s="426" customFormat="1"/>
    <row r="5049" s="426" customFormat="1"/>
    <row r="5050" s="426" customFormat="1"/>
    <row r="5051" s="426" customFormat="1"/>
    <row r="5052" s="426" customFormat="1"/>
    <row r="5053" s="426" customFormat="1"/>
    <row r="5054" s="426" customFormat="1"/>
    <row r="5055" s="426" customFormat="1"/>
    <row r="5056" s="426" customFormat="1"/>
    <row r="5057" s="426" customFormat="1"/>
    <row r="5058" s="426" customFormat="1"/>
    <row r="5059" s="426" customFormat="1"/>
    <row r="5060" s="426" customFormat="1"/>
    <row r="5061" s="426" customFormat="1"/>
    <row r="5062" s="426" customFormat="1"/>
    <row r="5063" s="426" customFormat="1"/>
    <row r="5064" s="426" customFormat="1"/>
    <row r="5065" s="426" customFormat="1"/>
    <row r="5066" s="426" customFormat="1"/>
    <row r="5067" s="426" customFormat="1"/>
    <row r="5068" s="426" customFormat="1"/>
    <row r="5069" s="426" customFormat="1"/>
    <row r="5070" s="426" customFormat="1"/>
    <row r="5071" s="426" customFormat="1"/>
    <row r="5072" s="426" customFormat="1"/>
    <row r="5073" s="426" customFormat="1"/>
    <row r="5074" s="426" customFormat="1"/>
    <row r="5075" s="426" customFormat="1"/>
    <row r="5076" s="426" customFormat="1"/>
    <row r="5077" s="426" customFormat="1"/>
    <row r="5078" s="426" customFormat="1"/>
    <row r="5079" s="426" customFormat="1"/>
    <row r="5080" s="426" customFormat="1"/>
    <row r="5081" s="426" customFormat="1"/>
    <row r="5082" s="426" customFormat="1"/>
    <row r="5083" s="426" customFormat="1"/>
    <row r="5084" s="426" customFormat="1"/>
    <row r="5085" s="426" customFormat="1"/>
    <row r="5086" s="426" customFormat="1"/>
    <row r="5087" s="426" customFormat="1"/>
    <row r="5088" s="426" customFormat="1"/>
    <row r="5089" s="426" customFormat="1"/>
    <row r="5090" s="426" customFormat="1"/>
    <row r="5091" s="426" customFormat="1"/>
    <row r="5092" s="426" customFormat="1"/>
    <row r="5093" s="426" customFormat="1"/>
    <row r="5094" s="426" customFormat="1"/>
    <row r="5095" s="426" customFormat="1"/>
    <row r="5096" s="426" customFormat="1"/>
    <row r="5097" s="426" customFormat="1"/>
    <row r="5098" s="426" customFormat="1"/>
    <row r="5099" s="426" customFormat="1"/>
    <row r="5100" s="426" customFormat="1"/>
    <row r="5101" s="426" customFormat="1"/>
    <row r="5102" s="426" customFormat="1"/>
    <row r="5103" s="426" customFormat="1"/>
    <row r="5104" s="426" customFormat="1"/>
    <row r="5105" s="426" customFormat="1"/>
    <row r="5106" s="426" customFormat="1"/>
    <row r="5107" s="426" customFormat="1"/>
    <row r="5108" s="426" customFormat="1"/>
    <row r="5109" s="426" customFormat="1"/>
    <row r="5110" s="426" customFormat="1"/>
    <row r="5111" s="426" customFormat="1"/>
    <row r="5112" s="426" customFormat="1"/>
    <row r="5113" s="426" customFormat="1"/>
    <row r="5114" s="426" customFormat="1"/>
    <row r="5115" s="426" customFormat="1"/>
    <row r="5116" s="426" customFormat="1"/>
    <row r="5117" s="426" customFormat="1"/>
    <row r="5118" s="426" customFormat="1"/>
    <row r="5119" s="426" customFormat="1"/>
    <row r="5120" s="426" customFormat="1"/>
    <row r="5121" s="426" customFormat="1"/>
    <row r="5122" s="426" customFormat="1"/>
    <row r="5123" s="426" customFormat="1"/>
    <row r="5124" s="426" customFormat="1"/>
    <row r="5125" s="426" customFormat="1"/>
    <row r="5126" s="426" customFormat="1"/>
    <row r="5127" s="426" customFormat="1"/>
    <row r="5128" s="426" customFormat="1"/>
    <row r="5129" s="426" customFormat="1"/>
    <row r="5130" s="426" customFormat="1"/>
    <row r="5131" s="426" customFormat="1"/>
    <row r="5132" s="426" customFormat="1"/>
    <row r="5133" s="426" customFormat="1"/>
    <row r="5134" s="426" customFormat="1"/>
    <row r="5135" s="426" customFormat="1"/>
    <row r="5136" s="426" customFormat="1"/>
    <row r="5137" s="426" customFormat="1"/>
    <row r="5138" s="426" customFormat="1"/>
    <row r="5139" s="426" customFormat="1"/>
    <row r="5140" s="426" customFormat="1"/>
    <row r="5141" s="426" customFormat="1"/>
    <row r="5142" s="426" customFormat="1"/>
    <row r="5143" s="426" customFormat="1"/>
    <row r="5144" s="426" customFormat="1"/>
    <row r="5145" s="426" customFormat="1"/>
    <row r="5146" s="426" customFormat="1"/>
    <row r="5147" s="426" customFormat="1"/>
    <row r="5148" s="426" customFormat="1"/>
    <row r="5149" s="426" customFormat="1"/>
    <row r="5150" s="426" customFormat="1"/>
    <row r="5151" s="426" customFormat="1"/>
    <row r="5152" s="426" customFormat="1"/>
    <row r="5153" s="426" customFormat="1"/>
    <row r="5154" s="426" customFormat="1"/>
    <row r="5155" s="426" customFormat="1"/>
    <row r="5156" s="426" customFormat="1"/>
    <row r="5157" s="426" customFormat="1"/>
    <row r="5158" s="426" customFormat="1"/>
    <row r="5159" s="426" customFormat="1"/>
    <row r="5160" s="426" customFormat="1"/>
    <row r="5161" s="426" customFormat="1"/>
    <row r="5162" s="426" customFormat="1"/>
    <row r="5163" s="426" customFormat="1"/>
    <row r="5164" s="426" customFormat="1"/>
    <row r="5165" s="426" customFormat="1"/>
    <row r="5166" s="426" customFormat="1"/>
    <row r="5167" s="426" customFormat="1"/>
    <row r="5168" s="426" customFormat="1"/>
    <row r="5169" s="426" customFormat="1"/>
    <row r="5170" s="426" customFormat="1"/>
    <row r="5171" s="426" customFormat="1"/>
    <row r="5172" s="426" customFormat="1"/>
    <row r="5173" s="426" customFormat="1"/>
    <row r="5174" s="426" customFormat="1"/>
    <row r="5175" s="426" customFormat="1"/>
    <row r="5176" s="426" customFormat="1"/>
    <row r="5177" s="426" customFormat="1"/>
    <row r="5178" s="426" customFormat="1"/>
    <row r="5179" s="426" customFormat="1"/>
    <row r="5180" s="426" customFormat="1"/>
    <row r="5181" s="426" customFormat="1"/>
    <row r="5182" s="426" customFormat="1"/>
    <row r="5183" s="426" customFormat="1"/>
    <row r="5184" s="426" customFormat="1"/>
    <row r="5185" s="426" customFormat="1"/>
    <row r="5186" s="426" customFormat="1"/>
    <row r="5187" s="426" customFormat="1"/>
    <row r="5188" s="426" customFormat="1"/>
    <row r="5189" s="426" customFormat="1"/>
    <row r="5190" s="426" customFormat="1"/>
    <row r="5191" s="426" customFormat="1"/>
    <row r="5192" s="426" customFormat="1"/>
    <row r="5193" s="426" customFormat="1"/>
    <row r="5194" s="426" customFormat="1"/>
    <row r="5195" s="426" customFormat="1"/>
    <row r="5196" s="426" customFormat="1"/>
    <row r="5197" s="426" customFormat="1"/>
    <row r="5198" s="426" customFormat="1"/>
    <row r="5199" s="426" customFormat="1"/>
    <row r="5200" s="426" customFormat="1"/>
    <row r="5201" s="426" customFormat="1"/>
    <row r="5202" s="426" customFormat="1"/>
    <row r="5203" s="426" customFormat="1"/>
    <row r="5204" s="426" customFormat="1"/>
    <row r="5205" s="426" customFormat="1"/>
    <row r="5206" s="426" customFormat="1"/>
    <row r="5207" s="426" customFormat="1"/>
    <row r="5208" s="426" customFormat="1"/>
    <row r="5209" s="426" customFormat="1"/>
    <row r="5210" s="426" customFormat="1"/>
    <row r="5211" s="426" customFormat="1"/>
    <row r="5212" s="426" customFormat="1"/>
    <row r="5213" s="426" customFormat="1"/>
    <row r="5214" s="426" customFormat="1"/>
    <row r="5215" s="426" customFormat="1"/>
    <row r="5216" s="426" customFormat="1"/>
    <row r="5217" s="426" customFormat="1"/>
    <row r="5218" s="426" customFormat="1"/>
    <row r="5219" s="426" customFormat="1"/>
    <row r="5220" s="426" customFormat="1"/>
    <row r="5221" s="426" customFormat="1"/>
    <row r="5222" s="426" customFormat="1"/>
    <row r="5223" s="426" customFormat="1"/>
    <row r="5224" s="426" customFormat="1"/>
    <row r="5225" s="426" customFormat="1"/>
    <row r="5226" s="426" customFormat="1"/>
    <row r="5227" s="426" customFormat="1"/>
    <row r="5228" s="426" customFormat="1"/>
    <row r="5229" s="426" customFormat="1"/>
    <row r="5230" s="426" customFormat="1"/>
    <row r="5231" s="426" customFormat="1"/>
    <row r="5232" s="426" customFormat="1"/>
    <row r="5233" s="426" customFormat="1"/>
    <row r="5234" s="426" customFormat="1"/>
    <row r="5235" s="426" customFormat="1"/>
    <row r="5236" s="426" customFormat="1"/>
    <row r="5237" s="426" customFormat="1"/>
    <row r="5238" s="426" customFormat="1"/>
    <row r="5239" s="426" customFormat="1"/>
    <row r="5240" s="426" customFormat="1"/>
    <row r="5241" s="426" customFormat="1"/>
    <row r="5242" s="426" customFormat="1"/>
    <row r="5243" s="426" customFormat="1"/>
    <row r="5244" s="426" customFormat="1"/>
    <row r="5245" s="426" customFormat="1"/>
    <row r="5246" s="426" customFormat="1"/>
    <row r="5247" s="426" customFormat="1"/>
    <row r="5248" s="426" customFormat="1"/>
    <row r="5249" s="426" customFormat="1"/>
    <row r="5250" s="426" customFormat="1"/>
    <row r="5251" s="426" customFormat="1"/>
    <row r="5252" s="426" customFormat="1"/>
    <row r="5253" s="426" customFormat="1"/>
    <row r="5254" s="426" customFormat="1"/>
    <row r="5255" s="426" customFormat="1"/>
    <row r="5256" s="426" customFormat="1"/>
    <row r="5257" s="426" customFormat="1"/>
    <row r="5258" s="426" customFormat="1"/>
    <row r="5259" s="426" customFormat="1"/>
    <row r="5260" s="426" customFormat="1"/>
    <row r="5261" s="426" customFormat="1"/>
    <row r="5262" s="426" customFormat="1"/>
    <row r="5263" s="426" customFormat="1"/>
    <row r="5264" s="426" customFormat="1"/>
    <row r="5265" s="426" customFormat="1"/>
    <row r="5266" s="426" customFormat="1"/>
    <row r="5267" s="426" customFormat="1"/>
    <row r="5268" s="426" customFormat="1"/>
    <row r="5269" s="426" customFormat="1"/>
    <row r="5270" s="426" customFormat="1"/>
    <row r="5271" s="426" customFormat="1"/>
    <row r="5272" s="426" customFormat="1"/>
    <row r="5273" s="426" customFormat="1"/>
    <row r="5274" s="426" customFormat="1"/>
    <row r="5275" s="426" customFormat="1"/>
    <row r="5276" s="426" customFormat="1"/>
    <row r="5277" s="426" customFormat="1"/>
    <row r="5278" s="426" customFormat="1"/>
    <row r="5279" s="426" customFormat="1"/>
    <row r="5280" s="426" customFormat="1"/>
    <row r="5281" s="426" customFormat="1"/>
    <row r="5282" s="426" customFormat="1"/>
    <row r="5283" s="426" customFormat="1"/>
    <row r="5284" s="426" customFormat="1"/>
    <row r="5285" s="426" customFormat="1"/>
    <row r="5286" s="426" customFormat="1"/>
    <row r="5287" s="426" customFormat="1"/>
    <row r="5288" s="426" customFormat="1"/>
    <row r="5289" s="426" customFormat="1"/>
    <row r="5290" s="426" customFormat="1"/>
    <row r="5291" s="426" customFormat="1"/>
    <row r="5292" s="426" customFormat="1"/>
    <row r="5293" s="426" customFormat="1"/>
    <row r="5294" s="426" customFormat="1"/>
    <row r="5295" s="426" customFormat="1"/>
    <row r="5296" s="426" customFormat="1"/>
    <row r="5297" s="426" customFormat="1"/>
    <row r="5298" s="426" customFormat="1"/>
    <row r="5299" s="426" customFormat="1"/>
    <row r="5300" s="426" customFormat="1"/>
    <row r="5301" s="426" customFormat="1"/>
    <row r="5302" s="426" customFormat="1"/>
    <row r="5303" s="426" customFormat="1"/>
    <row r="5304" s="426" customFormat="1"/>
    <row r="5305" s="426" customFormat="1"/>
    <row r="5306" s="426" customFormat="1"/>
    <row r="5307" s="426" customFormat="1"/>
    <row r="5308" s="426" customFormat="1"/>
    <row r="5309" s="426" customFormat="1"/>
    <row r="5310" s="426" customFormat="1"/>
    <row r="5311" s="426" customFormat="1"/>
    <row r="5312" s="426" customFormat="1"/>
    <row r="5313" s="426" customFormat="1"/>
    <row r="5314" s="426" customFormat="1"/>
    <row r="5315" s="426" customFormat="1"/>
    <row r="5316" s="426" customFormat="1"/>
    <row r="5317" s="426" customFormat="1"/>
    <row r="5318" s="426" customFormat="1"/>
    <row r="5319" s="426" customFormat="1"/>
    <row r="5320" s="426" customFormat="1"/>
    <row r="5321" s="426" customFormat="1"/>
    <row r="5322" s="426" customFormat="1"/>
    <row r="5323" s="426" customFormat="1"/>
    <row r="5324" s="426" customFormat="1"/>
    <row r="5325" s="426" customFormat="1"/>
    <row r="5326" s="426" customFormat="1"/>
    <row r="5327" s="426" customFormat="1"/>
    <row r="5328" s="426" customFormat="1"/>
    <row r="5329" s="426" customFormat="1"/>
    <row r="5330" s="426" customFormat="1"/>
    <row r="5331" s="426" customFormat="1"/>
    <row r="5332" s="426" customFormat="1"/>
    <row r="5333" s="426" customFormat="1"/>
    <row r="5334" s="426" customFormat="1"/>
    <row r="5335" s="426" customFormat="1"/>
    <row r="5336" s="426" customFormat="1"/>
    <row r="5337" s="426" customFormat="1"/>
    <row r="5338" s="426" customFormat="1"/>
    <row r="5339" s="426" customFormat="1"/>
    <row r="5340" s="426" customFormat="1"/>
    <row r="5341" s="426" customFormat="1"/>
    <row r="5342" s="426" customFormat="1"/>
    <row r="5343" s="426" customFormat="1"/>
    <row r="5344" s="426" customFormat="1"/>
    <row r="5345" s="426" customFormat="1"/>
    <row r="5346" s="426" customFormat="1"/>
    <row r="5347" s="426" customFormat="1"/>
    <row r="5348" s="426" customFormat="1"/>
    <row r="5349" s="426" customFormat="1"/>
    <row r="5350" s="426" customFormat="1"/>
    <row r="5351" s="426" customFormat="1"/>
    <row r="5352" s="426" customFormat="1"/>
    <row r="5353" s="426" customFormat="1"/>
    <row r="5354" s="426" customFormat="1"/>
    <row r="5355" s="426" customFormat="1"/>
    <row r="5356" s="426" customFormat="1"/>
    <row r="5357" s="426" customFormat="1"/>
    <row r="5358" s="426" customFormat="1"/>
    <row r="5359" s="426" customFormat="1"/>
    <row r="5360" s="426" customFormat="1"/>
    <row r="5361" s="426" customFormat="1"/>
    <row r="5362" s="426" customFormat="1"/>
    <row r="5363" s="426" customFormat="1"/>
    <row r="5364" s="426" customFormat="1"/>
    <row r="5365" s="426" customFormat="1"/>
    <row r="5366" s="426" customFormat="1"/>
    <row r="5367" s="426" customFormat="1"/>
    <row r="5368" s="426" customFormat="1"/>
    <row r="5369" s="426" customFormat="1"/>
    <row r="5370" s="426" customFormat="1"/>
    <row r="5371" s="426" customFormat="1"/>
    <row r="5372" s="426" customFormat="1"/>
    <row r="5373" s="426" customFormat="1"/>
    <row r="5374" s="426" customFormat="1"/>
    <row r="5375" s="426" customFormat="1"/>
    <row r="5376" s="426" customFormat="1"/>
    <row r="5377" s="426" customFormat="1"/>
    <row r="5378" s="426" customFormat="1"/>
    <row r="5379" s="426" customFormat="1"/>
    <row r="5380" s="426" customFormat="1"/>
    <row r="5381" s="426" customFormat="1"/>
    <row r="5382" s="426" customFormat="1"/>
    <row r="5383" s="426" customFormat="1"/>
    <row r="5384" s="426" customFormat="1"/>
    <row r="5385" s="426" customFormat="1"/>
    <row r="5386" s="426" customFormat="1"/>
    <row r="5387" s="426" customFormat="1"/>
    <row r="5388" s="426" customFormat="1"/>
    <row r="5389" s="426" customFormat="1"/>
    <row r="5390" s="426" customFormat="1"/>
    <row r="5391" s="426" customFormat="1"/>
    <row r="5392" s="426" customFormat="1"/>
    <row r="5393" s="426" customFormat="1"/>
    <row r="5394" s="426" customFormat="1"/>
    <row r="5395" s="426" customFormat="1"/>
    <row r="5396" s="426" customFormat="1"/>
    <row r="5397" s="426" customFormat="1"/>
    <row r="5398" s="426" customFormat="1"/>
    <row r="5399" s="426" customFormat="1"/>
    <row r="5400" s="426" customFormat="1"/>
    <row r="5401" s="426" customFormat="1"/>
    <row r="5402" s="426" customFormat="1"/>
    <row r="5403" s="426" customFormat="1"/>
    <row r="5404" s="426" customFormat="1"/>
    <row r="5405" s="426" customFormat="1"/>
    <row r="5406" s="426" customFormat="1"/>
    <row r="5407" s="426" customFormat="1"/>
    <row r="5408" s="426" customFormat="1"/>
    <row r="5409" s="426" customFormat="1"/>
    <row r="5410" s="426" customFormat="1"/>
    <row r="5411" s="426" customFormat="1"/>
    <row r="5412" s="426" customFormat="1"/>
    <row r="5413" s="426" customFormat="1"/>
    <row r="5414" s="426" customFormat="1"/>
    <row r="5415" s="426" customFormat="1"/>
    <row r="5416" s="426" customFormat="1"/>
    <row r="5417" s="426" customFormat="1"/>
    <row r="5418" s="426" customFormat="1"/>
    <row r="5419" s="426" customFormat="1"/>
    <row r="5420" s="426" customFormat="1"/>
    <row r="5421" s="426" customFormat="1"/>
    <row r="5422" s="426" customFormat="1"/>
    <row r="5423" s="426" customFormat="1"/>
    <row r="5424" s="426" customFormat="1"/>
    <row r="5425" s="426" customFormat="1"/>
    <row r="5426" s="426" customFormat="1"/>
    <row r="5427" s="426" customFormat="1"/>
    <row r="5428" s="426" customFormat="1"/>
    <row r="5429" s="426" customFormat="1"/>
    <row r="5430" s="426" customFormat="1"/>
    <row r="5431" s="426" customFormat="1"/>
    <row r="5432" s="426" customFormat="1"/>
    <row r="5433" s="426" customFormat="1"/>
    <row r="5434" s="426" customFormat="1"/>
    <row r="5435" s="426" customFormat="1"/>
    <row r="5436" s="426" customFormat="1"/>
    <row r="5437" s="426" customFormat="1"/>
    <row r="5438" s="426" customFormat="1"/>
    <row r="5439" s="426" customFormat="1"/>
    <row r="5440" s="426" customFormat="1"/>
    <row r="5441" s="426" customFormat="1"/>
    <row r="5442" s="426" customFormat="1"/>
    <row r="5443" s="426" customFormat="1"/>
    <row r="5444" s="426" customFormat="1"/>
    <row r="5445" s="426" customFormat="1"/>
    <row r="5446" s="426" customFormat="1"/>
    <row r="5447" s="426" customFormat="1"/>
    <row r="5448" s="426" customFormat="1"/>
    <row r="5449" s="426" customFormat="1"/>
    <row r="5450" s="426" customFormat="1"/>
    <row r="5451" s="426" customFormat="1"/>
    <row r="5452" s="426" customFormat="1"/>
    <row r="5453" s="426" customFormat="1"/>
    <row r="5454" s="426" customFormat="1"/>
    <row r="5455" s="426" customFormat="1"/>
    <row r="5456" s="426" customFormat="1"/>
    <row r="5457" s="426" customFormat="1"/>
    <row r="5458" s="426" customFormat="1"/>
    <row r="5459" s="426" customFormat="1"/>
    <row r="5460" s="426" customFormat="1"/>
    <row r="5461" s="426" customFormat="1"/>
    <row r="5462" s="426" customFormat="1"/>
    <row r="5463" s="426" customFormat="1"/>
    <row r="5464" s="426" customFormat="1"/>
    <row r="5465" s="426" customFormat="1"/>
    <row r="5466" s="426" customFormat="1"/>
    <row r="5467" s="426" customFormat="1"/>
    <row r="5468" s="426" customFormat="1"/>
    <row r="5469" s="426" customFormat="1"/>
    <row r="5470" s="426" customFormat="1"/>
    <row r="5471" s="426" customFormat="1"/>
    <row r="5472" s="426" customFormat="1"/>
    <row r="5473" spans="2:18" s="426" customFormat="1"/>
    <row r="5474" spans="2:18" s="426" customFormat="1"/>
    <row r="5475" spans="2:18" s="426" customFormat="1">
      <c r="B5475" s="431"/>
      <c r="C5475" s="431"/>
      <c r="D5475" s="431"/>
      <c r="E5475" s="431"/>
      <c r="F5475" s="431"/>
      <c r="G5475" s="431"/>
      <c r="H5475" s="431"/>
      <c r="I5475" s="431"/>
      <c r="J5475" s="431"/>
      <c r="K5475" s="431"/>
      <c r="L5475" s="431"/>
      <c r="M5475" s="431"/>
      <c r="N5475" s="431"/>
      <c r="O5475" s="431"/>
      <c r="P5475" s="431"/>
      <c r="Q5475" s="431"/>
      <c r="R5475" s="431"/>
    </row>
    <row r="5476" spans="2:18" s="426" customFormat="1">
      <c r="B5476" s="431"/>
      <c r="C5476" s="431"/>
      <c r="D5476" s="431"/>
      <c r="E5476" s="431"/>
      <c r="F5476" s="431"/>
      <c r="G5476" s="431"/>
      <c r="H5476" s="431"/>
      <c r="I5476" s="431"/>
      <c r="J5476" s="431"/>
      <c r="K5476" s="431"/>
      <c r="L5476" s="431"/>
      <c r="M5476" s="431"/>
      <c r="N5476" s="431"/>
      <c r="O5476" s="431"/>
      <c r="P5476" s="431"/>
      <c r="Q5476" s="431"/>
      <c r="R5476" s="431"/>
    </row>
    <row r="5477" spans="2:18" s="426" customFormat="1">
      <c r="B5477" s="431"/>
      <c r="C5477" s="431"/>
      <c r="D5477" s="431"/>
      <c r="E5477" s="431"/>
      <c r="F5477" s="431"/>
      <c r="G5477" s="431"/>
      <c r="H5477" s="431"/>
      <c r="I5477" s="431"/>
      <c r="J5477" s="431"/>
      <c r="K5477" s="431"/>
      <c r="L5477" s="431"/>
      <c r="M5477" s="431"/>
      <c r="N5477" s="431"/>
      <c r="O5477" s="431"/>
      <c r="P5477" s="431"/>
      <c r="Q5477" s="431"/>
      <c r="R5477" s="431"/>
    </row>
    <row r="5478" spans="2:18" s="426" customFormat="1">
      <c r="B5478" s="431"/>
      <c r="C5478" s="431"/>
      <c r="D5478" s="431"/>
      <c r="E5478" s="431"/>
      <c r="F5478" s="431"/>
      <c r="G5478" s="431"/>
      <c r="H5478" s="431"/>
      <c r="I5478" s="431"/>
      <c r="J5478" s="431"/>
      <c r="K5478" s="431"/>
      <c r="L5478" s="431"/>
      <c r="M5478" s="431"/>
      <c r="N5478" s="431"/>
      <c r="O5478" s="431"/>
      <c r="P5478" s="431"/>
      <c r="Q5478" s="431"/>
      <c r="R5478" s="431"/>
    </row>
    <row r="5479" spans="2:18" s="426" customFormat="1">
      <c r="B5479" s="431"/>
      <c r="C5479" s="431"/>
      <c r="D5479" s="431"/>
      <c r="E5479" s="431"/>
      <c r="F5479" s="431"/>
      <c r="G5479" s="431"/>
      <c r="H5479" s="431"/>
      <c r="I5479" s="431"/>
      <c r="J5479" s="431"/>
      <c r="K5479" s="431"/>
      <c r="L5479" s="431"/>
      <c r="M5479" s="431"/>
      <c r="N5479" s="431"/>
      <c r="O5479" s="431"/>
      <c r="P5479" s="431"/>
      <c r="Q5479" s="431"/>
      <c r="R5479" s="431"/>
    </row>
    <row r="5480" spans="2:18" s="426" customFormat="1">
      <c r="B5480" s="431"/>
      <c r="C5480" s="431"/>
      <c r="D5480" s="431"/>
      <c r="E5480" s="431"/>
      <c r="F5480" s="431"/>
      <c r="G5480" s="431"/>
      <c r="H5480" s="431"/>
      <c r="I5480" s="431"/>
      <c r="J5480" s="431"/>
      <c r="K5480" s="431"/>
      <c r="L5480" s="431"/>
      <c r="M5480" s="431"/>
      <c r="N5480" s="431"/>
      <c r="O5480" s="431"/>
      <c r="P5480" s="431"/>
      <c r="Q5480" s="431"/>
      <c r="R5480" s="431"/>
    </row>
    <row r="5481" spans="2:18" s="426" customFormat="1">
      <c r="B5481" s="431"/>
      <c r="C5481" s="431"/>
      <c r="D5481" s="431"/>
      <c r="E5481" s="431"/>
      <c r="F5481" s="431"/>
      <c r="G5481" s="431"/>
      <c r="H5481" s="431"/>
      <c r="I5481" s="431"/>
      <c r="J5481" s="431"/>
      <c r="K5481" s="431"/>
      <c r="L5481" s="431"/>
      <c r="M5481" s="431"/>
      <c r="N5481" s="431"/>
      <c r="O5481" s="431"/>
      <c r="P5481" s="431"/>
      <c r="Q5481" s="431"/>
      <c r="R5481" s="431"/>
    </row>
    <row r="5482" spans="2:18" s="426" customFormat="1">
      <c r="B5482" s="431"/>
      <c r="C5482" s="431"/>
      <c r="D5482" s="431"/>
      <c r="E5482" s="431"/>
      <c r="F5482" s="431"/>
      <c r="G5482" s="431"/>
      <c r="H5482" s="431"/>
      <c r="I5482" s="431"/>
      <c r="J5482" s="431"/>
      <c r="K5482" s="431"/>
      <c r="L5482" s="431"/>
      <c r="M5482" s="431"/>
      <c r="N5482" s="431"/>
      <c r="O5482" s="431"/>
      <c r="P5482" s="431"/>
      <c r="Q5482" s="431"/>
      <c r="R5482" s="431"/>
    </row>
    <row r="5483" spans="2:18" s="426" customFormat="1">
      <c r="B5483" s="431"/>
      <c r="C5483" s="431"/>
      <c r="D5483" s="431"/>
      <c r="E5483" s="431"/>
      <c r="F5483" s="431"/>
      <c r="G5483" s="431"/>
      <c r="H5483" s="431"/>
      <c r="I5483" s="431"/>
      <c r="J5483" s="431"/>
      <c r="K5483" s="431"/>
      <c r="L5483" s="431"/>
      <c r="M5483" s="431"/>
      <c r="N5483" s="431"/>
      <c r="O5483" s="431"/>
      <c r="P5483" s="431"/>
      <c r="Q5483" s="431"/>
      <c r="R5483" s="431"/>
    </row>
    <row r="5484" spans="2:18" s="426" customFormat="1">
      <c r="B5484" s="431"/>
      <c r="C5484" s="431"/>
      <c r="D5484" s="431"/>
      <c r="E5484" s="431"/>
      <c r="F5484" s="431"/>
      <c r="G5484" s="431"/>
      <c r="H5484" s="431"/>
      <c r="I5484" s="431"/>
      <c r="J5484" s="431"/>
      <c r="K5484" s="431"/>
      <c r="L5484" s="431"/>
      <c r="M5484" s="431"/>
      <c r="N5484" s="431"/>
      <c r="O5484" s="431"/>
      <c r="P5484" s="431"/>
      <c r="Q5484" s="431"/>
      <c r="R5484" s="431"/>
    </row>
    <row r="5485" spans="2:18" s="426" customFormat="1">
      <c r="B5485" s="431"/>
      <c r="C5485" s="431"/>
      <c r="D5485" s="431"/>
      <c r="E5485" s="431"/>
      <c r="F5485" s="431"/>
      <c r="G5485" s="431"/>
      <c r="H5485" s="431"/>
      <c r="I5485" s="431"/>
      <c r="J5485" s="431"/>
      <c r="K5485" s="431"/>
      <c r="L5485" s="431"/>
      <c r="M5485" s="431"/>
      <c r="N5485" s="431"/>
      <c r="O5485" s="431"/>
      <c r="P5485" s="431"/>
      <c r="Q5485" s="431"/>
      <c r="R5485" s="431"/>
    </row>
    <row r="5486" spans="2:18" s="426" customFormat="1">
      <c r="B5486" s="431"/>
      <c r="C5486" s="431"/>
      <c r="D5486" s="431"/>
      <c r="E5486" s="431"/>
      <c r="F5486" s="431"/>
      <c r="G5486" s="431"/>
      <c r="H5486" s="431"/>
      <c r="I5486" s="431"/>
      <c r="J5486" s="431"/>
      <c r="K5486" s="431"/>
      <c r="L5486" s="431"/>
      <c r="M5486" s="431"/>
      <c r="N5486" s="431"/>
      <c r="O5486" s="431"/>
      <c r="P5486" s="431"/>
      <c r="Q5486" s="431"/>
      <c r="R5486" s="431"/>
    </row>
  </sheetData>
  <mergeCells count="33">
    <mergeCell ref="G41:K46"/>
    <mergeCell ref="G34:K37"/>
    <mergeCell ref="D19:D23"/>
    <mergeCell ref="E41:E45"/>
    <mergeCell ref="F41:F45"/>
    <mergeCell ref="D38:D46"/>
    <mergeCell ref="D31:D37"/>
    <mergeCell ref="F24:F26"/>
    <mergeCell ref="D24:D30"/>
    <mergeCell ref="E21:E22"/>
    <mergeCell ref="F21:F22"/>
    <mergeCell ref="G27:K30"/>
    <mergeCell ref="L24:P30"/>
    <mergeCell ref="L19:P23"/>
    <mergeCell ref="L31:P37"/>
    <mergeCell ref="E38:E40"/>
    <mergeCell ref="F38:F40"/>
    <mergeCell ref="G38:K40"/>
    <mergeCell ref="E31:E33"/>
    <mergeCell ref="F31:F33"/>
    <mergeCell ref="G31:K33"/>
    <mergeCell ref="E34:E36"/>
    <mergeCell ref="F34:F36"/>
    <mergeCell ref="G24:K26"/>
    <mergeCell ref="E27:E29"/>
    <mergeCell ref="F27:F29"/>
    <mergeCell ref="E24:E26"/>
    <mergeCell ref="G18:K18"/>
    <mergeCell ref="L18:P18"/>
    <mergeCell ref="E19:E20"/>
    <mergeCell ref="F19:F20"/>
    <mergeCell ref="D14:P16"/>
    <mergeCell ref="G19:K23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'TABLAS - GRÁFICAS'!$H$3:$H$5</xm:f>
          </x14:formula1>
          <xm:sqref>L31 L24 L38</xm:sqref>
        </x14:dataValidation>
        <x14:dataValidation type="list" allowBlank="1" showInputMessage="1" showErrorMessage="1" xr:uid="{00000000-0002-0000-0600-000001000000}">
          <x14:formula1>
            <xm:f>'TABLAS - GRÁFICAS'!$B$3:$B$5</xm:f>
          </x14:formula1>
          <xm:sqref>L19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tabColor theme="4" tint="0.39997558519241921"/>
  </sheetPr>
  <dimension ref="A1:PG5494"/>
  <sheetViews>
    <sheetView zoomScale="50" zoomScaleNormal="50" workbookViewId="0">
      <selection activeCell="G19" sqref="G19:K21"/>
    </sheetView>
  </sheetViews>
  <sheetFormatPr baseColWidth="10" defaultColWidth="11.453125" defaultRowHeight="13.5"/>
  <cols>
    <col min="1" max="1" width="2.7265625" style="426" customWidth="1"/>
    <col min="2" max="2" width="3.1796875" style="431" customWidth="1"/>
    <col min="3" max="3" width="4.54296875" style="431" customWidth="1"/>
    <col min="4" max="4" width="15" style="431" customWidth="1"/>
    <col min="5" max="5" width="14.453125" style="431" customWidth="1"/>
    <col min="6" max="6" width="14.1796875" style="431" customWidth="1"/>
    <col min="7" max="7" width="13.7265625" style="431" customWidth="1"/>
    <col min="8" max="8" width="9.26953125" style="431" customWidth="1"/>
    <col min="9" max="9" width="12.453125" style="431" customWidth="1"/>
    <col min="10" max="10" width="12.26953125" style="431" customWidth="1"/>
    <col min="11" max="11" width="15.7265625" style="431" customWidth="1"/>
    <col min="12" max="12" width="8.54296875" style="431" customWidth="1"/>
    <col min="13" max="13" width="5.81640625" style="431" customWidth="1"/>
    <col min="14" max="14" width="5.54296875" style="431" customWidth="1"/>
    <col min="15" max="15" width="7" style="431" customWidth="1"/>
    <col min="16" max="16" width="33" style="431" customWidth="1"/>
    <col min="17" max="17" width="5.7265625" style="431" customWidth="1"/>
    <col min="18" max="18" width="3.453125" style="431" customWidth="1"/>
    <col min="19" max="19" width="3" style="426" customWidth="1"/>
    <col min="20" max="20" width="11.453125" style="426" customWidth="1"/>
    <col min="21" max="21" width="8.81640625" style="426" customWidth="1"/>
    <col min="22" max="22" width="3.54296875" style="426" customWidth="1"/>
    <col min="23" max="423" width="11.453125" style="426"/>
    <col min="424" max="16384" width="11.453125" style="431"/>
  </cols>
  <sheetData>
    <row r="1" spans="2:23" s="426" customFormat="1" ht="12.75" customHeight="1" thickBot="1"/>
    <row r="2" spans="2:23" ht="14.25" customHeight="1">
      <c r="B2" s="427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9"/>
      <c r="T2" s="430"/>
    </row>
    <row r="3" spans="2:23">
      <c r="B3" s="432"/>
      <c r="C3" s="433"/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3"/>
      <c r="O3" s="433"/>
      <c r="P3" s="433"/>
      <c r="Q3" s="433"/>
      <c r="R3" s="434"/>
      <c r="T3" s="435"/>
    </row>
    <row r="4" spans="2:23">
      <c r="B4" s="432"/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4"/>
      <c r="T4" s="435"/>
    </row>
    <row r="5" spans="2:23">
      <c r="B5" s="432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3"/>
      <c r="R5" s="434"/>
      <c r="T5" s="435"/>
      <c r="W5" s="626"/>
    </row>
    <row r="6" spans="2:23">
      <c r="B6" s="432"/>
      <c r="C6" s="433"/>
      <c r="D6" s="433"/>
      <c r="E6" s="433"/>
      <c r="F6" s="433"/>
      <c r="G6" s="433"/>
      <c r="H6" s="433"/>
      <c r="I6" s="433"/>
      <c r="J6" s="433"/>
      <c r="K6" s="433"/>
      <c r="L6" s="433"/>
      <c r="M6" s="433"/>
      <c r="N6" s="433"/>
      <c r="O6" s="433"/>
      <c r="P6" s="433"/>
      <c r="Q6" s="433"/>
      <c r="R6" s="434"/>
      <c r="T6" s="435"/>
      <c r="W6" s="627">
        <f>F19</f>
        <v>3.8563352276614022</v>
      </c>
    </row>
    <row r="7" spans="2:23">
      <c r="B7" s="432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4"/>
      <c r="T7" s="435"/>
      <c r="W7" s="627">
        <f>F28</f>
        <v>0.26984718578392791</v>
      </c>
    </row>
    <row r="8" spans="2:23">
      <c r="B8" s="432"/>
      <c r="C8" s="433"/>
      <c r="D8" s="433"/>
      <c r="E8" s="433"/>
      <c r="F8" s="433"/>
      <c r="G8" s="433"/>
      <c r="H8" s="433"/>
      <c r="I8" s="433"/>
      <c r="J8" s="433"/>
      <c r="K8" s="433"/>
      <c r="L8" s="433"/>
      <c r="M8" s="433"/>
      <c r="N8" s="433"/>
      <c r="O8" s="433"/>
      <c r="P8" s="433"/>
      <c r="Q8" s="433"/>
      <c r="R8" s="434"/>
      <c r="T8" s="435"/>
      <c r="W8" s="627">
        <f>F37</f>
        <v>0.26848926126857869</v>
      </c>
    </row>
    <row r="9" spans="2:23">
      <c r="B9" s="432"/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4"/>
      <c r="T9" s="435"/>
      <c r="W9" s="627">
        <f>F46</f>
        <v>0.43323930615662731</v>
      </c>
    </row>
    <row r="10" spans="2:23" ht="14" thickBot="1">
      <c r="B10" s="432"/>
      <c r="C10" s="433"/>
      <c r="D10" s="433"/>
      <c r="E10" s="433"/>
      <c r="F10" s="433"/>
      <c r="G10" s="433"/>
      <c r="H10" s="433"/>
      <c r="I10" s="433"/>
      <c r="J10" s="433"/>
      <c r="K10" s="433"/>
      <c r="L10" s="433"/>
      <c r="M10" s="433"/>
      <c r="N10" s="433"/>
      <c r="O10" s="433"/>
      <c r="P10" s="433"/>
      <c r="Q10" s="433"/>
      <c r="R10" s="434"/>
      <c r="T10" s="436"/>
      <c r="W10" s="626"/>
    </row>
    <row r="11" spans="2:23">
      <c r="B11" s="432"/>
      <c r="C11" s="433"/>
      <c r="D11" s="433"/>
      <c r="E11" s="433"/>
      <c r="F11" s="433"/>
      <c r="G11" s="433"/>
      <c r="H11" s="433"/>
      <c r="I11" s="433"/>
      <c r="J11" s="433"/>
      <c r="K11" s="433"/>
      <c r="L11" s="433"/>
      <c r="M11" s="433"/>
      <c r="N11" s="433"/>
      <c r="O11" s="433"/>
      <c r="P11" s="433"/>
      <c r="Q11" s="433"/>
      <c r="R11" s="434"/>
    </row>
    <row r="12" spans="2:23">
      <c r="B12" s="432"/>
      <c r="C12" s="433"/>
      <c r="D12" s="433"/>
      <c r="E12" s="433"/>
      <c r="F12" s="433"/>
      <c r="G12" s="433"/>
      <c r="H12" s="433"/>
      <c r="I12" s="433"/>
      <c r="J12" s="433"/>
      <c r="K12" s="433"/>
      <c r="L12" s="433"/>
      <c r="M12" s="433"/>
      <c r="N12" s="433"/>
      <c r="O12" s="433"/>
      <c r="P12" s="433"/>
      <c r="Q12" s="433"/>
      <c r="R12" s="434"/>
    </row>
    <row r="13" spans="2:23" ht="14.25" customHeight="1">
      <c r="B13" s="432"/>
      <c r="C13" s="433"/>
      <c r="D13" s="433"/>
      <c r="E13" s="433"/>
      <c r="F13" s="433"/>
      <c r="G13" s="433"/>
      <c r="H13" s="433"/>
      <c r="I13" s="433"/>
      <c r="J13" s="433"/>
      <c r="K13" s="433"/>
      <c r="L13" s="433"/>
      <c r="M13" s="433"/>
      <c r="N13" s="433"/>
      <c r="O13" s="433"/>
      <c r="P13" s="433"/>
      <c r="Q13" s="437"/>
      <c r="R13" s="438"/>
    </row>
    <row r="14" spans="2:23" ht="15" customHeight="1">
      <c r="B14" s="432"/>
      <c r="C14" s="433"/>
      <c r="D14" s="1028" t="s">
        <v>434</v>
      </c>
      <c r="E14" s="1028"/>
      <c r="F14" s="1028"/>
      <c r="G14" s="1028"/>
      <c r="H14" s="1028"/>
      <c r="I14" s="1028"/>
      <c r="J14" s="1028"/>
      <c r="K14" s="1028"/>
      <c r="L14" s="1028"/>
      <c r="M14" s="1028"/>
      <c r="N14" s="1028"/>
      <c r="O14" s="1028"/>
      <c r="P14" s="1028"/>
      <c r="Q14" s="437"/>
      <c r="R14" s="438"/>
    </row>
    <row r="15" spans="2:23" ht="15.75" customHeight="1">
      <c r="B15" s="432"/>
      <c r="C15" s="433"/>
      <c r="D15" s="1028"/>
      <c r="E15" s="1028"/>
      <c r="F15" s="1028"/>
      <c r="G15" s="1028"/>
      <c r="H15" s="1028"/>
      <c r="I15" s="1028"/>
      <c r="J15" s="1028"/>
      <c r="K15" s="1028"/>
      <c r="L15" s="1028"/>
      <c r="M15" s="1028"/>
      <c r="N15" s="1028"/>
      <c r="O15" s="1028"/>
      <c r="P15" s="1028"/>
      <c r="Q15" s="437"/>
      <c r="R15" s="438"/>
    </row>
    <row r="16" spans="2:23" ht="15.75" customHeight="1">
      <c r="B16" s="432"/>
      <c r="C16" s="433"/>
      <c r="D16" s="1028"/>
      <c r="E16" s="1028"/>
      <c r="F16" s="1028"/>
      <c r="G16" s="1028"/>
      <c r="H16" s="1028"/>
      <c r="I16" s="1028"/>
      <c r="J16" s="1028"/>
      <c r="K16" s="1028"/>
      <c r="L16" s="1028"/>
      <c r="M16" s="1028"/>
      <c r="N16" s="1028"/>
      <c r="O16" s="1028"/>
      <c r="P16" s="1028"/>
      <c r="Q16" s="437"/>
      <c r="R16" s="438"/>
    </row>
    <row r="17" spans="2:18" ht="14" thickBot="1">
      <c r="B17" s="432"/>
      <c r="C17" s="433"/>
      <c r="D17" s="433"/>
      <c r="E17" s="433"/>
      <c r="F17" s="433"/>
      <c r="G17" s="433"/>
      <c r="H17" s="433"/>
      <c r="I17" s="433"/>
      <c r="J17" s="433"/>
      <c r="K17" s="433"/>
      <c r="L17" s="433"/>
      <c r="M17" s="433"/>
      <c r="N17" s="433"/>
      <c r="O17" s="433"/>
      <c r="P17" s="433"/>
      <c r="Q17" s="433"/>
      <c r="R17" s="434"/>
    </row>
    <row r="18" spans="2:18" ht="14" thickBot="1">
      <c r="B18" s="432"/>
      <c r="C18" s="433"/>
      <c r="D18" s="606" t="s">
        <v>56</v>
      </c>
      <c r="E18" s="607"/>
      <c r="F18" s="608" t="s">
        <v>57</v>
      </c>
      <c r="G18" s="987" t="s">
        <v>55</v>
      </c>
      <c r="H18" s="987"/>
      <c r="I18" s="987"/>
      <c r="J18" s="987"/>
      <c r="K18" s="987"/>
      <c r="L18" s="987" t="s">
        <v>420</v>
      </c>
      <c r="M18" s="987"/>
      <c r="N18" s="987"/>
      <c r="O18" s="987"/>
      <c r="P18" s="988"/>
      <c r="Q18" s="609"/>
      <c r="R18" s="434"/>
    </row>
    <row r="19" spans="2:18" s="426" customFormat="1" ht="152.25" customHeight="1">
      <c r="B19" s="432"/>
      <c r="C19" s="433"/>
      <c r="D19" s="1017" t="s">
        <v>429</v>
      </c>
      <c r="E19" s="1009" t="s">
        <v>418</v>
      </c>
      <c r="F19" s="991">
        <f>+'6'!E17/'6'!E27</f>
        <v>3.8563352276614022</v>
      </c>
      <c r="G19" s="1011" t="str">
        <f>VLOOKUP(F19,'TABLAS - GRÁFICAS'!AF13:AG193,2,TRUE)</f>
        <v>La empresa cuenta exelente liquidez para asumir el pago de sus deudas</v>
      </c>
      <c r="H19" s="1011"/>
      <c r="I19" s="1011"/>
      <c r="J19" s="1011"/>
      <c r="K19" s="1011"/>
      <c r="L19" s="613"/>
      <c r="M19" s="621"/>
      <c r="N19" s="621"/>
      <c r="O19" s="621"/>
      <c r="P19" s="615"/>
      <c r="Q19" s="433"/>
      <c r="R19" s="434"/>
    </row>
    <row r="20" spans="2:18" s="426" customFormat="1" ht="15" hidden="1" customHeight="1" thickBot="1">
      <c r="B20" s="439"/>
      <c r="C20" s="433"/>
      <c r="D20" s="1018"/>
      <c r="E20" s="990"/>
      <c r="F20" s="1029"/>
      <c r="G20" s="1008"/>
      <c r="H20" s="1008"/>
      <c r="I20" s="1008"/>
      <c r="J20" s="1008"/>
      <c r="K20" s="1008"/>
      <c r="L20" s="616"/>
      <c r="M20" s="437"/>
      <c r="N20" s="437"/>
      <c r="O20" s="437"/>
      <c r="P20" s="617"/>
      <c r="Q20" s="440"/>
      <c r="R20" s="441"/>
    </row>
    <row r="21" spans="2:18" s="426" customFormat="1" ht="14.25" hidden="1" customHeight="1">
      <c r="B21" s="442"/>
      <c r="C21" s="433"/>
      <c r="D21" s="1018"/>
      <c r="E21" s="990"/>
      <c r="F21" s="992"/>
      <c r="G21" s="1008"/>
      <c r="H21" s="1008"/>
      <c r="I21" s="1008"/>
      <c r="J21" s="1008"/>
      <c r="K21" s="1008"/>
      <c r="L21" s="616"/>
      <c r="M21" s="437"/>
      <c r="N21" s="437"/>
      <c r="O21" s="437"/>
      <c r="P21" s="617"/>
      <c r="Q21" s="433"/>
      <c r="R21" s="442"/>
    </row>
    <row r="22" spans="2:18" s="426" customFormat="1" ht="15.75" customHeight="1">
      <c r="B22" s="432"/>
      <c r="C22" s="433"/>
      <c r="D22" s="1018"/>
      <c r="E22" s="990" t="s">
        <v>419</v>
      </c>
      <c r="F22" s="1006">
        <v>2.21</v>
      </c>
      <c r="G22" s="1012" t="str">
        <f>VLOOKUP(F22,'TABLAS - GRÁFICAS'!AF13:AG193,2,TRUE)</f>
        <v>La empresa cuenta con buena liquidez y asi asumir oportunamente el pago de sus deudas.</v>
      </c>
      <c r="H22" s="1013"/>
      <c r="I22" s="1013"/>
      <c r="J22" s="1013"/>
      <c r="K22" s="1014"/>
      <c r="L22" s="616"/>
      <c r="M22" s="437"/>
      <c r="N22" s="437"/>
      <c r="O22" s="437"/>
      <c r="P22" s="617"/>
      <c r="Q22" s="433"/>
      <c r="R22" s="434"/>
    </row>
    <row r="23" spans="2:18" s="426" customFormat="1" ht="15" customHeight="1">
      <c r="B23" s="432"/>
      <c r="C23" s="433"/>
      <c r="D23" s="1018"/>
      <c r="E23" s="990"/>
      <c r="F23" s="1006"/>
      <c r="G23" s="997"/>
      <c r="H23" s="998"/>
      <c r="I23" s="998"/>
      <c r="J23" s="998"/>
      <c r="K23" s="999"/>
      <c r="L23" s="616"/>
      <c r="M23" s="437"/>
      <c r="N23" s="437"/>
      <c r="O23" s="437"/>
      <c r="P23" s="617"/>
      <c r="Q23" s="433"/>
      <c r="R23" s="434"/>
    </row>
    <row r="24" spans="2:18" s="426" customFormat="1" ht="15" customHeight="1">
      <c r="B24" s="432"/>
      <c r="C24" s="433"/>
      <c r="D24" s="1018"/>
      <c r="E24" s="990"/>
      <c r="F24" s="1006"/>
      <c r="G24" s="997"/>
      <c r="H24" s="998"/>
      <c r="I24" s="998"/>
      <c r="J24" s="998"/>
      <c r="K24" s="999"/>
      <c r="L24" s="616"/>
      <c r="M24" s="437"/>
      <c r="N24" s="437"/>
      <c r="O24" s="437"/>
      <c r="P24" s="617"/>
      <c r="Q24" s="433"/>
      <c r="R24" s="434"/>
    </row>
    <row r="25" spans="2:18" s="426" customFormat="1" ht="14.25" customHeight="1">
      <c r="B25" s="432"/>
      <c r="C25" s="433"/>
      <c r="D25" s="1018"/>
      <c r="E25" s="990"/>
      <c r="F25" s="1006"/>
      <c r="G25" s="997"/>
      <c r="H25" s="998"/>
      <c r="I25" s="998"/>
      <c r="J25" s="998"/>
      <c r="K25" s="999"/>
      <c r="L25" s="616"/>
      <c r="M25" s="437"/>
      <c r="N25" s="437"/>
      <c r="O25" s="437"/>
      <c r="P25" s="617"/>
      <c r="Q25" s="433"/>
      <c r="R25" s="434"/>
    </row>
    <row r="26" spans="2:18" s="426" customFormat="1">
      <c r="B26" s="432"/>
      <c r="C26" s="433"/>
      <c r="D26" s="1018"/>
      <c r="E26" s="990"/>
      <c r="F26" s="1006"/>
      <c r="G26" s="997"/>
      <c r="H26" s="998"/>
      <c r="I26" s="998"/>
      <c r="J26" s="998"/>
      <c r="K26" s="999"/>
      <c r="L26" s="616"/>
      <c r="M26" s="437"/>
      <c r="N26" s="437"/>
      <c r="O26" s="437"/>
      <c r="P26" s="617"/>
      <c r="Q26" s="433"/>
      <c r="R26" s="434"/>
    </row>
    <row r="27" spans="2:18" s="426" customFormat="1" ht="48.75" customHeight="1" thickBot="1">
      <c r="B27" s="432"/>
      <c r="C27" s="433"/>
      <c r="D27" s="1019"/>
      <c r="E27" s="610" t="s">
        <v>424</v>
      </c>
      <c r="F27" s="612">
        <v>1.1000000000000001</v>
      </c>
      <c r="G27" s="1000"/>
      <c r="H27" s="1001"/>
      <c r="I27" s="1001"/>
      <c r="J27" s="1001"/>
      <c r="K27" s="1002"/>
      <c r="L27" s="618"/>
      <c r="M27" s="619"/>
      <c r="N27" s="619"/>
      <c r="O27" s="619"/>
      <c r="P27" s="620"/>
      <c r="Q27" s="433"/>
      <c r="R27" s="434"/>
    </row>
    <row r="28" spans="2:18" s="426" customFormat="1" ht="15.75" customHeight="1">
      <c r="B28" s="432"/>
      <c r="C28" s="433"/>
      <c r="D28" s="1017" t="s">
        <v>431</v>
      </c>
      <c r="E28" s="1009" t="s">
        <v>418</v>
      </c>
      <c r="F28" s="1010">
        <f>+'6'!E33/'6'!E21</f>
        <v>0.26984718578392791</v>
      </c>
      <c r="G28" s="1011" t="str">
        <f>VLOOKUP(F28,'TABLAS - GRÁFICAS'!AJ13:AK513,2,TRUE)</f>
        <v>La empresa muestra un buen resultado ya que las deudas representan la menor parte de los activos, y podra mantenerse y cumplir con sus obligaciones.</v>
      </c>
      <c r="H28" s="1011"/>
      <c r="I28" s="1011"/>
      <c r="J28" s="1011"/>
      <c r="K28" s="1011"/>
      <c r="L28" s="613"/>
      <c r="M28" s="621"/>
      <c r="N28" s="621"/>
      <c r="O28" s="621"/>
      <c r="P28" s="615"/>
      <c r="Q28" s="433"/>
      <c r="R28" s="434"/>
    </row>
    <row r="29" spans="2:18" s="426" customFormat="1">
      <c r="B29" s="432"/>
      <c r="C29" s="433"/>
      <c r="D29" s="1018"/>
      <c r="E29" s="990"/>
      <c r="F29" s="1006"/>
      <c r="G29" s="1008"/>
      <c r="H29" s="1008"/>
      <c r="I29" s="1008"/>
      <c r="J29" s="1008"/>
      <c r="K29" s="1008"/>
      <c r="L29" s="616"/>
      <c r="M29" s="437"/>
      <c r="N29" s="437"/>
      <c r="O29" s="437"/>
      <c r="P29" s="617"/>
      <c r="Q29" s="433"/>
      <c r="R29" s="434"/>
    </row>
    <row r="30" spans="2:18" s="426" customFormat="1" ht="80.25" customHeight="1">
      <c r="B30" s="432"/>
      <c r="C30" s="433"/>
      <c r="D30" s="1018"/>
      <c r="E30" s="990"/>
      <c r="F30" s="1006"/>
      <c r="G30" s="1008"/>
      <c r="H30" s="1008"/>
      <c r="I30" s="1008"/>
      <c r="J30" s="1008"/>
      <c r="K30" s="1008"/>
      <c r="L30" s="616"/>
      <c r="M30" s="437"/>
      <c r="N30" s="437"/>
      <c r="O30" s="437"/>
      <c r="P30" s="617"/>
      <c r="Q30" s="433"/>
      <c r="R30" s="434"/>
    </row>
    <row r="31" spans="2:18" s="426" customFormat="1" ht="15.75" customHeight="1">
      <c r="B31" s="432"/>
      <c r="C31" s="433"/>
      <c r="D31" s="1018"/>
      <c r="E31" s="990" t="s">
        <v>419</v>
      </c>
      <c r="F31" s="1006">
        <v>0.49</v>
      </c>
      <c r="G31" s="1012" t="str">
        <f>VLOOKUP(F31,'TABLAS - GRÁFICAS'!AJ13:AK513,2,TRUE)</f>
        <v>La empresa muestra un buen resultado ya que las deudas representan la menor parte de los activos, y podra mantenerse y cumplir con sus obligaciones.</v>
      </c>
      <c r="H31" s="1013"/>
      <c r="I31" s="1013"/>
      <c r="J31" s="1013"/>
      <c r="K31" s="1014"/>
      <c r="L31" s="616"/>
      <c r="M31" s="437"/>
      <c r="N31" s="437"/>
      <c r="O31" s="437"/>
      <c r="P31" s="617"/>
      <c r="Q31" s="433"/>
      <c r="R31" s="434"/>
    </row>
    <row r="32" spans="2:18" s="426" customFormat="1">
      <c r="B32" s="432"/>
      <c r="C32" s="433"/>
      <c r="D32" s="1018"/>
      <c r="E32" s="990"/>
      <c r="F32" s="1006"/>
      <c r="G32" s="997"/>
      <c r="H32" s="998"/>
      <c r="I32" s="998"/>
      <c r="J32" s="998"/>
      <c r="K32" s="999"/>
      <c r="L32" s="616"/>
      <c r="M32" s="437"/>
      <c r="N32" s="437"/>
      <c r="O32" s="437"/>
      <c r="P32" s="617"/>
      <c r="Q32" s="433"/>
      <c r="R32" s="434"/>
    </row>
    <row r="33" spans="2:18" s="426" customFormat="1">
      <c r="B33" s="432"/>
      <c r="C33" s="433"/>
      <c r="D33" s="1018"/>
      <c r="E33" s="990"/>
      <c r="F33" s="1006"/>
      <c r="G33" s="997"/>
      <c r="H33" s="998"/>
      <c r="I33" s="998"/>
      <c r="J33" s="998"/>
      <c r="K33" s="999"/>
      <c r="L33" s="616"/>
      <c r="M33" s="437"/>
      <c r="N33" s="437"/>
      <c r="O33" s="437"/>
      <c r="P33" s="617"/>
      <c r="Q33" s="433"/>
      <c r="R33" s="434"/>
    </row>
    <row r="34" spans="2:18" s="426" customFormat="1">
      <c r="B34" s="432"/>
      <c r="C34" s="433"/>
      <c r="D34" s="1018"/>
      <c r="E34" s="990"/>
      <c r="F34" s="1006"/>
      <c r="G34" s="997"/>
      <c r="H34" s="998"/>
      <c r="I34" s="998"/>
      <c r="J34" s="998"/>
      <c r="K34" s="999"/>
      <c r="L34" s="616"/>
      <c r="M34" s="437"/>
      <c r="N34" s="437"/>
      <c r="O34" s="437"/>
      <c r="P34" s="617"/>
      <c r="Q34" s="433"/>
      <c r="R34" s="434"/>
    </row>
    <row r="35" spans="2:18" s="426" customFormat="1">
      <c r="B35" s="432"/>
      <c r="C35" s="433"/>
      <c r="D35" s="1018"/>
      <c r="E35" s="990"/>
      <c r="F35" s="1006"/>
      <c r="G35" s="997"/>
      <c r="H35" s="998"/>
      <c r="I35" s="998"/>
      <c r="J35" s="998"/>
      <c r="K35" s="999"/>
      <c r="L35" s="616"/>
      <c r="M35" s="437"/>
      <c r="N35" s="437"/>
      <c r="O35" s="437"/>
      <c r="P35" s="617"/>
      <c r="Q35" s="433"/>
      <c r="R35" s="434"/>
    </row>
    <row r="36" spans="2:18" s="426" customFormat="1" ht="74.25" customHeight="1" thickBot="1">
      <c r="B36" s="432"/>
      <c r="C36" s="433"/>
      <c r="D36" s="1019"/>
      <c r="E36" s="610" t="s">
        <v>424</v>
      </c>
      <c r="F36" s="612">
        <v>0.5</v>
      </c>
      <c r="G36" s="1000"/>
      <c r="H36" s="1001"/>
      <c r="I36" s="1001"/>
      <c r="J36" s="1001"/>
      <c r="K36" s="1002"/>
      <c r="L36" s="618"/>
      <c r="M36" s="619"/>
      <c r="N36" s="619"/>
      <c r="O36" s="619"/>
      <c r="P36" s="620"/>
      <c r="Q36" s="433"/>
      <c r="R36" s="434"/>
    </row>
    <row r="37" spans="2:18" s="426" customFormat="1">
      <c r="B37" s="432"/>
      <c r="C37" s="433"/>
      <c r="D37" s="1025" t="s">
        <v>432</v>
      </c>
      <c r="E37" s="1009" t="s">
        <v>418</v>
      </c>
      <c r="F37" s="1010">
        <f>'6'!E45/'6'!E42</f>
        <v>0.26848926126857869</v>
      </c>
      <c r="G37" s="1011" t="str">
        <f>VLOOKUP(F37,'TABLAS - GRÁFICAS'!AN13:AO513,2,TRUE)</f>
        <v>La empresa posee una exelente capacidad de ganancias retenidas sobre los ingresos.</v>
      </c>
      <c r="H37" s="1011"/>
      <c r="I37" s="1011"/>
      <c r="J37" s="1011"/>
      <c r="K37" s="1011"/>
      <c r="L37" s="613"/>
      <c r="M37" s="621"/>
      <c r="N37" s="621"/>
      <c r="O37" s="621"/>
      <c r="P37" s="615"/>
      <c r="Q37" s="433"/>
      <c r="R37" s="434"/>
    </row>
    <row r="38" spans="2:18" s="426" customFormat="1">
      <c r="B38" s="432"/>
      <c r="C38" s="433"/>
      <c r="D38" s="1026"/>
      <c r="E38" s="990"/>
      <c r="F38" s="1006"/>
      <c r="G38" s="1008"/>
      <c r="H38" s="1008"/>
      <c r="I38" s="1008"/>
      <c r="J38" s="1008"/>
      <c r="K38" s="1008"/>
      <c r="L38" s="616"/>
      <c r="M38" s="437"/>
      <c r="N38" s="437"/>
      <c r="O38" s="437"/>
      <c r="P38" s="617"/>
      <c r="Q38" s="433"/>
      <c r="R38" s="434"/>
    </row>
    <row r="39" spans="2:18" s="426" customFormat="1" ht="90.75" customHeight="1">
      <c r="B39" s="432"/>
      <c r="C39" s="433"/>
      <c r="D39" s="1026"/>
      <c r="E39" s="990"/>
      <c r="F39" s="1006"/>
      <c r="G39" s="1008"/>
      <c r="H39" s="1008"/>
      <c r="I39" s="1008"/>
      <c r="J39" s="1008"/>
      <c r="K39" s="1008"/>
      <c r="L39" s="616"/>
      <c r="M39" s="437"/>
      <c r="N39" s="437"/>
      <c r="O39" s="437"/>
      <c r="P39" s="617"/>
      <c r="Q39" s="433"/>
      <c r="R39" s="434"/>
    </row>
    <row r="40" spans="2:18" s="426" customFormat="1" ht="15" customHeight="1">
      <c r="B40" s="432"/>
      <c r="C40" s="433"/>
      <c r="D40" s="1026"/>
      <c r="E40" s="990" t="s">
        <v>419</v>
      </c>
      <c r="F40" s="1006">
        <v>0.08</v>
      </c>
      <c r="G40" s="1012" t="str">
        <f>VLOOKUP(F40,'TABLAS - GRÁFICAS'!AN13:AO513,2,TRUE)</f>
        <v>La empresa posee una optima capacidad de ganancias retenidas sobre los ingresos.</v>
      </c>
      <c r="H40" s="1013"/>
      <c r="I40" s="1013"/>
      <c r="J40" s="1013"/>
      <c r="K40" s="1014"/>
      <c r="L40" s="616"/>
      <c r="M40" s="437"/>
      <c r="N40" s="437"/>
      <c r="O40" s="437"/>
      <c r="P40" s="617"/>
      <c r="Q40" s="433"/>
      <c r="R40" s="434"/>
    </row>
    <row r="41" spans="2:18" s="426" customFormat="1">
      <c r="B41" s="432"/>
      <c r="C41" s="433"/>
      <c r="D41" s="1026"/>
      <c r="E41" s="990"/>
      <c r="F41" s="1006"/>
      <c r="G41" s="997"/>
      <c r="H41" s="998"/>
      <c r="I41" s="998"/>
      <c r="J41" s="998"/>
      <c r="K41" s="999"/>
      <c r="L41" s="616"/>
      <c r="M41" s="437"/>
      <c r="N41" s="437"/>
      <c r="O41" s="437"/>
      <c r="P41" s="617"/>
      <c r="Q41" s="433"/>
      <c r="R41" s="434"/>
    </row>
    <row r="42" spans="2:18" s="426" customFormat="1">
      <c r="B42" s="432"/>
      <c r="C42" s="433"/>
      <c r="D42" s="1026"/>
      <c r="E42" s="990"/>
      <c r="F42" s="1006"/>
      <c r="G42" s="997"/>
      <c r="H42" s="998"/>
      <c r="I42" s="998"/>
      <c r="J42" s="998"/>
      <c r="K42" s="999"/>
      <c r="L42" s="616"/>
      <c r="M42" s="437"/>
      <c r="N42" s="437"/>
      <c r="O42" s="437"/>
      <c r="P42" s="617"/>
      <c r="Q42" s="433"/>
      <c r="R42" s="434"/>
    </row>
    <row r="43" spans="2:18" s="426" customFormat="1">
      <c r="B43" s="432"/>
      <c r="C43" s="433"/>
      <c r="D43" s="1026"/>
      <c r="E43" s="990"/>
      <c r="F43" s="1006"/>
      <c r="G43" s="997"/>
      <c r="H43" s="998"/>
      <c r="I43" s="998"/>
      <c r="J43" s="998"/>
      <c r="K43" s="999"/>
      <c r="L43" s="616"/>
      <c r="M43" s="437"/>
      <c r="N43" s="437"/>
      <c r="O43" s="437"/>
      <c r="P43" s="617"/>
      <c r="Q43" s="433"/>
      <c r="R43" s="434"/>
    </row>
    <row r="44" spans="2:18" s="426" customFormat="1">
      <c r="B44" s="432"/>
      <c r="C44" s="433"/>
      <c r="D44" s="1026"/>
      <c r="E44" s="990"/>
      <c r="F44" s="1006"/>
      <c r="G44" s="997"/>
      <c r="H44" s="998"/>
      <c r="I44" s="998"/>
      <c r="J44" s="998"/>
      <c r="K44" s="999"/>
      <c r="L44" s="616"/>
      <c r="M44" s="437"/>
      <c r="N44" s="437"/>
      <c r="O44" s="437"/>
      <c r="P44" s="617"/>
      <c r="Q44" s="433"/>
      <c r="R44" s="434"/>
    </row>
    <row r="45" spans="2:18" s="426" customFormat="1" ht="111" customHeight="1" thickBot="1">
      <c r="B45" s="432"/>
      <c r="C45" s="433"/>
      <c r="D45" s="1027"/>
      <c r="E45" s="610" t="s">
        <v>424</v>
      </c>
      <c r="F45" s="612">
        <v>0.16</v>
      </c>
      <c r="G45" s="1000"/>
      <c r="H45" s="1001"/>
      <c r="I45" s="1001"/>
      <c r="J45" s="1001"/>
      <c r="K45" s="1002"/>
      <c r="L45" s="618"/>
      <c r="M45" s="619"/>
      <c r="N45" s="619"/>
      <c r="O45" s="619"/>
      <c r="P45" s="620"/>
      <c r="Q45" s="433"/>
      <c r="R45" s="434"/>
    </row>
    <row r="46" spans="2:18" s="426" customFormat="1">
      <c r="B46" s="432"/>
      <c r="C46" s="433"/>
      <c r="D46" s="1025" t="s">
        <v>433</v>
      </c>
      <c r="E46" s="1009" t="s">
        <v>418</v>
      </c>
      <c r="F46" s="1010">
        <f>+'6'!E46/'6'!E42</f>
        <v>0.43323930615662731</v>
      </c>
      <c r="G46" s="1011" t="str">
        <f>VLOOKUP(F46,'TABLAS - GRÁFICAS'!AR13:AS513,2,TRUE)</f>
        <v>Existe una optima administración de los recursos, por lo que a partir de sus gastos efectuados el negocio puede cubrir sus costos y gastos y contar con un margen de utilidad.</v>
      </c>
      <c r="H46" s="1011"/>
      <c r="I46" s="1011"/>
      <c r="J46" s="1011"/>
      <c r="K46" s="1011"/>
      <c r="L46" s="613"/>
      <c r="M46" s="621"/>
      <c r="N46" s="621"/>
      <c r="O46" s="621"/>
      <c r="P46" s="615"/>
      <c r="Q46" s="433"/>
      <c r="R46" s="434"/>
    </row>
    <row r="47" spans="2:18" s="426" customFormat="1">
      <c r="B47" s="432"/>
      <c r="C47" s="433"/>
      <c r="D47" s="1026"/>
      <c r="E47" s="990"/>
      <c r="F47" s="1006"/>
      <c r="G47" s="1008"/>
      <c r="H47" s="1008"/>
      <c r="I47" s="1008"/>
      <c r="J47" s="1008"/>
      <c r="K47" s="1008"/>
      <c r="L47" s="616"/>
      <c r="M47" s="437"/>
      <c r="N47" s="437"/>
      <c r="O47" s="437"/>
      <c r="P47" s="617"/>
      <c r="Q47" s="433"/>
      <c r="R47" s="434"/>
    </row>
    <row r="48" spans="2:18" s="426" customFormat="1" ht="97.5" customHeight="1">
      <c r="B48" s="432"/>
      <c r="C48" s="433"/>
      <c r="D48" s="1026"/>
      <c r="E48" s="990"/>
      <c r="F48" s="1006"/>
      <c r="G48" s="1008"/>
      <c r="H48" s="1008"/>
      <c r="I48" s="1008"/>
      <c r="J48" s="1008"/>
      <c r="K48" s="1008"/>
      <c r="L48" s="616"/>
      <c r="M48" s="437"/>
      <c r="N48" s="437"/>
      <c r="O48" s="437"/>
      <c r="P48" s="617"/>
      <c r="Q48" s="433"/>
      <c r="R48" s="434"/>
    </row>
    <row r="49" spans="2:18" s="426" customFormat="1" ht="15" customHeight="1">
      <c r="B49" s="432"/>
      <c r="C49" s="433"/>
      <c r="D49" s="1026"/>
      <c r="E49" s="990" t="s">
        <v>419</v>
      </c>
      <c r="F49" s="1006">
        <v>0.02</v>
      </c>
      <c r="G49" s="1012" t="str">
        <f>VLOOKUP(F49,'TABLAS - GRÁFICAS'!AR13:AS513,2,TRUE)</f>
        <v>Existe una optima administración de los recursos, por lo que a partir de sus gastos efectuados el negocio puede cubrir sus costos y gastos y contar con un margen de utilidad.</v>
      </c>
      <c r="H49" s="1013"/>
      <c r="I49" s="1013"/>
      <c r="J49" s="1013"/>
      <c r="K49" s="1014"/>
      <c r="L49" s="616"/>
      <c r="M49" s="437"/>
      <c r="N49" s="437"/>
      <c r="O49" s="437"/>
      <c r="P49" s="617"/>
      <c r="Q49" s="433"/>
      <c r="R49" s="434"/>
    </row>
    <row r="50" spans="2:18" s="426" customFormat="1">
      <c r="B50" s="432"/>
      <c r="C50" s="433"/>
      <c r="D50" s="1026"/>
      <c r="E50" s="990"/>
      <c r="F50" s="1006"/>
      <c r="G50" s="997"/>
      <c r="H50" s="998"/>
      <c r="I50" s="998"/>
      <c r="J50" s="998"/>
      <c r="K50" s="999"/>
      <c r="L50" s="616"/>
      <c r="M50" s="437"/>
      <c r="N50" s="437"/>
      <c r="O50" s="437"/>
      <c r="P50" s="617"/>
      <c r="Q50" s="433"/>
      <c r="R50" s="434"/>
    </row>
    <row r="51" spans="2:18" s="426" customFormat="1">
      <c r="B51" s="432"/>
      <c r="C51" s="433"/>
      <c r="D51" s="1026"/>
      <c r="E51" s="990"/>
      <c r="F51" s="1006"/>
      <c r="G51" s="997"/>
      <c r="H51" s="998"/>
      <c r="I51" s="998"/>
      <c r="J51" s="998"/>
      <c r="K51" s="999"/>
      <c r="L51" s="616"/>
      <c r="M51" s="437"/>
      <c r="N51" s="437"/>
      <c r="O51" s="437"/>
      <c r="P51" s="617"/>
      <c r="Q51" s="433"/>
      <c r="R51" s="434"/>
    </row>
    <row r="52" spans="2:18" s="426" customFormat="1">
      <c r="B52" s="432"/>
      <c r="C52" s="433"/>
      <c r="D52" s="1026"/>
      <c r="E52" s="990"/>
      <c r="F52" s="1006"/>
      <c r="G52" s="997"/>
      <c r="H52" s="998"/>
      <c r="I52" s="998"/>
      <c r="J52" s="998"/>
      <c r="K52" s="999"/>
      <c r="L52" s="616"/>
      <c r="M52" s="437"/>
      <c r="N52" s="437"/>
      <c r="O52" s="437"/>
      <c r="P52" s="617"/>
      <c r="Q52" s="433"/>
      <c r="R52" s="434"/>
    </row>
    <row r="53" spans="2:18" s="426" customFormat="1">
      <c r="B53" s="432"/>
      <c r="C53" s="433"/>
      <c r="D53" s="1026"/>
      <c r="E53" s="990"/>
      <c r="F53" s="1006"/>
      <c r="G53" s="997"/>
      <c r="H53" s="998"/>
      <c r="I53" s="998"/>
      <c r="J53" s="998"/>
      <c r="K53" s="999"/>
      <c r="L53" s="616"/>
      <c r="M53" s="437"/>
      <c r="N53" s="437"/>
      <c r="O53" s="437"/>
      <c r="P53" s="617"/>
      <c r="Q53" s="433"/>
      <c r="R53" s="434"/>
    </row>
    <row r="54" spans="2:18" s="426" customFormat="1" ht="112.5" customHeight="1" thickBot="1">
      <c r="B54" s="432"/>
      <c r="C54" s="433"/>
      <c r="D54" s="1027"/>
      <c r="E54" s="610" t="s">
        <v>424</v>
      </c>
      <c r="F54" s="612">
        <v>0.06</v>
      </c>
      <c r="G54" s="1000"/>
      <c r="H54" s="1001"/>
      <c r="I54" s="1001"/>
      <c r="J54" s="1001"/>
      <c r="K54" s="1002"/>
      <c r="L54" s="618"/>
      <c r="M54" s="619"/>
      <c r="N54" s="619"/>
      <c r="O54" s="619"/>
      <c r="P54" s="620"/>
      <c r="Q54" s="433"/>
      <c r="R54" s="434"/>
    </row>
    <row r="55" spans="2:18" s="426" customFormat="1">
      <c r="B55" s="432"/>
      <c r="C55" s="433"/>
      <c r="D55" s="433"/>
      <c r="E55" s="433"/>
      <c r="F55" s="433"/>
      <c r="G55" s="433"/>
      <c r="H55" s="433"/>
      <c r="I55" s="433"/>
      <c r="J55" s="433"/>
      <c r="K55" s="433"/>
      <c r="L55" s="433"/>
      <c r="M55" s="433"/>
      <c r="N55" s="433"/>
      <c r="O55" s="433"/>
      <c r="P55" s="433"/>
      <c r="Q55" s="433"/>
      <c r="R55" s="434"/>
    </row>
    <row r="56" spans="2:18" s="426" customFormat="1">
      <c r="B56" s="432"/>
      <c r="C56" s="442"/>
      <c r="D56" s="442"/>
      <c r="E56" s="442"/>
      <c r="F56" s="442"/>
      <c r="G56" s="442"/>
      <c r="H56" s="442"/>
      <c r="I56" s="442"/>
      <c r="J56" s="442"/>
      <c r="K56" s="442"/>
      <c r="L56" s="442"/>
      <c r="M56" s="442"/>
      <c r="N56" s="442"/>
      <c r="O56" s="442"/>
      <c r="P56" s="442"/>
      <c r="Q56" s="442"/>
      <c r="R56" s="434"/>
    </row>
    <row r="57" spans="2:18" s="426" customFormat="1"/>
    <row r="58" spans="2:18" s="426" customFormat="1"/>
    <row r="59" spans="2:18" s="426" customFormat="1"/>
    <row r="60" spans="2:18" s="426" customFormat="1"/>
    <row r="61" spans="2:18" s="426" customFormat="1"/>
    <row r="62" spans="2:18" s="426" customFormat="1"/>
    <row r="63" spans="2:18" s="426" customFormat="1"/>
    <row r="64" spans="2:18" s="426" customFormat="1"/>
    <row r="65" s="426" customFormat="1"/>
    <row r="66" s="426" customFormat="1"/>
    <row r="67" s="426" customFormat="1"/>
    <row r="68" s="426" customFormat="1"/>
    <row r="69" s="426" customFormat="1"/>
    <row r="70" s="426" customFormat="1"/>
    <row r="71" s="426" customFormat="1"/>
    <row r="72" s="426" customFormat="1"/>
    <row r="73" s="426" customFormat="1"/>
    <row r="74" s="426" customFormat="1"/>
    <row r="75" s="426" customFormat="1"/>
    <row r="76" s="426" customFormat="1"/>
    <row r="77" s="426" customFormat="1"/>
    <row r="78" s="426" customFormat="1"/>
    <row r="79" s="426" customFormat="1"/>
    <row r="80" s="426" customFormat="1"/>
    <row r="81" s="426" customFormat="1"/>
    <row r="82" s="426" customFormat="1"/>
    <row r="83" s="426" customFormat="1"/>
    <row r="84" s="426" customFormat="1"/>
    <row r="85" s="426" customFormat="1"/>
    <row r="86" s="426" customFormat="1"/>
    <row r="87" s="426" customFormat="1"/>
    <row r="88" s="426" customFormat="1"/>
    <row r="89" s="426" customFormat="1"/>
    <row r="90" s="426" customFormat="1"/>
    <row r="91" s="426" customFormat="1"/>
    <row r="92" s="426" customFormat="1"/>
    <row r="93" s="426" customFormat="1"/>
    <row r="94" s="426" customFormat="1"/>
    <row r="95" s="426" customFormat="1"/>
    <row r="96" s="426" customFormat="1"/>
    <row r="97" s="426" customFormat="1"/>
    <row r="98" s="426" customFormat="1"/>
    <row r="99" s="426" customFormat="1"/>
    <row r="100" s="426" customFormat="1"/>
    <row r="101" s="426" customFormat="1"/>
    <row r="102" s="426" customFormat="1"/>
    <row r="103" s="426" customFormat="1"/>
    <row r="104" s="426" customFormat="1"/>
    <row r="105" s="426" customFormat="1"/>
    <row r="106" s="426" customFormat="1"/>
    <row r="107" s="426" customFormat="1"/>
    <row r="108" s="426" customFormat="1"/>
    <row r="109" s="426" customFormat="1"/>
    <row r="110" s="426" customFormat="1"/>
    <row r="111" s="426" customFormat="1"/>
    <row r="112" s="426" customFormat="1"/>
    <row r="113" s="426" customFormat="1"/>
    <row r="114" s="426" customFormat="1"/>
    <row r="115" s="426" customFormat="1"/>
    <row r="116" s="426" customFormat="1"/>
    <row r="117" s="426" customFormat="1"/>
    <row r="118" s="426" customFormat="1"/>
    <row r="119" s="426" customFormat="1"/>
    <row r="120" s="426" customFormat="1"/>
    <row r="121" s="426" customFormat="1"/>
    <row r="122" s="426" customFormat="1"/>
    <row r="123" s="426" customFormat="1"/>
    <row r="124" s="426" customFormat="1"/>
    <row r="125" s="426" customFormat="1"/>
    <row r="126" s="426" customFormat="1"/>
    <row r="127" s="426" customFormat="1"/>
    <row r="128" s="426" customFormat="1"/>
    <row r="129" s="426" customFormat="1"/>
    <row r="130" s="426" customFormat="1"/>
    <row r="131" s="426" customFormat="1"/>
    <row r="132" s="426" customFormat="1"/>
    <row r="133" s="426" customFormat="1"/>
    <row r="134" s="426" customFormat="1"/>
    <row r="135" s="426" customFormat="1"/>
    <row r="136" s="426" customFormat="1"/>
    <row r="137" s="426" customFormat="1"/>
    <row r="138" s="426" customFormat="1"/>
    <row r="139" s="426" customFormat="1"/>
    <row r="140" s="426" customFormat="1"/>
    <row r="141" s="426" customFormat="1"/>
    <row r="142" s="426" customFormat="1"/>
    <row r="143" s="426" customFormat="1"/>
    <row r="144" s="426" customFormat="1"/>
    <row r="145" s="426" customFormat="1"/>
    <row r="146" s="426" customFormat="1"/>
    <row r="147" s="426" customFormat="1"/>
    <row r="148" s="426" customFormat="1"/>
    <row r="149" s="426" customFormat="1"/>
    <row r="150" s="426" customFormat="1"/>
    <row r="151" s="426" customFormat="1"/>
    <row r="152" s="426" customFormat="1"/>
    <row r="153" s="426" customFormat="1"/>
    <row r="154" s="426" customFormat="1"/>
    <row r="155" s="426" customFormat="1"/>
    <row r="156" s="426" customFormat="1"/>
    <row r="157" s="426" customFormat="1"/>
    <row r="158" s="426" customFormat="1"/>
    <row r="159" s="426" customFormat="1"/>
    <row r="160" s="426" customFormat="1"/>
    <row r="161" s="426" customFormat="1"/>
    <row r="162" s="426" customFormat="1"/>
    <row r="163" s="426" customFormat="1"/>
    <row r="164" s="426" customFormat="1"/>
    <row r="165" s="426" customFormat="1"/>
    <row r="166" s="426" customFormat="1"/>
    <row r="167" s="426" customFormat="1"/>
    <row r="168" s="426" customFormat="1"/>
    <row r="169" s="426" customFormat="1"/>
    <row r="170" s="426" customFormat="1"/>
    <row r="171" s="426" customFormat="1"/>
    <row r="172" s="426" customFormat="1"/>
    <row r="173" s="426" customFormat="1"/>
    <row r="174" s="426" customFormat="1"/>
    <row r="175" s="426" customFormat="1"/>
    <row r="176" s="426" customFormat="1"/>
    <row r="177" s="426" customFormat="1"/>
    <row r="178" s="426" customFormat="1"/>
    <row r="179" s="426" customFormat="1"/>
    <row r="180" s="426" customFormat="1"/>
    <row r="181" s="426" customFormat="1"/>
    <row r="182" s="426" customFormat="1"/>
    <row r="183" s="426" customFormat="1"/>
    <row r="184" s="426" customFormat="1"/>
    <row r="185" s="426" customFormat="1"/>
    <row r="186" s="426" customFormat="1"/>
    <row r="187" s="426" customFormat="1"/>
    <row r="188" s="426" customFormat="1"/>
    <row r="189" s="426" customFormat="1"/>
    <row r="190" s="426" customFormat="1"/>
    <row r="191" s="426" customFormat="1"/>
    <row r="192" s="426" customFormat="1"/>
    <row r="193" s="426" customFormat="1"/>
    <row r="194" s="426" customFormat="1"/>
    <row r="195" s="426" customFormat="1"/>
    <row r="196" s="426" customFormat="1"/>
    <row r="197" s="426" customFormat="1"/>
    <row r="198" s="426" customFormat="1"/>
    <row r="199" s="426" customFormat="1"/>
    <row r="200" s="426" customFormat="1"/>
    <row r="201" s="426" customFormat="1"/>
    <row r="202" s="426" customFormat="1"/>
    <row r="203" s="426" customFormat="1"/>
    <row r="204" s="426" customFormat="1"/>
    <row r="205" s="426" customFormat="1"/>
    <row r="206" s="426" customFormat="1"/>
    <row r="207" s="426" customFormat="1"/>
    <row r="208" s="426" customFormat="1"/>
    <row r="209" s="426" customFormat="1"/>
    <row r="210" s="426" customFormat="1"/>
    <row r="211" s="426" customFormat="1"/>
    <row r="212" s="426" customFormat="1"/>
    <row r="213" s="426" customFormat="1"/>
    <row r="214" s="426" customFormat="1"/>
    <row r="215" s="426" customFormat="1"/>
    <row r="216" s="426" customFormat="1"/>
    <row r="217" s="426" customFormat="1"/>
    <row r="218" s="426" customFormat="1"/>
    <row r="219" s="426" customFormat="1"/>
    <row r="220" s="426" customFormat="1"/>
    <row r="221" s="426" customFormat="1"/>
    <row r="222" s="426" customFormat="1"/>
    <row r="223" s="426" customFormat="1"/>
    <row r="224" s="426" customFormat="1"/>
    <row r="225" s="426" customFormat="1"/>
    <row r="226" s="426" customFormat="1"/>
    <row r="227" s="426" customFormat="1"/>
    <row r="228" s="426" customFormat="1"/>
    <row r="229" s="426" customFormat="1"/>
    <row r="230" s="426" customFormat="1"/>
    <row r="231" s="426" customFormat="1"/>
    <row r="232" s="426" customFormat="1"/>
    <row r="233" s="426" customFormat="1"/>
    <row r="234" s="426" customFormat="1"/>
    <row r="235" s="426" customFormat="1"/>
    <row r="236" s="426" customFormat="1"/>
    <row r="237" s="426" customFormat="1"/>
    <row r="238" s="426" customFormat="1"/>
    <row r="239" s="426" customFormat="1"/>
    <row r="240" s="426" customFormat="1"/>
    <row r="241" s="426" customFormat="1"/>
    <row r="242" s="426" customFormat="1"/>
    <row r="243" s="426" customFormat="1"/>
    <row r="244" s="426" customFormat="1"/>
    <row r="245" s="426" customFormat="1"/>
    <row r="246" s="426" customFormat="1"/>
    <row r="247" s="426" customFormat="1"/>
    <row r="248" s="426" customFormat="1"/>
    <row r="249" s="426" customFormat="1"/>
    <row r="250" s="426" customFormat="1"/>
    <row r="251" s="426" customFormat="1"/>
    <row r="252" s="426" customFormat="1"/>
    <row r="253" s="426" customFormat="1"/>
    <row r="254" s="426" customFormat="1"/>
    <row r="255" s="426" customFormat="1"/>
    <row r="256" s="426" customFormat="1"/>
    <row r="257" s="426" customFormat="1"/>
    <row r="258" s="426" customFormat="1"/>
    <row r="259" s="426" customFormat="1"/>
    <row r="260" s="426" customFormat="1"/>
    <row r="261" s="426" customFormat="1"/>
    <row r="262" s="426" customFormat="1"/>
    <row r="263" s="426" customFormat="1"/>
    <row r="264" s="426" customFormat="1"/>
    <row r="265" s="426" customFormat="1"/>
    <row r="266" s="426" customFormat="1"/>
    <row r="267" s="426" customFormat="1"/>
    <row r="268" s="426" customFormat="1"/>
    <row r="269" s="426" customFormat="1"/>
    <row r="270" s="426" customFormat="1"/>
    <row r="271" s="426" customFormat="1"/>
    <row r="272" s="426" customFormat="1"/>
    <row r="273" s="426" customFormat="1"/>
    <row r="274" s="426" customFormat="1"/>
    <row r="275" s="426" customFormat="1"/>
    <row r="276" s="426" customFormat="1"/>
    <row r="277" s="426" customFormat="1"/>
    <row r="278" s="426" customFormat="1"/>
    <row r="279" s="426" customFormat="1"/>
    <row r="280" s="426" customFormat="1"/>
    <row r="281" s="426" customFormat="1"/>
    <row r="282" s="426" customFormat="1"/>
    <row r="283" s="426" customFormat="1"/>
    <row r="284" s="426" customFormat="1"/>
    <row r="285" s="426" customFormat="1"/>
    <row r="286" s="426" customFormat="1"/>
    <row r="287" s="426" customFormat="1"/>
    <row r="288" s="426" customFormat="1"/>
    <row r="289" s="426" customFormat="1"/>
    <row r="290" s="426" customFormat="1"/>
    <row r="291" s="426" customFormat="1"/>
    <row r="292" s="426" customFormat="1"/>
    <row r="293" s="426" customFormat="1"/>
    <row r="294" s="426" customFormat="1"/>
    <row r="295" s="426" customFormat="1"/>
    <row r="296" s="426" customFormat="1"/>
    <row r="297" s="426" customFormat="1"/>
    <row r="298" s="426" customFormat="1"/>
    <row r="299" s="426" customFormat="1"/>
    <row r="300" s="426" customFormat="1"/>
    <row r="301" s="426" customFormat="1"/>
    <row r="302" s="426" customFormat="1"/>
    <row r="303" s="426" customFormat="1"/>
    <row r="304" s="426" customFormat="1"/>
    <row r="305" s="426" customFormat="1"/>
    <row r="306" s="426" customFormat="1"/>
    <row r="307" s="426" customFormat="1"/>
    <row r="308" s="426" customFormat="1"/>
    <row r="309" s="426" customFormat="1"/>
    <row r="310" s="426" customFormat="1"/>
    <row r="311" s="426" customFormat="1"/>
    <row r="312" s="426" customFormat="1"/>
    <row r="313" s="426" customFormat="1"/>
    <row r="314" s="426" customFormat="1"/>
    <row r="315" s="426" customFormat="1"/>
    <row r="316" s="426" customFormat="1"/>
    <row r="317" s="426" customFormat="1"/>
    <row r="318" s="426" customFormat="1"/>
    <row r="319" s="426" customFormat="1"/>
    <row r="320" s="426" customFormat="1"/>
    <row r="321" s="426" customFormat="1"/>
    <row r="322" s="426" customFormat="1"/>
    <row r="323" s="426" customFormat="1"/>
    <row r="324" s="426" customFormat="1"/>
    <row r="325" s="426" customFormat="1"/>
    <row r="326" s="426" customFormat="1"/>
    <row r="327" s="426" customFormat="1"/>
    <row r="328" s="426" customFormat="1"/>
    <row r="329" s="426" customFormat="1"/>
    <row r="330" s="426" customFormat="1"/>
    <row r="331" s="426" customFormat="1"/>
    <row r="332" s="426" customFormat="1"/>
    <row r="333" s="426" customFormat="1"/>
    <row r="334" s="426" customFormat="1"/>
    <row r="335" s="426" customFormat="1"/>
    <row r="336" s="426" customFormat="1"/>
    <row r="337" s="426" customFormat="1"/>
    <row r="338" s="426" customFormat="1"/>
    <row r="339" s="426" customFormat="1"/>
    <row r="340" s="426" customFormat="1"/>
    <row r="341" s="426" customFormat="1"/>
    <row r="342" s="426" customFormat="1"/>
    <row r="343" s="426" customFormat="1"/>
    <row r="344" s="426" customFormat="1"/>
    <row r="345" s="426" customFormat="1"/>
    <row r="346" s="426" customFormat="1"/>
    <row r="347" s="426" customFormat="1"/>
    <row r="348" s="426" customFormat="1"/>
    <row r="349" s="426" customFormat="1"/>
    <row r="350" s="426" customFormat="1"/>
    <row r="351" s="426" customFormat="1"/>
    <row r="352" s="426" customFormat="1"/>
    <row r="353" s="426" customFormat="1"/>
    <row r="354" s="426" customFormat="1"/>
    <row r="355" s="426" customFormat="1"/>
    <row r="356" s="426" customFormat="1"/>
    <row r="357" s="426" customFormat="1"/>
    <row r="358" s="426" customFormat="1"/>
    <row r="359" s="426" customFormat="1"/>
    <row r="360" s="426" customFormat="1"/>
    <row r="361" s="426" customFormat="1"/>
    <row r="362" s="426" customFormat="1"/>
    <row r="363" s="426" customFormat="1"/>
    <row r="364" s="426" customFormat="1"/>
    <row r="365" s="426" customFormat="1"/>
    <row r="366" s="426" customFormat="1"/>
    <row r="367" s="426" customFormat="1"/>
    <row r="368" s="426" customFormat="1"/>
    <row r="369" s="426" customFormat="1"/>
    <row r="370" s="426" customFormat="1"/>
    <row r="371" s="426" customFormat="1"/>
    <row r="372" s="426" customFormat="1"/>
    <row r="373" s="426" customFormat="1"/>
    <row r="374" s="426" customFormat="1"/>
    <row r="375" s="426" customFormat="1"/>
    <row r="376" s="426" customFormat="1"/>
    <row r="377" s="426" customFormat="1"/>
    <row r="378" s="426" customFormat="1"/>
    <row r="379" s="426" customFormat="1"/>
    <row r="380" s="426" customFormat="1"/>
    <row r="381" s="426" customFormat="1"/>
    <row r="382" s="426" customFormat="1"/>
    <row r="383" s="426" customFormat="1"/>
    <row r="384" s="426" customFormat="1"/>
    <row r="385" s="426" customFormat="1"/>
    <row r="386" s="426" customFormat="1"/>
    <row r="387" s="426" customFormat="1"/>
    <row r="388" s="426" customFormat="1"/>
    <row r="389" s="426" customFormat="1"/>
    <row r="390" s="426" customFormat="1"/>
    <row r="391" s="426" customFormat="1"/>
    <row r="392" s="426" customFormat="1"/>
    <row r="393" s="426" customFormat="1"/>
    <row r="394" s="426" customFormat="1"/>
    <row r="395" s="426" customFormat="1"/>
    <row r="396" s="426" customFormat="1"/>
    <row r="397" s="426" customFormat="1"/>
    <row r="398" s="426" customFormat="1"/>
    <row r="399" s="426" customFormat="1"/>
    <row r="400" s="426" customFormat="1"/>
    <row r="401" s="426" customFormat="1"/>
    <row r="402" s="426" customFormat="1"/>
    <row r="403" s="426" customFormat="1"/>
    <row r="404" s="426" customFormat="1"/>
    <row r="405" s="426" customFormat="1"/>
    <row r="406" s="426" customFormat="1"/>
    <row r="407" s="426" customFormat="1"/>
    <row r="408" s="426" customFormat="1"/>
    <row r="409" s="426" customFormat="1"/>
    <row r="410" s="426" customFormat="1"/>
    <row r="411" s="426" customFormat="1"/>
    <row r="412" s="426" customFormat="1"/>
    <row r="413" s="426" customFormat="1"/>
    <row r="414" s="426" customFormat="1"/>
    <row r="415" s="426" customFormat="1"/>
    <row r="416" s="426" customFormat="1"/>
    <row r="417" s="426" customFormat="1"/>
    <row r="418" s="426" customFormat="1"/>
    <row r="419" s="426" customFormat="1"/>
    <row r="420" s="426" customFormat="1"/>
    <row r="421" s="426" customFormat="1"/>
    <row r="422" s="426" customFormat="1"/>
    <row r="423" s="426" customFormat="1"/>
    <row r="424" s="426" customFormat="1"/>
    <row r="425" s="426" customFormat="1"/>
    <row r="426" s="426" customFormat="1"/>
    <row r="427" s="426" customFormat="1"/>
    <row r="428" s="426" customFormat="1"/>
    <row r="429" s="426" customFormat="1"/>
    <row r="430" s="426" customFormat="1"/>
    <row r="431" s="426" customFormat="1"/>
    <row r="432" s="426" customFormat="1"/>
    <row r="433" s="426" customFormat="1"/>
    <row r="434" s="426" customFormat="1"/>
    <row r="435" s="426" customFormat="1"/>
    <row r="436" s="426" customFormat="1"/>
    <row r="437" s="426" customFormat="1"/>
    <row r="438" s="426" customFormat="1"/>
    <row r="439" s="426" customFormat="1"/>
    <row r="440" s="426" customFormat="1"/>
    <row r="441" s="426" customFormat="1"/>
    <row r="442" s="426" customFormat="1"/>
    <row r="443" s="426" customFormat="1"/>
    <row r="444" s="426" customFormat="1"/>
    <row r="445" s="426" customFormat="1"/>
    <row r="446" s="426" customFormat="1"/>
    <row r="447" s="426" customFormat="1"/>
    <row r="448" s="426" customFormat="1"/>
    <row r="449" s="426" customFormat="1"/>
    <row r="450" s="426" customFormat="1"/>
    <row r="451" s="426" customFormat="1"/>
    <row r="452" s="426" customFormat="1"/>
    <row r="453" s="426" customFormat="1"/>
    <row r="454" s="426" customFormat="1"/>
    <row r="455" s="426" customFormat="1"/>
    <row r="456" s="426" customFormat="1"/>
    <row r="457" s="426" customFormat="1"/>
    <row r="458" s="426" customFormat="1"/>
    <row r="459" s="426" customFormat="1"/>
    <row r="460" s="426" customFormat="1"/>
    <row r="461" s="426" customFormat="1"/>
    <row r="462" s="426" customFormat="1"/>
    <row r="463" s="426" customFormat="1"/>
    <row r="464" s="426" customFormat="1"/>
    <row r="465" s="426" customFormat="1"/>
    <row r="466" s="426" customFormat="1"/>
    <row r="467" s="426" customFormat="1"/>
    <row r="468" s="426" customFormat="1"/>
    <row r="469" s="426" customFormat="1"/>
    <row r="470" s="426" customFormat="1"/>
    <row r="471" s="426" customFormat="1"/>
    <row r="472" s="426" customFormat="1"/>
    <row r="473" s="426" customFormat="1"/>
    <row r="474" s="426" customFormat="1"/>
    <row r="475" s="426" customFormat="1"/>
    <row r="476" s="426" customFormat="1"/>
    <row r="477" s="426" customFormat="1"/>
    <row r="478" s="426" customFormat="1"/>
    <row r="479" s="426" customFormat="1"/>
    <row r="480" s="426" customFormat="1"/>
    <row r="481" s="426" customFormat="1"/>
    <row r="482" s="426" customFormat="1"/>
    <row r="483" s="426" customFormat="1"/>
    <row r="484" s="426" customFormat="1"/>
    <row r="485" s="426" customFormat="1"/>
    <row r="486" s="426" customFormat="1"/>
    <row r="487" s="426" customFormat="1"/>
    <row r="488" s="426" customFormat="1"/>
    <row r="489" s="426" customFormat="1"/>
    <row r="490" s="426" customFormat="1"/>
    <row r="491" s="426" customFormat="1"/>
    <row r="492" s="426" customFormat="1"/>
    <row r="493" s="426" customFormat="1"/>
    <row r="494" s="426" customFormat="1"/>
    <row r="495" s="426" customFormat="1"/>
    <row r="496" s="426" customFormat="1"/>
    <row r="497" s="426" customFormat="1"/>
    <row r="498" s="426" customFormat="1"/>
    <row r="499" s="426" customFormat="1"/>
    <row r="500" s="426" customFormat="1"/>
    <row r="501" s="426" customFormat="1"/>
    <row r="502" s="426" customFormat="1"/>
    <row r="503" s="426" customFormat="1"/>
    <row r="504" s="426" customFormat="1"/>
    <row r="505" s="426" customFormat="1"/>
    <row r="506" s="426" customFormat="1"/>
    <row r="507" s="426" customFormat="1"/>
    <row r="508" s="426" customFormat="1"/>
    <row r="509" s="426" customFormat="1"/>
    <row r="510" s="426" customFormat="1"/>
    <row r="511" s="426" customFormat="1"/>
    <row r="512" s="426" customFormat="1"/>
    <row r="513" s="426" customFormat="1"/>
    <row r="514" s="426" customFormat="1"/>
    <row r="515" s="426" customFormat="1"/>
    <row r="516" s="426" customFormat="1"/>
    <row r="517" s="426" customFormat="1"/>
    <row r="518" s="426" customFormat="1"/>
    <row r="519" s="426" customFormat="1"/>
    <row r="520" s="426" customFormat="1"/>
    <row r="521" s="426" customFormat="1"/>
    <row r="522" s="426" customFormat="1"/>
    <row r="523" s="426" customFormat="1"/>
    <row r="524" s="426" customFormat="1"/>
    <row r="525" s="426" customFormat="1"/>
    <row r="526" s="426" customFormat="1"/>
    <row r="527" s="426" customFormat="1"/>
    <row r="528" s="426" customFormat="1"/>
    <row r="529" s="426" customFormat="1"/>
    <row r="530" s="426" customFormat="1"/>
    <row r="531" s="426" customFormat="1"/>
    <row r="532" s="426" customFormat="1"/>
    <row r="533" s="426" customFormat="1"/>
    <row r="534" s="426" customFormat="1"/>
    <row r="535" s="426" customFormat="1"/>
    <row r="536" s="426" customFormat="1"/>
    <row r="537" s="426" customFormat="1"/>
    <row r="538" s="426" customFormat="1"/>
    <row r="539" s="426" customFormat="1"/>
    <row r="540" s="426" customFormat="1"/>
    <row r="541" s="426" customFormat="1"/>
    <row r="542" s="426" customFormat="1"/>
    <row r="543" s="426" customFormat="1"/>
    <row r="544" s="426" customFormat="1"/>
    <row r="545" s="426" customFormat="1"/>
    <row r="546" s="426" customFormat="1"/>
    <row r="547" s="426" customFormat="1"/>
    <row r="548" s="426" customFormat="1"/>
    <row r="549" s="426" customFormat="1"/>
    <row r="550" s="426" customFormat="1"/>
    <row r="551" s="426" customFormat="1"/>
    <row r="552" s="426" customFormat="1"/>
    <row r="553" s="426" customFormat="1"/>
    <row r="554" s="426" customFormat="1"/>
    <row r="555" s="426" customFormat="1"/>
    <row r="556" s="426" customFormat="1"/>
    <row r="557" s="426" customFormat="1"/>
    <row r="558" s="426" customFormat="1"/>
    <row r="559" s="426" customFormat="1"/>
    <row r="560" s="426" customFormat="1"/>
    <row r="561" s="426" customFormat="1"/>
    <row r="562" s="426" customFormat="1"/>
    <row r="563" s="426" customFormat="1"/>
    <row r="564" s="426" customFormat="1"/>
    <row r="565" s="426" customFormat="1"/>
    <row r="566" s="426" customFormat="1"/>
    <row r="567" s="426" customFormat="1"/>
    <row r="568" s="426" customFormat="1"/>
    <row r="569" s="426" customFormat="1"/>
    <row r="570" s="426" customFormat="1"/>
    <row r="571" s="426" customFormat="1"/>
    <row r="572" s="426" customFormat="1"/>
    <row r="573" s="426" customFormat="1"/>
    <row r="574" s="426" customFormat="1"/>
    <row r="575" s="426" customFormat="1"/>
    <row r="576" s="426" customFormat="1"/>
    <row r="577" s="426" customFormat="1"/>
    <row r="578" s="426" customFormat="1"/>
    <row r="579" s="426" customFormat="1"/>
    <row r="580" s="426" customFormat="1"/>
    <row r="581" s="426" customFormat="1"/>
    <row r="582" s="426" customFormat="1"/>
    <row r="583" s="426" customFormat="1"/>
    <row r="584" s="426" customFormat="1"/>
    <row r="585" s="426" customFormat="1"/>
    <row r="586" s="426" customFormat="1"/>
    <row r="587" s="426" customFormat="1"/>
    <row r="588" s="426" customFormat="1"/>
    <row r="589" s="426" customFormat="1"/>
    <row r="590" s="426" customFormat="1"/>
    <row r="591" s="426" customFormat="1"/>
    <row r="592" s="426" customFormat="1"/>
    <row r="593" s="426" customFormat="1"/>
    <row r="594" s="426" customFormat="1"/>
    <row r="595" s="426" customFormat="1"/>
    <row r="596" s="426" customFormat="1"/>
    <row r="597" s="426" customFormat="1"/>
    <row r="598" s="426" customFormat="1"/>
    <row r="599" s="426" customFormat="1"/>
    <row r="600" s="426" customFormat="1"/>
    <row r="601" s="426" customFormat="1"/>
    <row r="602" s="426" customFormat="1"/>
    <row r="603" s="426" customFormat="1"/>
    <row r="604" s="426" customFormat="1"/>
    <row r="605" s="426" customFormat="1"/>
    <row r="606" s="426" customFormat="1"/>
    <row r="607" s="426" customFormat="1"/>
    <row r="608" s="426" customFormat="1"/>
    <row r="609" s="426" customFormat="1"/>
    <row r="610" s="426" customFormat="1"/>
    <row r="611" s="426" customFormat="1"/>
    <row r="612" s="426" customFormat="1"/>
    <row r="613" s="426" customFormat="1"/>
    <row r="614" s="426" customFormat="1"/>
    <row r="615" s="426" customFormat="1"/>
    <row r="616" s="426" customFormat="1"/>
    <row r="617" s="426" customFormat="1"/>
    <row r="618" s="426" customFormat="1"/>
    <row r="619" s="426" customFormat="1"/>
    <row r="620" s="426" customFormat="1"/>
    <row r="621" s="426" customFormat="1"/>
    <row r="622" s="426" customFormat="1"/>
    <row r="623" s="426" customFormat="1"/>
    <row r="624" s="426" customFormat="1"/>
    <row r="625" s="426" customFormat="1"/>
    <row r="626" s="426" customFormat="1"/>
    <row r="627" s="426" customFormat="1"/>
    <row r="628" s="426" customFormat="1"/>
    <row r="629" s="426" customFormat="1"/>
    <row r="630" s="426" customFormat="1"/>
    <row r="631" s="426" customFormat="1"/>
    <row r="632" s="426" customFormat="1"/>
    <row r="633" s="426" customFormat="1"/>
    <row r="634" s="426" customFormat="1"/>
    <row r="635" s="426" customFormat="1"/>
    <row r="636" s="426" customFormat="1"/>
    <row r="637" s="426" customFormat="1"/>
    <row r="638" s="426" customFormat="1"/>
    <row r="639" s="426" customFormat="1"/>
    <row r="640" s="426" customFormat="1"/>
    <row r="641" s="426" customFormat="1"/>
    <row r="642" s="426" customFormat="1"/>
    <row r="643" s="426" customFormat="1"/>
    <row r="644" s="426" customFormat="1"/>
    <row r="645" s="426" customFormat="1"/>
    <row r="646" s="426" customFormat="1"/>
    <row r="647" s="426" customFormat="1"/>
    <row r="648" s="426" customFormat="1"/>
    <row r="649" s="426" customFormat="1"/>
    <row r="650" s="426" customFormat="1"/>
    <row r="651" s="426" customFormat="1"/>
    <row r="652" s="426" customFormat="1"/>
    <row r="653" s="426" customFormat="1"/>
    <row r="654" s="426" customFormat="1"/>
    <row r="655" s="426" customFormat="1"/>
    <row r="656" s="426" customFormat="1"/>
    <row r="657" s="426" customFormat="1"/>
    <row r="658" s="426" customFormat="1"/>
    <row r="659" s="426" customFormat="1"/>
    <row r="660" s="426" customFormat="1"/>
    <row r="661" s="426" customFormat="1"/>
    <row r="662" s="426" customFormat="1"/>
    <row r="663" s="426" customFormat="1"/>
    <row r="664" s="426" customFormat="1"/>
    <row r="665" s="426" customFormat="1"/>
    <row r="666" s="426" customFormat="1"/>
    <row r="667" s="426" customFormat="1"/>
    <row r="668" s="426" customFormat="1"/>
    <row r="669" s="426" customFormat="1"/>
    <row r="670" s="426" customFormat="1"/>
    <row r="671" s="426" customFormat="1"/>
    <row r="672" s="426" customFormat="1"/>
    <row r="673" s="426" customFormat="1"/>
    <row r="674" s="426" customFormat="1"/>
    <row r="675" s="426" customFormat="1"/>
    <row r="676" s="426" customFormat="1"/>
    <row r="677" s="426" customFormat="1"/>
    <row r="678" s="426" customFormat="1"/>
    <row r="679" s="426" customFormat="1"/>
    <row r="680" s="426" customFormat="1"/>
    <row r="681" s="426" customFormat="1"/>
    <row r="682" s="426" customFormat="1"/>
    <row r="683" s="426" customFormat="1"/>
    <row r="684" s="426" customFormat="1"/>
    <row r="685" s="426" customFormat="1"/>
    <row r="686" s="426" customFormat="1"/>
    <row r="687" s="426" customFormat="1"/>
    <row r="688" s="426" customFormat="1"/>
    <row r="689" s="426" customFormat="1"/>
    <row r="690" s="426" customFormat="1"/>
    <row r="691" s="426" customFormat="1"/>
    <row r="692" s="426" customFormat="1"/>
    <row r="693" s="426" customFormat="1"/>
    <row r="694" s="426" customFormat="1"/>
    <row r="695" s="426" customFormat="1"/>
    <row r="696" s="426" customFormat="1"/>
    <row r="697" s="426" customFormat="1"/>
    <row r="698" s="426" customFormat="1"/>
    <row r="699" s="426" customFormat="1"/>
    <row r="700" s="426" customFormat="1"/>
    <row r="701" s="426" customFormat="1"/>
    <row r="702" s="426" customFormat="1"/>
    <row r="703" s="426" customFormat="1"/>
    <row r="704" s="426" customFormat="1"/>
    <row r="705" s="426" customFormat="1"/>
    <row r="706" s="426" customFormat="1"/>
    <row r="707" s="426" customFormat="1"/>
    <row r="708" s="426" customFormat="1"/>
    <row r="709" s="426" customFormat="1"/>
    <row r="710" s="426" customFormat="1"/>
    <row r="711" s="426" customFormat="1"/>
    <row r="712" s="426" customFormat="1"/>
    <row r="713" s="426" customFormat="1"/>
    <row r="714" s="426" customFormat="1"/>
    <row r="715" s="426" customFormat="1"/>
    <row r="716" s="426" customFormat="1"/>
    <row r="717" s="426" customFormat="1"/>
    <row r="718" s="426" customFormat="1"/>
    <row r="719" s="426" customFormat="1"/>
    <row r="720" s="426" customFormat="1"/>
    <row r="721" s="426" customFormat="1"/>
    <row r="722" s="426" customFormat="1"/>
    <row r="723" s="426" customFormat="1"/>
    <row r="724" s="426" customFormat="1"/>
    <row r="725" s="426" customFormat="1"/>
    <row r="726" s="426" customFormat="1"/>
    <row r="727" s="426" customFormat="1"/>
    <row r="728" s="426" customFormat="1"/>
    <row r="729" s="426" customFormat="1"/>
    <row r="730" s="426" customFormat="1"/>
    <row r="731" s="426" customFormat="1"/>
    <row r="732" s="426" customFormat="1"/>
    <row r="733" s="426" customFormat="1"/>
    <row r="734" s="426" customFormat="1"/>
    <row r="735" s="426" customFormat="1"/>
    <row r="736" s="426" customFormat="1"/>
    <row r="737" s="426" customFormat="1"/>
    <row r="738" s="426" customFormat="1"/>
    <row r="739" s="426" customFormat="1"/>
    <row r="740" s="426" customFormat="1"/>
    <row r="741" s="426" customFormat="1"/>
    <row r="742" s="426" customFormat="1"/>
    <row r="743" s="426" customFormat="1"/>
    <row r="744" s="426" customFormat="1"/>
    <row r="745" s="426" customFormat="1"/>
    <row r="746" s="426" customFormat="1"/>
    <row r="747" s="426" customFormat="1"/>
    <row r="748" s="426" customFormat="1"/>
    <row r="749" s="426" customFormat="1"/>
    <row r="750" s="426" customFormat="1"/>
    <row r="751" s="426" customFormat="1"/>
    <row r="752" s="426" customFormat="1"/>
    <row r="753" s="426" customFormat="1"/>
    <row r="754" s="426" customFormat="1"/>
    <row r="755" s="426" customFormat="1"/>
    <row r="756" s="426" customFormat="1"/>
    <row r="757" s="426" customFormat="1"/>
    <row r="758" s="426" customFormat="1"/>
    <row r="759" s="426" customFormat="1"/>
    <row r="760" s="426" customFormat="1"/>
    <row r="761" s="426" customFormat="1"/>
    <row r="762" s="426" customFormat="1"/>
    <row r="763" s="426" customFormat="1"/>
    <row r="764" s="426" customFormat="1"/>
    <row r="765" s="426" customFormat="1"/>
    <row r="766" s="426" customFormat="1"/>
    <row r="767" s="426" customFormat="1"/>
    <row r="768" s="426" customFormat="1"/>
    <row r="769" s="426" customFormat="1"/>
    <row r="770" s="426" customFormat="1"/>
    <row r="771" s="426" customFormat="1"/>
    <row r="772" s="426" customFormat="1"/>
    <row r="773" s="426" customFormat="1"/>
    <row r="774" s="426" customFormat="1"/>
    <row r="775" s="426" customFormat="1"/>
    <row r="776" s="426" customFormat="1"/>
    <row r="777" s="426" customFormat="1"/>
    <row r="778" s="426" customFormat="1"/>
    <row r="779" s="426" customFormat="1"/>
    <row r="780" s="426" customFormat="1"/>
    <row r="781" s="426" customFormat="1"/>
    <row r="782" s="426" customFormat="1"/>
    <row r="783" s="426" customFormat="1"/>
    <row r="784" s="426" customFormat="1"/>
    <row r="785" s="426" customFormat="1"/>
    <row r="786" s="426" customFormat="1"/>
    <row r="787" s="426" customFormat="1"/>
    <row r="788" s="426" customFormat="1"/>
    <row r="789" s="426" customFormat="1"/>
    <row r="790" s="426" customFormat="1"/>
    <row r="791" s="426" customFormat="1"/>
    <row r="792" s="426" customFormat="1"/>
    <row r="793" s="426" customFormat="1"/>
    <row r="794" s="426" customFormat="1"/>
    <row r="795" s="426" customFormat="1"/>
    <row r="796" s="426" customFormat="1"/>
    <row r="797" s="426" customFormat="1"/>
    <row r="798" s="426" customFormat="1"/>
    <row r="799" s="426" customFormat="1"/>
    <row r="800" s="426" customFormat="1"/>
    <row r="801" s="426" customFormat="1"/>
    <row r="802" s="426" customFormat="1"/>
    <row r="803" s="426" customFormat="1"/>
    <row r="804" s="426" customFormat="1"/>
    <row r="805" s="426" customFormat="1"/>
    <row r="806" s="426" customFormat="1"/>
    <row r="807" s="426" customFormat="1"/>
    <row r="808" s="426" customFormat="1"/>
    <row r="809" s="426" customFormat="1"/>
    <row r="810" s="426" customFormat="1"/>
    <row r="811" s="426" customFormat="1"/>
    <row r="812" s="426" customFormat="1"/>
    <row r="813" s="426" customFormat="1"/>
    <row r="814" s="426" customFormat="1"/>
    <row r="815" s="426" customFormat="1"/>
    <row r="816" s="426" customFormat="1"/>
    <row r="817" s="426" customFormat="1"/>
    <row r="818" s="426" customFormat="1"/>
    <row r="819" s="426" customFormat="1"/>
    <row r="820" s="426" customFormat="1"/>
    <row r="821" s="426" customFormat="1"/>
    <row r="822" s="426" customFormat="1"/>
    <row r="823" s="426" customFormat="1"/>
    <row r="824" s="426" customFormat="1"/>
    <row r="825" s="426" customFormat="1"/>
    <row r="826" s="426" customFormat="1"/>
    <row r="827" s="426" customFormat="1"/>
    <row r="828" s="426" customFormat="1"/>
    <row r="829" s="426" customFormat="1"/>
    <row r="830" s="426" customFormat="1"/>
    <row r="831" s="426" customFormat="1"/>
    <row r="832" s="426" customFormat="1"/>
    <row r="833" s="426" customFormat="1"/>
    <row r="834" s="426" customFormat="1"/>
    <row r="835" s="426" customFormat="1"/>
    <row r="836" s="426" customFormat="1"/>
    <row r="837" s="426" customFormat="1"/>
    <row r="838" s="426" customFormat="1"/>
    <row r="839" s="426" customFormat="1"/>
    <row r="840" s="426" customFormat="1"/>
    <row r="841" s="426" customFormat="1"/>
    <row r="842" s="426" customFormat="1"/>
    <row r="843" s="426" customFormat="1"/>
    <row r="844" s="426" customFormat="1"/>
    <row r="845" s="426" customFormat="1"/>
    <row r="846" s="426" customFormat="1"/>
    <row r="847" s="426" customFormat="1"/>
    <row r="848" s="426" customFormat="1"/>
    <row r="849" s="426" customFormat="1"/>
    <row r="850" s="426" customFormat="1"/>
    <row r="851" s="426" customFormat="1"/>
    <row r="852" s="426" customFormat="1"/>
    <row r="853" s="426" customFormat="1"/>
    <row r="854" s="426" customFormat="1"/>
    <row r="855" s="426" customFormat="1"/>
    <row r="856" s="426" customFormat="1"/>
    <row r="857" s="426" customFormat="1"/>
    <row r="858" s="426" customFormat="1"/>
    <row r="859" s="426" customFormat="1"/>
    <row r="860" s="426" customFormat="1"/>
    <row r="861" s="426" customFormat="1"/>
    <row r="862" s="426" customFormat="1"/>
    <row r="863" s="426" customFormat="1"/>
    <row r="864" s="426" customFormat="1"/>
    <row r="865" s="426" customFormat="1"/>
    <row r="866" s="426" customFormat="1"/>
    <row r="867" s="426" customFormat="1"/>
    <row r="868" s="426" customFormat="1"/>
    <row r="869" s="426" customFormat="1"/>
    <row r="870" s="426" customFormat="1"/>
    <row r="871" s="426" customFormat="1"/>
    <row r="872" s="426" customFormat="1"/>
    <row r="873" s="426" customFormat="1"/>
    <row r="874" s="426" customFormat="1"/>
    <row r="875" s="426" customFormat="1"/>
    <row r="876" s="426" customFormat="1"/>
    <row r="877" s="426" customFormat="1"/>
    <row r="878" s="426" customFormat="1"/>
    <row r="879" s="426" customFormat="1"/>
    <row r="880" s="426" customFormat="1"/>
    <row r="881" s="426" customFormat="1"/>
    <row r="882" s="426" customFormat="1"/>
    <row r="883" s="426" customFormat="1"/>
    <row r="884" s="426" customFormat="1"/>
    <row r="885" s="426" customFormat="1"/>
    <row r="886" s="426" customFormat="1"/>
    <row r="887" s="426" customFormat="1"/>
    <row r="888" s="426" customFormat="1"/>
    <row r="889" s="426" customFormat="1"/>
    <row r="890" s="426" customFormat="1"/>
    <row r="891" s="426" customFormat="1"/>
    <row r="892" s="426" customFormat="1"/>
    <row r="893" s="426" customFormat="1"/>
    <row r="894" s="426" customFormat="1"/>
    <row r="895" s="426" customFormat="1"/>
    <row r="896" s="426" customFormat="1"/>
    <row r="897" s="426" customFormat="1"/>
    <row r="898" s="426" customFormat="1"/>
    <row r="899" s="426" customFormat="1"/>
    <row r="900" s="426" customFormat="1"/>
    <row r="901" s="426" customFormat="1"/>
    <row r="902" s="426" customFormat="1"/>
    <row r="903" s="426" customFormat="1"/>
    <row r="904" s="426" customFormat="1"/>
    <row r="905" s="426" customFormat="1"/>
    <row r="906" s="426" customFormat="1"/>
    <row r="907" s="426" customFormat="1"/>
    <row r="908" s="426" customFormat="1"/>
    <row r="909" s="426" customFormat="1"/>
    <row r="910" s="426" customFormat="1"/>
    <row r="911" s="426" customFormat="1"/>
    <row r="912" s="426" customFormat="1"/>
    <row r="913" s="426" customFormat="1"/>
    <row r="914" s="426" customFormat="1"/>
    <row r="915" s="426" customFormat="1"/>
    <row r="916" s="426" customFormat="1"/>
    <row r="917" s="426" customFormat="1"/>
    <row r="918" s="426" customFormat="1"/>
    <row r="919" s="426" customFormat="1"/>
    <row r="920" s="426" customFormat="1"/>
    <row r="921" s="426" customFormat="1"/>
    <row r="922" s="426" customFormat="1"/>
    <row r="923" s="426" customFormat="1"/>
    <row r="924" s="426" customFormat="1"/>
    <row r="925" s="426" customFormat="1"/>
    <row r="926" s="426" customFormat="1"/>
    <row r="927" s="426" customFormat="1"/>
    <row r="928" s="426" customFormat="1"/>
    <row r="929" s="426" customFormat="1"/>
    <row r="930" s="426" customFormat="1"/>
    <row r="931" s="426" customFormat="1"/>
    <row r="932" s="426" customFormat="1"/>
    <row r="933" s="426" customFormat="1"/>
    <row r="934" s="426" customFormat="1"/>
    <row r="935" s="426" customFormat="1"/>
    <row r="936" s="426" customFormat="1"/>
    <row r="937" s="426" customFormat="1"/>
    <row r="938" s="426" customFormat="1"/>
    <row r="939" s="426" customFormat="1"/>
    <row r="940" s="426" customFormat="1"/>
    <row r="941" s="426" customFormat="1"/>
    <row r="942" s="426" customFormat="1"/>
    <row r="943" s="426" customFormat="1"/>
    <row r="944" s="426" customFormat="1"/>
    <row r="945" s="426" customFormat="1"/>
    <row r="946" s="426" customFormat="1"/>
    <row r="947" s="426" customFormat="1"/>
    <row r="948" s="426" customFormat="1"/>
    <row r="949" s="426" customFormat="1"/>
    <row r="950" s="426" customFormat="1"/>
    <row r="951" s="426" customFormat="1"/>
    <row r="952" s="426" customFormat="1"/>
    <row r="953" s="426" customFormat="1"/>
    <row r="954" s="426" customFormat="1"/>
    <row r="955" s="426" customFormat="1"/>
    <row r="956" s="426" customFormat="1"/>
    <row r="957" s="426" customFormat="1"/>
    <row r="958" s="426" customFormat="1"/>
    <row r="959" s="426" customFormat="1"/>
    <row r="960" s="426" customFormat="1"/>
    <row r="961" s="426" customFormat="1"/>
    <row r="962" s="426" customFormat="1"/>
    <row r="963" s="426" customFormat="1"/>
    <row r="964" s="426" customFormat="1"/>
    <row r="965" s="426" customFormat="1"/>
    <row r="966" s="426" customFormat="1"/>
    <row r="967" s="426" customFormat="1"/>
    <row r="968" s="426" customFormat="1"/>
    <row r="969" s="426" customFormat="1"/>
    <row r="970" s="426" customFormat="1"/>
    <row r="971" s="426" customFormat="1"/>
    <row r="972" s="426" customFormat="1"/>
    <row r="973" s="426" customFormat="1"/>
    <row r="974" s="426" customFormat="1"/>
    <row r="975" s="426" customFormat="1"/>
    <row r="976" s="426" customFormat="1"/>
    <row r="977" s="426" customFormat="1"/>
    <row r="978" s="426" customFormat="1"/>
    <row r="979" s="426" customFormat="1"/>
    <row r="980" s="426" customFormat="1"/>
    <row r="981" s="426" customFormat="1"/>
    <row r="982" s="426" customFormat="1"/>
    <row r="983" s="426" customFormat="1"/>
    <row r="984" s="426" customFormat="1"/>
    <row r="985" s="426" customFormat="1"/>
    <row r="986" s="426" customFormat="1"/>
    <row r="987" s="426" customFormat="1"/>
    <row r="988" s="426" customFormat="1"/>
    <row r="989" s="426" customFormat="1"/>
    <row r="990" s="426" customFormat="1"/>
    <row r="991" s="426" customFormat="1"/>
    <row r="992" s="426" customFormat="1"/>
    <row r="993" s="426" customFormat="1"/>
    <row r="994" s="426" customFormat="1"/>
    <row r="995" s="426" customFormat="1"/>
    <row r="996" s="426" customFormat="1"/>
    <row r="997" s="426" customFormat="1"/>
    <row r="998" s="426" customFormat="1"/>
    <row r="999" s="426" customFormat="1"/>
    <row r="1000" s="426" customFormat="1"/>
    <row r="1001" s="426" customFormat="1"/>
    <row r="1002" s="426" customFormat="1"/>
    <row r="1003" s="426" customFormat="1"/>
    <row r="1004" s="426" customFormat="1"/>
    <row r="1005" s="426" customFormat="1"/>
    <row r="1006" s="426" customFormat="1"/>
    <row r="1007" s="426" customFormat="1"/>
    <row r="1008" s="426" customFormat="1"/>
    <row r="1009" s="426" customFormat="1"/>
    <row r="1010" s="426" customFormat="1"/>
    <row r="1011" s="426" customFormat="1"/>
    <row r="1012" s="426" customFormat="1"/>
    <row r="1013" s="426" customFormat="1"/>
    <row r="1014" s="426" customFormat="1"/>
    <row r="1015" s="426" customFormat="1"/>
    <row r="1016" s="426" customFormat="1"/>
    <row r="1017" s="426" customFormat="1"/>
    <row r="1018" s="426" customFormat="1"/>
    <row r="1019" s="426" customFormat="1"/>
    <row r="1020" s="426" customFormat="1"/>
    <row r="1021" s="426" customFormat="1"/>
    <row r="1022" s="426" customFormat="1"/>
    <row r="1023" s="426" customFormat="1"/>
    <row r="1024" s="426" customFormat="1"/>
    <row r="1025" s="426" customFormat="1"/>
    <row r="1026" s="426" customFormat="1"/>
    <row r="1027" s="426" customFormat="1"/>
    <row r="1028" s="426" customFormat="1"/>
    <row r="1029" s="426" customFormat="1"/>
    <row r="1030" s="426" customFormat="1"/>
    <row r="1031" s="426" customFormat="1"/>
    <row r="1032" s="426" customFormat="1"/>
    <row r="1033" s="426" customFormat="1"/>
    <row r="1034" s="426" customFormat="1"/>
    <row r="1035" s="426" customFormat="1"/>
    <row r="1036" s="426" customFormat="1"/>
    <row r="1037" s="426" customFormat="1"/>
    <row r="1038" s="426" customFormat="1"/>
    <row r="1039" s="426" customFormat="1"/>
    <row r="1040" s="426" customFormat="1"/>
    <row r="1041" s="426" customFormat="1"/>
    <row r="1042" s="426" customFormat="1"/>
    <row r="1043" s="426" customFormat="1"/>
    <row r="1044" s="426" customFormat="1"/>
    <row r="1045" s="426" customFormat="1"/>
    <row r="1046" s="426" customFormat="1"/>
    <row r="1047" s="426" customFormat="1"/>
    <row r="1048" s="426" customFormat="1"/>
    <row r="1049" s="426" customFormat="1"/>
    <row r="1050" s="426" customFormat="1"/>
    <row r="1051" s="426" customFormat="1"/>
    <row r="1052" s="426" customFormat="1"/>
    <row r="1053" s="426" customFormat="1"/>
    <row r="1054" s="426" customFormat="1"/>
    <row r="1055" s="426" customFormat="1"/>
    <row r="1056" s="426" customFormat="1"/>
    <row r="1057" s="426" customFormat="1"/>
    <row r="1058" s="426" customFormat="1"/>
    <row r="1059" s="426" customFormat="1"/>
    <row r="1060" s="426" customFormat="1"/>
    <row r="1061" s="426" customFormat="1"/>
    <row r="1062" s="426" customFormat="1"/>
    <row r="1063" s="426" customFormat="1"/>
    <row r="1064" s="426" customFormat="1"/>
    <row r="1065" s="426" customFormat="1"/>
    <row r="1066" s="426" customFormat="1"/>
    <row r="1067" s="426" customFormat="1"/>
    <row r="1068" s="426" customFormat="1"/>
    <row r="1069" s="426" customFormat="1"/>
    <row r="1070" s="426" customFormat="1"/>
    <row r="1071" s="426" customFormat="1"/>
    <row r="1072" s="426" customFormat="1"/>
    <row r="1073" s="426" customFormat="1"/>
    <row r="1074" s="426" customFormat="1"/>
    <row r="1075" s="426" customFormat="1"/>
    <row r="1076" s="426" customFormat="1"/>
    <row r="1077" s="426" customFormat="1"/>
    <row r="1078" s="426" customFormat="1"/>
    <row r="1079" s="426" customFormat="1"/>
    <row r="1080" s="426" customFormat="1"/>
    <row r="1081" s="426" customFormat="1"/>
    <row r="1082" s="426" customFormat="1"/>
    <row r="1083" s="426" customFormat="1"/>
    <row r="1084" s="426" customFormat="1"/>
    <row r="1085" s="426" customFormat="1"/>
    <row r="1086" s="426" customFormat="1"/>
    <row r="1087" s="426" customFormat="1"/>
    <row r="1088" s="426" customFormat="1"/>
    <row r="1089" s="426" customFormat="1"/>
    <row r="1090" s="426" customFormat="1"/>
    <row r="1091" s="426" customFormat="1"/>
    <row r="1092" s="426" customFormat="1"/>
    <row r="1093" s="426" customFormat="1"/>
    <row r="1094" s="426" customFormat="1"/>
    <row r="1095" s="426" customFormat="1"/>
    <row r="1096" s="426" customFormat="1"/>
    <row r="1097" s="426" customFormat="1"/>
    <row r="1098" s="426" customFormat="1"/>
    <row r="1099" s="426" customFormat="1"/>
    <row r="1100" s="426" customFormat="1"/>
    <row r="1101" s="426" customFormat="1"/>
    <row r="1102" s="426" customFormat="1"/>
    <row r="1103" s="426" customFormat="1"/>
    <row r="1104" s="426" customFormat="1"/>
    <row r="1105" s="426" customFormat="1"/>
    <row r="1106" s="426" customFormat="1"/>
    <row r="1107" s="426" customFormat="1"/>
    <row r="1108" s="426" customFormat="1"/>
    <row r="1109" s="426" customFormat="1"/>
    <row r="1110" s="426" customFormat="1"/>
    <row r="1111" s="426" customFormat="1"/>
    <row r="1112" s="426" customFormat="1"/>
    <row r="1113" s="426" customFormat="1"/>
    <row r="1114" s="426" customFormat="1"/>
    <row r="1115" s="426" customFormat="1"/>
    <row r="1116" s="426" customFormat="1"/>
    <row r="1117" s="426" customFormat="1"/>
    <row r="1118" s="426" customFormat="1"/>
    <row r="1119" s="426" customFormat="1"/>
    <row r="1120" s="426" customFormat="1"/>
    <row r="1121" s="426" customFormat="1"/>
    <row r="1122" s="426" customFormat="1"/>
    <row r="1123" s="426" customFormat="1"/>
    <row r="1124" s="426" customFormat="1"/>
    <row r="1125" s="426" customFormat="1"/>
    <row r="1126" s="426" customFormat="1"/>
    <row r="1127" s="426" customFormat="1"/>
    <row r="1128" s="426" customFormat="1"/>
    <row r="1129" s="426" customFormat="1"/>
    <row r="1130" s="426" customFormat="1"/>
    <row r="1131" s="426" customFormat="1"/>
    <row r="1132" s="426" customFormat="1"/>
    <row r="1133" s="426" customFormat="1"/>
    <row r="1134" s="426" customFormat="1"/>
    <row r="1135" s="426" customFormat="1"/>
    <row r="1136" s="426" customFormat="1"/>
    <row r="1137" s="426" customFormat="1"/>
    <row r="1138" s="426" customFormat="1"/>
    <row r="1139" s="426" customFormat="1"/>
    <row r="1140" s="426" customFormat="1"/>
    <row r="1141" s="426" customFormat="1"/>
    <row r="1142" s="426" customFormat="1"/>
    <row r="1143" s="426" customFormat="1"/>
    <row r="1144" s="426" customFormat="1"/>
    <row r="1145" s="426" customFormat="1"/>
    <row r="1146" s="426" customFormat="1"/>
    <row r="1147" s="426" customFormat="1"/>
    <row r="1148" s="426" customFormat="1"/>
    <row r="1149" s="426" customFormat="1"/>
    <row r="1150" s="426" customFormat="1"/>
    <row r="1151" s="426" customFormat="1"/>
    <row r="1152" s="426" customFormat="1"/>
    <row r="1153" s="426" customFormat="1"/>
    <row r="1154" s="426" customFormat="1"/>
    <row r="1155" s="426" customFormat="1"/>
    <row r="1156" s="426" customFormat="1"/>
    <row r="1157" s="426" customFormat="1"/>
    <row r="1158" s="426" customFormat="1"/>
    <row r="1159" s="426" customFormat="1"/>
    <row r="1160" s="426" customFormat="1"/>
    <row r="1161" s="426" customFormat="1"/>
    <row r="1162" s="426" customFormat="1"/>
    <row r="1163" s="426" customFormat="1"/>
    <row r="1164" s="426" customFormat="1"/>
    <row r="1165" s="426" customFormat="1"/>
    <row r="1166" s="426" customFormat="1"/>
    <row r="1167" s="426" customFormat="1"/>
    <row r="1168" s="426" customFormat="1"/>
    <row r="1169" s="426" customFormat="1"/>
    <row r="1170" s="426" customFormat="1"/>
    <row r="1171" s="426" customFormat="1"/>
    <row r="1172" s="426" customFormat="1"/>
    <row r="1173" s="426" customFormat="1"/>
    <row r="1174" s="426" customFormat="1"/>
    <row r="1175" s="426" customFormat="1"/>
    <row r="1176" s="426" customFormat="1"/>
    <row r="1177" s="426" customFormat="1"/>
    <row r="1178" s="426" customFormat="1"/>
    <row r="1179" s="426" customFormat="1"/>
    <row r="1180" s="426" customFormat="1"/>
    <row r="1181" s="426" customFormat="1"/>
    <row r="1182" s="426" customFormat="1"/>
    <row r="1183" s="426" customFormat="1"/>
    <row r="1184" s="426" customFormat="1"/>
    <row r="1185" s="426" customFormat="1"/>
    <row r="1186" s="426" customFormat="1"/>
    <row r="1187" s="426" customFormat="1"/>
    <row r="1188" s="426" customFormat="1"/>
    <row r="1189" s="426" customFormat="1"/>
    <row r="1190" s="426" customFormat="1"/>
    <row r="1191" s="426" customFormat="1"/>
    <row r="1192" s="426" customFormat="1"/>
    <row r="1193" s="426" customFormat="1"/>
    <row r="1194" s="426" customFormat="1"/>
    <row r="1195" s="426" customFormat="1"/>
    <row r="1196" s="426" customFormat="1"/>
    <row r="1197" s="426" customFormat="1"/>
    <row r="1198" s="426" customFormat="1"/>
    <row r="1199" s="426" customFormat="1"/>
    <row r="1200" s="426" customFormat="1"/>
    <row r="1201" s="426" customFormat="1"/>
    <row r="1202" s="426" customFormat="1"/>
    <row r="1203" s="426" customFormat="1"/>
    <row r="1204" s="426" customFormat="1"/>
    <row r="1205" s="426" customFormat="1"/>
    <row r="1206" s="426" customFormat="1"/>
    <row r="1207" s="426" customFormat="1"/>
    <row r="1208" s="426" customFormat="1"/>
    <row r="1209" s="426" customFormat="1"/>
    <row r="1210" s="426" customFormat="1"/>
    <row r="1211" s="426" customFormat="1"/>
    <row r="1212" s="426" customFormat="1"/>
    <row r="1213" s="426" customFormat="1"/>
    <row r="1214" s="426" customFormat="1"/>
    <row r="1215" s="426" customFormat="1"/>
    <row r="1216" s="426" customFormat="1"/>
    <row r="1217" s="426" customFormat="1"/>
    <row r="1218" s="426" customFormat="1"/>
    <row r="1219" s="426" customFormat="1"/>
    <row r="1220" s="426" customFormat="1"/>
    <row r="1221" s="426" customFormat="1"/>
    <row r="1222" s="426" customFormat="1"/>
    <row r="1223" s="426" customFormat="1"/>
    <row r="1224" s="426" customFormat="1"/>
    <row r="1225" s="426" customFormat="1"/>
    <row r="1226" s="426" customFormat="1"/>
    <row r="1227" s="426" customFormat="1"/>
    <row r="1228" s="426" customFormat="1"/>
    <row r="1229" s="426" customFormat="1"/>
    <row r="1230" s="426" customFormat="1"/>
    <row r="1231" s="426" customFormat="1"/>
    <row r="1232" s="426" customFormat="1"/>
    <row r="1233" s="426" customFormat="1"/>
    <row r="1234" s="426" customFormat="1"/>
    <row r="1235" s="426" customFormat="1"/>
    <row r="1236" s="426" customFormat="1"/>
    <row r="1237" s="426" customFormat="1"/>
    <row r="1238" s="426" customFormat="1"/>
    <row r="1239" s="426" customFormat="1"/>
    <row r="1240" s="426" customFormat="1"/>
    <row r="1241" s="426" customFormat="1"/>
    <row r="1242" s="426" customFormat="1"/>
    <row r="1243" s="426" customFormat="1"/>
    <row r="1244" s="426" customFormat="1"/>
    <row r="1245" s="426" customFormat="1"/>
    <row r="1246" s="426" customFormat="1"/>
    <row r="1247" s="426" customFormat="1"/>
    <row r="1248" s="426" customFormat="1"/>
    <row r="1249" s="426" customFormat="1"/>
    <row r="1250" s="426" customFormat="1"/>
    <row r="1251" s="426" customFormat="1"/>
    <row r="1252" s="426" customFormat="1"/>
    <row r="1253" s="426" customFormat="1"/>
    <row r="1254" s="426" customFormat="1"/>
    <row r="1255" s="426" customFormat="1"/>
    <row r="1256" s="426" customFormat="1"/>
    <row r="1257" s="426" customFormat="1"/>
    <row r="1258" s="426" customFormat="1"/>
    <row r="1259" s="426" customFormat="1"/>
    <row r="1260" s="426" customFormat="1"/>
    <row r="1261" s="426" customFormat="1"/>
    <row r="1262" s="426" customFormat="1"/>
    <row r="1263" s="426" customFormat="1"/>
    <row r="1264" s="426" customFormat="1"/>
    <row r="1265" s="426" customFormat="1"/>
    <row r="1266" s="426" customFormat="1"/>
    <row r="1267" s="426" customFormat="1"/>
    <row r="1268" s="426" customFormat="1"/>
    <row r="1269" s="426" customFormat="1"/>
    <row r="1270" s="426" customFormat="1"/>
    <row r="1271" s="426" customFormat="1"/>
    <row r="1272" s="426" customFormat="1"/>
    <row r="1273" s="426" customFormat="1"/>
    <row r="1274" s="426" customFormat="1"/>
    <row r="1275" s="426" customFormat="1"/>
    <row r="1276" s="426" customFormat="1"/>
    <row r="1277" s="426" customFormat="1"/>
    <row r="1278" s="426" customFormat="1"/>
    <row r="1279" s="426" customFormat="1"/>
    <row r="1280" s="426" customFormat="1"/>
    <row r="1281" s="426" customFormat="1"/>
    <row r="1282" s="426" customFormat="1"/>
    <row r="1283" s="426" customFormat="1"/>
    <row r="1284" s="426" customFormat="1"/>
    <row r="1285" s="426" customFormat="1"/>
    <row r="1286" s="426" customFormat="1"/>
    <row r="1287" s="426" customFormat="1"/>
    <row r="1288" s="426" customFormat="1"/>
    <row r="1289" s="426" customFormat="1"/>
    <row r="1290" s="426" customFormat="1"/>
    <row r="1291" s="426" customFormat="1"/>
    <row r="1292" s="426" customFormat="1"/>
    <row r="1293" s="426" customFormat="1"/>
    <row r="1294" s="426" customFormat="1"/>
    <row r="1295" s="426" customFormat="1"/>
    <row r="1296" s="426" customFormat="1"/>
    <row r="1297" s="426" customFormat="1"/>
    <row r="1298" s="426" customFormat="1"/>
    <row r="1299" s="426" customFormat="1"/>
    <row r="1300" s="426" customFormat="1"/>
    <row r="1301" s="426" customFormat="1"/>
    <row r="1302" s="426" customFormat="1"/>
    <row r="1303" s="426" customFormat="1"/>
    <row r="1304" s="426" customFormat="1"/>
    <row r="1305" s="426" customFormat="1"/>
    <row r="1306" s="426" customFormat="1"/>
    <row r="1307" s="426" customFormat="1"/>
    <row r="1308" s="426" customFormat="1"/>
    <row r="1309" s="426" customFormat="1"/>
    <row r="1310" s="426" customFormat="1"/>
    <row r="1311" s="426" customFormat="1"/>
    <row r="1312" s="426" customFormat="1"/>
    <row r="1313" s="426" customFormat="1"/>
    <row r="1314" s="426" customFormat="1"/>
    <row r="1315" s="426" customFormat="1"/>
    <row r="1316" s="426" customFormat="1"/>
    <row r="1317" s="426" customFormat="1"/>
    <row r="1318" s="426" customFormat="1"/>
    <row r="1319" s="426" customFormat="1"/>
    <row r="1320" s="426" customFormat="1"/>
    <row r="1321" s="426" customFormat="1"/>
    <row r="1322" s="426" customFormat="1"/>
    <row r="1323" s="426" customFormat="1"/>
    <row r="1324" s="426" customFormat="1"/>
    <row r="1325" s="426" customFormat="1"/>
    <row r="1326" s="426" customFormat="1"/>
    <row r="1327" s="426" customFormat="1"/>
    <row r="1328" s="426" customFormat="1"/>
    <row r="1329" s="426" customFormat="1"/>
    <row r="1330" s="426" customFormat="1"/>
    <row r="1331" s="426" customFormat="1"/>
    <row r="1332" s="426" customFormat="1"/>
    <row r="1333" s="426" customFormat="1"/>
    <row r="1334" s="426" customFormat="1"/>
    <row r="1335" s="426" customFormat="1"/>
    <row r="1336" s="426" customFormat="1"/>
    <row r="1337" s="426" customFormat="1"/>
    <row r="1338" s="426" customFormat="1"/>
    <row r="1339" s="426" customFormat="1"/>
    <row r="1340" s="426" customFormat="1"/>
    <row r="1341" s="426" customFormat="1"/>
    <row r="1342" s="426" customFormat="1"/>
    <row r="1343" s="426" customFormat="1"/>
    <row r="1344" s="426" customFormat="1"/>
    <row r="1345" s="426" customFormat="1"/>
    <row r="1346" s="426" customFormat="1"/>
    <row r="1347" s="426" customFormat="1"/>
    <row r="1348" s="426" customFormat="1"/>
    <row r="1349" s="426" customFormat="1"/>
    <row r="1350" s="426" customFormat="1"/>
    <row r="1351" s="426" customFormat="1"/>
    <row r="1352" s="426" customFormat="1"/>
    <row r="1353" s="426" customFormat="1"/>
    <row r="1354" s="426" customFormat="1"/>
    <row r="1355" s="426" customFormat="1"/>
    <row r="1356" s="426" customFormat="1"/>
    <row r="1357" s="426" customFormat="1"/>
    <row r="1358" s="426" customFormat="1"/>
    <row r="1359" s="426" customFormat="1"/>
    <row r="1360" s="426" customFormat="1"/>
    <row r="1361" s="426" customFormat="1"/>
    <row r="1362" s="426" customFormat="1"/>
    <row r="1363" s="426" customFormat="1"/>
    <row r="1364" s="426" customFormat="1"/>
    <row r="1365" s="426" customFormat="1"/>
    <row r="1366" s="426" customFormat="1"/>
    <row r="1367" s="426" customFormat="1"/>
    <row r="1368" s="426" customFormat="1"/>
    <row r="1369" s="426" customFormat="1"/>
    <row r="1370" s="426" customFormat="1"/>
    <row r="1371" s="426" customFormat="1"/>
    <row r="1372" s="426" customFormat="1"/>
    <row r="1373" s="426" customFormat="1"/>
    <row r="1374" s="426" customFormat="1"/>
    <row r="1375" s="426" customFormat="1"/>
    <row r="1376" s="426" customFormat="1"/>
    <row r="1377" s="426" customFormat="1"/>
    <row r="1378" s="426" customFormat="1"/>
    <row r="1379" s="426" customFormat="1"/>
    <row r="1380" s="426" customFormat="1"/>
    <row r="1381" s="426" customFormat="1"/>
    <row r="1382" s="426" customFormat="1"/>
    <row r="1383" s="426" customFormat="1"/>
    <row r="1384" s="426" customFormat="1"/>
    <row r="1385" s="426" customFormat="1"/>
    <row r="1386" s="426" customFormat="1"/>
    <row r="1387" s="426" customFormat="1"/>
    <row r="1388" s="426" customFormat="1"/>
    <row r="1389" s="426" customFormat="1"/>
    <row r="1390" s="426" customFormat="1"/>
    <row r="1391" s="426" customFormat="1"/>
    <row r="1392" s="426" customFormat="1"/>
    <row r="1393" s="426" customFormat="1"/>
    <row r="1394" s="426" customFormat="1"/>
    <row r="1395" s="426" customFormat="1"/>
    <row r="1396" s="426" customFormat="1"/>
    <row r="1397" s="426" customFormat="1"/>
    <row r="1398" s="426" customFormat="1"/>
    <row r="1399" s="426" customFormat="1"/>
    <row r="1400" s="426" customFormat="1"/>
    <row r="1401" s="426" customFormat="1"/>
    <row r="1402" s="426" customFormat="1"/>
    <row r="1403" s="426" customFormat="1"/>
    <row r="1404" s="426" customFormat="1"/>
    <row r="1405" s="426" customFormat="1"/>
    <row r="1406" s="426" customFormat="1"/>
    <row r="1407" s="426" customFormat="1"/>
    <row r="1408" s="426" customFormat="1"/>
    <row r="1409" s="426" customFormat="1"/>
    <row r="1410" s="426" customFormat="1"/>
    <row r="1411" s="426" customFormat="1"/>
    <row r="1412" s="426" customFormat="1"/>
    <row r="1413" s="426" customFormat="1"/>
    <row r="1414" s="426" customFormat="1"/>
    <row r="1415" s="426" customFormat="1"/>
    <row r="1416" s="426" customFormat="1"/>
    <row r="1417" s="426" customFormat="1"/>
    <row r="1418" s="426" customFormat="1"/>
    <row r="1419" s="426" customFormat="1"/>
    <row r="1420" s="426" customFormat="1"/>
    <row r="1421" s="426" customFormat="1"/>
    <row r="1422" s="426" customFormat="1"/>
    <row r="1423" s="426" customFormat="1"/>
    <row r="1424" s="426" customFormat="1"/>
    <row r="1425" s="426" customFormat="1"/>
    <row r="1426" s="426" customFormat="1"/>
    <row r="1427" s="426" customFormat="1"/>
    <row r="1428" s="426" customFormat="1"/>
    <row r="1429" s="426" customFormat="1"/>
    <row r="1430" s="426" customFormat="1"/>
    <row r="1431" s="426" customFormat="1"/>
    <row r="1432" s="426" customFormat="1"/>
    <row r="1433" s="426" customFormat="1"/>
    <row r="1434" s="426" customFormat="1"/>
    <row r="1435" s="426" customFormat="1"/>
    <row r="1436" s="426" customFormat="1"/>
    <row r="1437" s="426" customFormat="1"/>
    <row r="1438" s="426" customFormat="1"/>
    <row r="1439" s="426" customFormat="1"/>
    <row r="1440" s="426" customFormat="1"/>
    <row r="1441" s="426" customFormat="1"/>
    <row r="1442" s="426" customFormat="1"/>
    <row r="1443" s="426" customFormat="1"/>
    <row r="1444" s="426" customFormat="1"/>
    <row r="1445" s="426" customFormat="1"/>
    <row r="1446" s="426" customFormat="1"/>
    <row r="1447" s="426" customFormat="1"/>
    <row r="1448" s="426" customFormat="1"/>
    <row r="1449" s="426" customFormat="1"/>
    <row r="1450" s="426" customFormat="1"/>
    <row r="1451" s="426" customFormat="1"/>
    <row r="1452" s="426" customFormat="1"/>
    <row r="1453" s="426" customFormat="1"/>
    <row r="1454" s="426" customFormat="1"/>
    <row r="1455" s="426" customFormat="1"/>
    <row r="1456" s="426" customFormat="1"/>
    <row r="1457" s="426" customFormat="1"/>
    <row r="1458" s="426" customFormat="1"/>
    <row r="1459" s="426" customFormat="1"/>
    <row r="1460" s="426" customFormat="1"/>
    <row r="1461" s="426" customFormat="1"/>
    <row r="1462" s="426" customFormat="1"/>
    <row r="1463" s="426" customFormat="1"/>
    <row r="1464" s="426" customFormat="1"/>
    <row r="1465" s="426" customFormat="1"/>
    <row r="1466" s="426" customFormat="1"/>
    <row r="1467" s="426" customFormat="1"/>
    <row r="1468" s="426" customFormat="1"/>
    <row r="1469" s="426" customFormat="1"/>
    <row r="1470" s="426" customFormat="1"/>
    <row r="1471" s="426" customFormat="1"/>
    <row r="1472" s="426" customFormat="1"/>
    <row r="1473" s="426" customFormat="1"/>
    <row r="1474" s="426" customFormat="1"/>
    <row r="1475" s="426" customFormat="1"/>
    <row r="1476" s="426" customFormat="1"/>
    <row r="1477" s="426" customFormat="1"/>
    <row r="1478" s="426" customFormat="1"/>
    <row r="1479" s="426" customFormat="1"/>
    <row r="1480" s="426" customFormat="1"/>
    <row r="1481" s="426" customFormat="1"/>
    <row r="1482" s="426" customFormat="1"/>
    <row r="1483" s="426" customFormat="1"/>
    <row r="1484" s="426" customFormat="1"/>
    <row r="1485" s="426" customFormat="1"/>
    <row r="1486" s="426" customFormat="1"/>
    <row r="1487" s="426" customFormat="1"/>
    <row r="1488" s="426" customFormat="1"/>
    <row r="1489" s="426" customFormat="1"/>
    <row r="1490" s="426" customFormat="1"/>
    <row r="1491" s="426" customFormat="1"/>
    <row r="1492" s="426" customFormat="1"/>
    <row r="1493" s="426" customFormat="1"/>
    <row r="1494" s="426" customFormat="1"/>
    <row r="1495" s="426" customFormat="1"/>
    <row r="1496" s="426" customFormat="1"/>
    <row r="1497" s="426" customFormat="1"/>
    <row r="1498" s="426" customFormat="1"/>
    <row r="1499" s="426" customFormat="1"/>
    <row r="1500" s="426" customFormat="1"/>
    <row r="1501" s="426" customFormat="1"/>
    <row r="1502" s="426" customFormat="1"/>
    <row r="1503" s="426" customFormat="1"/>
    <row r="1504" s="426" customFormat="1"/>
    <row r="1505" s="426" customFormat="1"/>
    <row r="1506" s="426" customFormat="1"/>
    <row r="1507" s="426" customFormat="1"/>
    <row r="1508" s="426" customFormat="1"/>
    <row r="1509" s="426" customFormat="1"/>
    <row r="1510" s="426" customFormat="1"/>
    <row r="1511" s="426" customFormat="1"/>
    <row r="1512" s="426" customFormat="1"/>
    <row r="1513" s="426" customFormat="1"/>
    <row r="1514" s="426" customFormat="1"/>
    <row r="1515" s="426" customFormat="1"/>
    <row r="1516" s="426" customFormat="1"/>
    <row r="1517" s="426" customFormat="1"/>
    <row r="1518" s="426" customFormat="1"/>
    <row r="1519" s="426" customFormat="1"/>
    <row r="1520" s="426" customFormat="1"/>
    <row r="1521" s="426" customFormat="1"/>
    <row r="1522" s="426" customFormat="1"/>
    <row r="1523" s="426" customFormat="1"/>
    <row r="1524" s="426" customFormat="1"/>
    <row r="1525" s="426" customFormat="1"/>
    <row r="1526" s="426" customFormat="1"/>
    <row r="1527" s="426" customFormat="1"/>
    <row r="1528" s="426" customFormat="1"/>
    <row r="1529" s="426" customFormat="1"/>
    <row r="1530" s="426" customFormat="1"/>
    <row r="1531" s="426" customFormat="1"/>
    <row r="1532" s="426" customFormat="1"/>
    <row r="1533" s="426" customFormat="1"/>
    <row r="1534" s="426" customFormat="1"/>
    <row r="1535" s="426" customFormat="1"/>
    <row r="1536" s="426" customFormat="1"/>
    <row r="1537" s="426" customFormat="1"/>
    <row r="1538" s="426" customFormat="1"/>
    <row r="1539" s="426" customFormat="1"/>
    <row r="1540" s="426" customFormat="1"/>
    <row r="1541" s="426" customFormat="1"/>
    <row r="1542" s="426" customFormat="1"/>
    <row r="1543" s="426" customFormat="1"/>
    <row r="1544" s="426" customFormat="1"/>
    <row r="1545" s="426" customFormat="1"/>
    <row r="1546" s="426" customFormat="1"/>
    <row r="1547" s="426" customFormat="1"/>
    <row r="1548" s="426" customFormat="1"/>
    <row r="1549" s="426" customFormat="1"/>
    <row r="1550" s="426" customFormat="1"/>
    <row r="1551" s="426" customFormat="1"/>
    <row r="1552" s="426" customFormat="1"/>
    <row r="1553" s="426" customFormat="1"/>
    <row r="1554" s="426" customFormat="1"/>
    <row r="1555" s="426" customFormat="1"/>
    <row r="1556" s="426" customFormat="1"/>
    <row r="1557" s="426" customFormat="1"/>
    <row r="1558" s="426" customFormat="1"/>
    <row r="1559" s="426" customFormat="1"/>
    <row r="1560" s="426" customFormat="1"/>
    <row r="1561" s="426" customFormat="1"/>
    <row r="1562" s="426" customFormat="1"/>
    <row r="1563" s="426" customFormat="1"/>
    <row r="1564" s="426" customFormat="1"/>
    <row r="1565" s="426" customFormat="1"/>
    <row r="1566" s="426" customFormat="1"/>
    <row r="1567" s="426" customFormat="1"/>
    <row r="1568" s="426" customFormat="1"/>
    <row r="1569" s="426" customFormat="1"/>
    <row r="1570" s="426" customFormat="1"/>
    <row r="1571" s="426" customFormat="1"/>
    <row r="1572" s="426" customFormat="1"/>
    <row r="1573" s="426" customFormat="1"/>
    <row r="1574" s="426" customFormat="1"/>
    <row r="1575" s="426" customFormat="1"/>
    <row r="1576" s="426" customFormat="1"/>
    <row r="1577" s="426" customFormat="1"/>
    <row r="1578" s="426" customFormat="1"/>
    <row r="1579" s="426" customFormat="1"/>
    <row r="1580" s="426" customFormat="1"/>
    <row r="1581" s="426" customFormat="1"/>
    <row r="1582" s="426" customFormat="1"/>
    <row r="1583" s="426" customFormat="1"/>
    <row r="1584" s="426" customFormat="1"/>
    <row r="1585" s="426" customFormat="1"/>
    <row r="1586" s="426" customFormat="1"/>
    <row r="1587" s="426" customFormat="1"/>
    <row r="1588" s="426" customFormat="1"/>
    <row r="1589" s="426" customFormat="1"/>
    <row r="1590" s="426" customFormat="1"/>
    <row r="1591" s="426" customFormat="1"/>
    <row r="1592" s="426" customFormat="1"/>
    <row r="1593" s="426" customFormat="1"/>
    <row r="1594" s="426" customFormat="1"/>
    <row r="1595" s="426" customFormat="1"/>
    <row r="1596" s="426" customFormat="1"/>
    <row r="1597" s="426" customFormat="1"/>
    <row r="1598" s="426" customFormat="1"/>
    <row r="1599" s="426" customFormat="1"/>
    <row r="1600" s="426" customFormat="1"/>
    <row r="1601" s="426" customFormat="1"/>
    <row r="1602" s="426" customFormat="1"/>
    <row r="1603" s="426" customFormat="1"/>
    <row r="1604" s="426" customFormat="1"/>
    <row r="1605" s="426" customFormat="1"/>
    <row r="1606" s="426" customFormat="1"/>
    <row r="1607" s="426" customFormat="1"/>
    <row r="1608" s="426" customFormat="1"/>
    <row r="1609" s="426" customFormat="1"/>
    <row r="1610" s="426" customFormat="1"/>
    <row r="1611" s="426" customFormat="1"/>
    <row r="1612" s="426" customFormat="1"/>
    <row r="1613" s="426" customFormat="1"/>
    <row r="1614" s="426" customFormat="1"/>
    <row r="1615" s="426" customFormat="1"/>
    <row r="1616" s="426" customFormat="1"/>
    <row r="1617" s="426" customFormat="1"/>
    <row r="1618" s="426" customFormat="1"/>
    <row r="1619" s="426" customFormat="1"/>
    <row r="1620" s="426" customFormat="1"/>
    <row r="1621" s="426" customFormat="1"/>
    <row r="1622" s="426" customFormat="1"/>
    <row r="1623" s="426" customFormat="1"/>
    <row r="1624" s="426" customFormat="1"/>
    <row r="1625" s="426" customFormat="1"/>
    <row r="1626" s="426" customFormat="1"/>
    <row r="1627" s="426" customFormat="1"/>
    <row r="1628" s="426" customFormat="1"/>
    <row r="1629" s="426" customFormat="1"/>
    <row r="1630" s="426" customFormat="1"/>
    <row r="1631" s="426" customFormat="1"/>
    <row r="1632" s="426" customFormat="1"/>
    <row r="1633" s="426" customFormat="1"/>
    <row r="1634" s="426" customFormat="1"/>
    <row r="1635" s="426" customFormat="1"/>
    <row r="1636" s="426" customFormat="1"/>
    <row r="1637" s="426" customFormat="1"/>
    <row r="1638" s="426" customFormat="1"/>
    <row r="1639" s="426" customFormat="1"/>
    <row r="1640" s="426" customFormat="1"/>
    <row r="1641" s="426" customFormat="1"/>
    <row r="1642" s="426" customFormat="1"/>
    <row r="1643" s="426" customFormat="1"/>
    <row r="1644" s="426" customFormat="1"/>
    <row r="1645" s="426" customFormat="1"/>
    <row r="1646" s="426" customFormat="1"/>
    <row r="1647" s="426" customFormat="1"/>
    <row r="1648" s="426" customFormat="1"/>
    <row r="1649" s="426" customFormat="1"/>
    <row r="1650" s="426" customFormat="1"/>
    <row r="1651" s="426" customFormat="1"/>
    <row r="1652" s="426" customFormat="1"/>
    <row r="1653" s="426" customFormat="1"/>
    <row r="1654" s="426" customFormat="1"/>
    <row r="1655" s="426" customFormat="1"/>
    <row r="1656" s="426" customFormat="1"/>
    <row r="1657" s="426" customFormat="1"/>
    <row r="1658" s="426" customFormat="1"/>
    <row r="1659" s="426" customFormat="1"/>
    <row r="1660" s="426" customFormat="1"/>
    <row r="1661" s="426" customFormat="1"/>
    <row r="1662" s="426" customFormat="1"/>
    <row r="1663" s="426" customFormat="1"/>
    <row r="1664" s="426" customFormat="1"/>
    <row r="1665" s="426" customFormat="1"/>
    <row r="1666" s="426" customFormat="1"/>
    <row r="1667" s="426" customFormat="1"/>
    <row r="1668" s="426" customFormat="1"/>
    <row r="1669" s="426" customFormat="1"/>
    <row r="1670" s="426" customFormat="1"/>
    <row r="1671" s="426" customFormat="1"/>
    <row r="1672" s="426" customFormat="1"/>
    <row r="1673" s="426" customFormat="1"/>
    <row r="1674" s="426" customFormat="1"/>
    <row r="1675" s="426" customFormat="1"/>
    <row r="1676" s="426" customFormat="1"/>
    <row r="1677" s="426" customFormat="1"/>
    <row r="1678" s="426" customFormat="1"/>
    <row r="1679" s="426" customFormat="1"/>
    <row r="1680" s="426" customFormat="1"/>
    <row r="1681" s="426" customFormat="1"/>
    <row r="1682" s="426" customFormat="1"/>
    <row r="1683" s="426" customFormat="1"/>
    <row r="1684" s="426" customFormat="1"/>
    <row r="1685" s="426" customFormat="1"/>
    <row r="1686" s="426" customFormat="1"/>
    <row r="1687" s="426" customFormat="1"/>
    <row r="1688" s="426" customFormat="1"/>
    <row r="1689" s="426" customFormat="1"/>
    <row r="1690" s="426" customFormat="1"/>
    <row r="1691" s="426" customFormat="1"/>
    <row r="1692" s="426" customFormat="1"/>
    <row r="1693" s="426" customFormat="1"/>
    <row r="1694" s="426" customFormat="1"/>
    <row r="1695" s="426" customFormat="1"/>
    <row r="1696" s="426" customFormat="1"/>
    <row r="1697" s="426" customFormat="1"/>
    <row r="1698" s="426" customFormat="1"/>
    <row r="1699" s="426" customFormat="1"/>
    <row r="1700" s="426" customFormat="1"/>
    <row r="1701" s="426" customFormat="1"/>
    <row r="1702" s="426" customFormat="1"/>
    <row r="1703" s="426" customFormat="1"/>
    <row r="1704" s="426" customFormat="1"/>
    <row r="1705" s="426" customFormat="1"/>
    <row r="1706" s="426" customFormat="1"/>
    <row r="1707" s="426" customFormat="1"/>
    <row r="1708" s="426" customFormat="1"/>
    <row r="1709" s="426" customFormat="1"/>
    <row r="1710" s="426" customFormat="1"/>
    <row r="1711" s="426" customFormat="1"/>
    <row r="1712" s="426" customFormat="1"/>
    <row r="1713" s="426" customFormat="1"/>
    <row r="1714" s="426" customFormat="1"/>
    <row r="1715" s="426" customFormat="1"/>
    <row r="1716" s="426" customFormat="1"/>
    <row r="1717" s="426" customFormat="1"/>
    <row r="1718" s="426" customFormat="1"/>
    <row r="1719" s="426" customFormat="1"/>
    <row r="1720" s="426" customFormat="1"/>
    <row r="1721" s="426" customFormat="1"/>
    <row r="1722" s="426" customFormat="1"/>
    <row r="1723" s="426" customFormat="1"/>
    <row r="1724" s="426" customFormat="1"/>
    <row r="1725" s="426" customFormat="1"/>
    <row r="1726" s="426" customFormat="1"/>
    <row r="1727" s="426" customFormat="1"/>
    <row r="1728" s="426" customFormat="1"/>
    <row r="1729" s="426" customFormat="1"/>
    <row r="1730" s="426" customFormat="1"/>
    <row r="1731" s="426" customFormat="1"/>
    <row r="1732" s="426" customFormat="1"/>
    <row r="1733" s="426" customFormat="1"/>
    <row r="1734" s="426" customFormat="1"/>
    <row r="1735" s="426" customFormat="1"/>
    <row r="1736" s="426" customFormat="1"/>
    <row r="1737" s="426" customFormat="1"/>
    <row r="1738" s="426" customFormat="1"/>
    <row r="1739" s="426" customFormat="1"/>
    <row r="1740" s="426" customFormat="1"/>
    <row r="1741" s="426" customFormat="1"/>
    <row r="1742" s="426" customFormat="1"/>
    <row r="1743" s="426" customFormat="1"/>
    <row r="1744" s="426" customFormat="1"/>
    <row r="1745" s="426" customFormat="1"/>
    <row r="1746" s="426" customFormat="1"/>
    <row r="1747" s="426" customFormat="1"/>
    <row r="1748" s="426" customFormat="1"/>
    <row r="1749" s="426" customFormat="1"/>
    <row r="1750" s="426" customFormat="1"/>
    <row r="1751" s="426" customFormat="1"/>
    <row r="1752" s="426" customFormat="1"/>
    <row r="1753" s="426" customFormat="1"/>
    <row r="1754" s="426" customFormat="1"/>
    <row r="1755" s="426" customFormat="1"/>
    <row r="1756" s="426" customFormat="1"/>
    <row r="1757" s="426" customFormat="1"/>
    <row r="1758" s="426" customFormat="1"/>
    <row r="1759" s="426" customFormat="1"/>
    <row r="1760" s="426" customFormat="1"/>
    <row r="1761" s="426" customFormat="1"/>
    <row r="1762" s="426" customFormat="1"/>
    <row r="1763" s="426" customFormat="1"/>
    <row r="1764" s="426" customFormat="1"/>
    <row r="1765" s="426" customFormat="1"/>
    <row r="1766" s="426" customFormat="1"/>
    <row r="1767" s="426" customFormat="1"/>
    <row r="1768" s="426" customFormat="1"/>
    <row r="1769" s="426" customFormat="1"/>
    <row r="1770" s="426" customFormat="1"/>
    <row r="1771" s="426" customFormat="1"/>
    <row r="1772" s="426" customFormat="1"/>
    <row r="1773" s="426" customFormat="1"/>
    <row r="1774" s="426" customFormat="1"/>
    <row r="1775" s="426" customFormat="1"/>
    <row r="1776" s="426" customFormat="1"/>
    <row r="1777" s="426" customFormat="1"/>
    <row r="1778" s="426" customFormat="1"/>
    <row r="1779" s="426" customFormat="1"/>
    <row r="1780" s="426" customFormat="1"/>
    <row r="1781" s="426" customFormat="1"/>
    <row r="1782" s="426" customFormat="1"/>
    <row r="1783" s="426" customFormat="1"/>
    <row r="1784" s="426" customFormat="1"/>
    <row r="1785" s="426" customFormat="1"/>
    <row r="1786" s="426" customFormat="1"/>
    <row r="1787" s="426" customFormat="1"/>
    <row r="1788" s="426" customFormat="1"/>
    <row r="1789" s="426" customFormat="1"/>
    <row r="1790" s="426" customFormat="1"/>
    <row r="1791" s="426" customFormat="1"/>
    <row r="1792" s="426" customFormat="1"/>
    <row r="1793" s="426" customFormat="1"/>
    <row r="1794" s="426" customFormat="1"/>
    <row r="1795" s="426" customFormat="1"/>
    <row r="1796" s="426" customFormat="1"/>
    <row r="1797" s="426" customFormat="1"/>
    <row r="1798" s="426" customFormat="1"/>
    <row r="1799" s="426" customFormat="1"/>
    <row r="1800" s="426" customFormat="1"/>
    <row r="1801" s="426" customFormat="1"/>
    <row r="1802" s="426" customFormat="1"/>
    <row r="1803" s="426" customFormat="1"/>
    <row r="1804" s="426" customFormat="1"/>
    <row r="1805" s="426" customFormat="1"/>
    <row r="1806" s="426" customFormat="1"/>
    <row r="1807" s="426" customFormat="1"/>
    <row r="1808" s="426" customFormat="1"/>
    <row r="1809" s="426" customFormat="1"/>
    <row r="1810" s="426" customFormat="1"/>
    <row r="1811" s="426" customFormat="1"/>
    <row r="1812" s="426" customFormat="1"/>
    <row r="1813" s="426" customFormat="1"/>
    <row r="1814" s="426" customFormat="1"/>
    <row r="1815" s="426" customFormat="1"/>
    <row r="1816" s="426" customFormat="1"/>
    <row r="1817" s="426" customFormat="1"/>
    <row r="1818" s="426" customFormat="1"/>
    <row r="1819" s="426" customFormat="1"/>
    <row r="1820" s="426" customFormat="1"/>
    <row r="1821" s="426" customFormat="1"/>
    <row r="1822" s="426" customFormat="1"/>
    <row r="1823" s="426" customFormat="1"/>
    <row r="1824" s="426" customFormat="1"/>
    <row r="1825" s="426" customFormat="1"/>
    <row r="1826" s="426" customFormat="1"/>
    <row r="1827" s="426" customFormat="1"/>
    <row r="1828" s="426" customFormat="1"/>
    <row r="1829" s="426" customFormat="1"/>
    <row r="1830" s="426" customFormat="1"/>
    <row r="1831" s="426" customFormat="1"/>
    <row r="1832" s="426" customFormat="1"/>
    <row r="1833" s="426" customFormat="1"/>
    <row r="1834" s="426" customFormat="1"/>
    <row r="1835" s="426" customFormat="1"/>
    <row r="1836" s="426" customFormat="1"/>
    <row r="1837" s="426" customFormat="1"/>
    <row r="1838" s="426" customFormat="1"/>
    <row r="1839" s="426" customFormat="1"/>
    <row r="1840" s="426" customFormat="1"/>
    <row r="1841" s="426" customFormat="1"/>
    <row r="1842" s="426" customFormat="1"/>
    <row r="1843" s="426" customFormat="1"/>
    <row r="1844" s="426" customFormat="1"/>
    <row r="1845" s="426" customFormat="1"/>
    <row r="1846" s="426" customFormat="1"/>
    <row r="1847" s="426" customFormat="1"/>
    <row r="1848" s="426" customFormat="1"/>
    <row r="1849" s="426" customFormat="1"/>
    <row r="1850" s="426" customFormat="1"/>
    <row r="1851" s="426" customFormat="1"/>
    <row r="1852" s="426" customFormat="1"/>
    <row r="1853" s="426" customFormat="1"/>
    <row r="1854" s="426" customFormat="1"/>
    <row r="1855" s="426" customFormat="1"/>
    <row r="1856" s="426" customFormat="1"/>
    <row r="1857" s="426" customFormat="1"/>
    <row r="1858" s="426" customFormat="1"/>
    <row r="1859" s="426" customFormat="1"/>
    <row r="1860" s="426" customFormat="1"/>
    <row r="1861" s="426" customFormat="1"/>
    <row r="1862" s="426" customFormat="1"/>
    <row r="1863" s="426" customFormat="1"/>
    <row r="1864" s="426" customFormat="1"/>
    <row r="1865" s="426" customFormat="1"/>
    <row r="1866" s="426" customFormat="1"/>
    <row r="1867" s="426" customFormat="1"/>
    <row r="1868" s="426" customFormat="1"/>
    <row r="1869" s="426" customFormat="1"/>
    <row r="1870" s="426" customFormat="1"/>
    <row r="1871" s="426" customFormat="1"/>
    <row r="1872" s="426" customFormat="1"/>
    <row r="1873" s="426" customFormat="1"/>
    <row r="1874" s="426" customFormat="1"/>
    <row r="1875" s="426" customFormat="1"/>
    <row r="1876" s="426" customFormat="1"/>
    <row r="1877" s="426" customFormat="1"/>
    <row r="1878" s="426" customFormat="1"/>
    <row r="1879" s="426" customFormat="1"/>
    <row r="1880" s="426" customFormat="1"/>
    <row r="1881" s="426" customFormat="1"/>
    <row r="1882" s="426" customFormat="1"/>
    <row r="1883" s="426" customFormat="1"/>
    <row r="1884" s="426" customFormat="1"/>
    <row r="1885" s="426" customFormat="1"/>
    <row r="1886" s="426" customFormat="1"/>
    <row r="1887" s="426" customFormat="1"/>
    <row r="1888" s="426" customFormat="1"/>
    <row r="1889" s="426" customFormat="1"/>
    <row r="1890" s="426" customFormat="1"/>
    <row r="1891" s="426" customFormat="1"/>
    <row r="1892" s="426" customFormat="1"/>
    <row r="1893" s="426" customFormat="1"/>
    <row r="1894" s="426" customFormat="1"/>
    <row r="1895" s="426" customFormat="1"/>
    <row r="1896" s="426" customFormat="1"/>
    <row r="1897" s="426" customFormat="1"/>
    <row r="1898" s="426" customFormat="1"/>
    <row r="1899" s="426" customFormat="1"/>
    <row r="1900" s="426" customFormat="1"/>
    <row r="1901" s="426" customFormat="1"/>
    <row r="1902" s="426" customFormat="1"/>
    <row r="1903" s="426" customFormat="1"/>
    <row r="1904" s="426" customFormat="1"/>
    <row r="1905" s="426" customFormat="1"/>
    <row r="1906" s="426" customFormat="1"/>
    <row r="1907" s="426" customFormat="1"/>
    <row r="1908" s="426" customFormat="1"/>
    <row r="1909" s="426" customFormat="1"/>
    <row r="1910" s="426" customFormat="1"/>
    <row r="1911" s="426" customFormat="1"/>
    <row r="1912" s="426" customFormat="1"/>
    <row r="1913" s="426" customFormat="1"/>
    <row r="1914" s="426" customFormat="1"/>
    <row r="1915" s="426" customFormat="1"/>
    <row r="1916" s="426" customFormat="1"/>
    <row r="1917" s="426" customFormat="1"/>
    <row r="1918" s="426" customFormat="1"/>
    <row r="1919" s="426" customFormat="1"/>
    <row r="1920" s="426" customFormat="1"/>
    <row r="1921" s="426" customFormat="1"/>
    <row r="1922" s="426" customFormat="1"/>
    <row r="1923" s="426" customFormat="1"/>
    <row r="1924" s="426" customFormat="1"/>
    <row r="1925" s="426" customFormat="1"/>
    <row r="1926" s="426" customFormat="1"/>
    <row r="1927" s="426" customFormat="1"/>
    <row r="1928" s="426" customFormat="1"/>
    <row r="1929" s="426" customFormat="1"/>
    <row r="1930" s="426" customFormat="1"/>
    <row r="1931" s="426" customFormat="1"/>
    <row r="1932" s="426" customFormat="1"/>
    <row r="1933" s="426" customFormat="1"/>
    <row r="1934" s="426" customFormat="1"/>
    <row r="1935" s="426" customFormat="1"/>
    <row r="1936" s="426" customFormat="1"/>
    <row r="1937" s="426" customFormat="1"/>
    <row r="1938" s="426" customFormat="1"/>
    <row r="1939" s="426" customFormat="1"/>
    <row r="1940" s="426" customFormat="1"/>
    <row r="1941" s="426" customFormat="1"/>
    <row r="1942" s="426" customFormat="1"/>
    <row r="1943" s="426" customFormat="1"/>
    <row r="1944" s="426" customFormat="1"/>
    <row r="1945" s="426" customFormat="1"/>
    <row r="1946" s="426" customFormat="1"/>
    <row r="1947" s="426" customFormat="1"/>
    <row r="1948" s="426" customFormat="1"/>
    <row r="1949" s="426" customFormat="1"/>
    <row r="1950" s="426" customFormat="1"/>
    <row r="1951" s="426" customFormat="1"/>
    <row r="1952" s="426" customFormat="1"/>
    <row r="1953" s="426" customFormat="1"/>
    <row r="1954" s="426" customFormat="1"/>
    <row r="1955" s="426" customFormat="1"/>
    <row r="1956" s="426" customFormat="1"/>
    <row r="1957" s="426" customFormat="1"/>
    <row r="1958" s="426" customFormat="1"/>
    <row r="1959" s="426" customFormat="1"/>
    <row r="1960" s="426" customFormat="1"/>
    <row r="1961" s="426" customFormat="1"/>
    <row r="1962" s="426" customFormat="1"/>
    <row r="1963" s="426" customFormat="1"/>
    <row r="1964" s="426" customFormat="1"/>
    <row r="1965" s="426" customFormat="1"/>
    <row r="1966" s="426" customFormat="1"/>
    <row r="1967" s="426" customFormat="1"/>
    <row r="1968" s="426" customFormat="1"/>
    <row r="1969" s="426" customFormat="1"/>
    <row r="1970" s="426" customFormat="1"/>
    <row r="1971" s="426" customFormat="1"/>
    <row r="1972" s="426" customFormat="1"/>
    <row r="1973" s="426" customFormat="1"/>
    <row r="1974" s="426" customFormat="1"/>
    <row r="1975" s="426" customFormat="1"/>
    <row r="1976" s="426" customFormat="1"/>
    <row r="1977" s="426" customFormat="1"/>
    <row r="1978" s="426" customFormat="1"/>
    <row r="1979" s="426" customFormat="1"/>
    <row r="1980" s="426" customFormat="1"/>
    <row r="1981" s="426" customFormat="1"/>
    <row r="1982" s="426" customFormat="1"/>
    <row r="1983" s="426" customFormat="1"/>
    <row r="1984" s="426" customFormat="1"/>
    <row r="1985" s="426" customFormat="1"/>
    <row r="1986" s="426" customFormat="1"/>
    <row r="1987" s="426" customFormat="1"/>
    <row r="1988" s="426" customFormat="1"/>
    <row r="1989" s="426" customFormat="1"/>
    <row r="1990" s="426" customFormat="1"/>
    <row r="1991" s="426" customFormat="1"/>
    <row r="1992" s="426" customFormat="1"/>
    <row r="1993" s="426" customFormat="1"/>
    <row r="1994" s="426" customFormat="1"/>
    <row r="1995" s="426" customFormat="1"/>
    <row r="1996" s="426" customFormat="1"/>
    <row r="1997" s="426" customFormat="1"/>
    <row r="1998" s="426" customFormat="1"/>
    <row r="1999" s="426" customFormat="1"/>
    <row r="2000" s="426" customFormat="1"/>
    <row r="2001" s="426" customFormat="1"/>
    <row r="2002" s="426" customFormat="1"/>
    <row r="2003" s="426" customFormat="1"/>
    <row r="2004" s="426" customFormat="1"/>
    <row r="2005" s="426" customFormat="1"/>
    <row r="2006" s="426" customFormat="1"/>
    <row r="2007" s="426" customFormat="1"/>
    <row r="2008" s="426" customFormat="1"/>
    <row r="2009" s="426" customFormat="1"/>
    <row r="2010" s="426" customFormat="1"/>
    <row r="2011" s="426" customFormat="1"/>
    <row r="2012" s="426" customFormat="1"/>
    <row r="2013" s="426" customFormat="1"/>
    <row r="2014" s="426" customFormat="1"/>
    <row r="2015" s="426" customFormat="1"/>
    <row r="2016" s="426" customFormat="1"/>
    <row r="2017" s="426" customFormat="1"/>
    <row r="2018" s="426" customFormat="1"/>
    <row r="2019" s="426" customFormat="1"/>
    <row r="2020" s="426" customFormat="1"/>
    <row r="2021" s="426" customFormat="1"/>
    <row r="2022" s="426" customFormat="1"/>
    <row r="2023" s="426" customFormat="1"/>
    <row r="2024" s="426" customFormat="1"/>
    <row r="2025" s="426" customFormat="1"/>
    <row r="2026" s="426" customFormat="1"/>
    <row r="2027" s="426" customFormat="1"/>
    <row r="2028" s="426" customFormat="1"/>
    <row r="2029" s="426" customFormat="1"/>
    <row r="2030" s="426" customFormat="1"/>
    <row r="2031" s="426" customFormat="1"/>
    <row r="2032" s="426" customFormat="1"/>
    <row r="2033" s="426" customFormat="1"/>
    <row r="2034" s="426" customFormat="1"/>
    <row r="2035" s="426" customFormat="1"/>
    <row r="2036" s="426" customFormat="1"/>
    <row r="2037" s="426" customFormat="1"/>
    <row r="2038" s="426" customFormat="1"/>
    <row r="2039" s="426" customFormat="1"/>
    <row r="2040" s="426" customFormat="1"/>
    <row r="2041" s="426" customFormat="1"/>
    <row r="2042" s="426" customFormat="1"/>
    <row r="2043" s="426" customFormat="1"/>
    <row r="2044" s="426" customFormat="1"/>
    <row r="2045" s="426" customFormat="1"/>
    <row r="2046" s="426" customFormat="1"/>
    <row r="2047" s="426" customFormat="1"/>
    <row r="2048" s="426" customFormat="1"/>
    <row r="2049" s="426" customFormat="1"/>
    <row r="2050" s="426" customFormat="1"/>
    <row r="2051" s="426" customFormat="1"/>
    <row r="2052" s="426" customFormat="1"/>
    <row r="2053" s="426" customFormat="1"/>
    <row r="2054" s="426" customFormat="1"/>
    <row r="2055" s="426" customFormat="1"/>
    <row r="2056" s="426" customFormat="1"/>
    <row r="2057" s="426" customFormat="1"/>
    <row r="2058" s="426" customFormat="1"/>
    <row r="2059" s="426" customFormat="1"/>
    <row r="2060" s="426" customFormat="1"/>
    <row r="2061" s="426" customFormat="1"/>
    <row r="2062" s="426" customFormat="1"/>
    <row r="2063" s="426" customFormat="1"/>
    <row r="2064" s="426" customFormat="1"/>
    <row r="2065" s="426" customFormat="1"/>
    <row r="2066" s="426" customFormat="1"/>
    <row r="2067" s="426" customFormat="1"/>
    <row r="2068" s="426" customFormat="1"/>
    <row r="2069" s="426" customFormat="1"/>
    <row r="2070" s="426" customFormat="1"/>
    <row r="2071" s="426" customFormat="1"/>
    <row r="2072" s="426" customFormat="1"/>
    <row r="2073" s="426" customFormat="1"/>
    <row r="2074" s="426" customFormat="1"/>
    <row r="2075" s="426" customFormat="1"/>
    <row r="2076" s="426" customFormat="1"/>
    <row r="2077" s="426" customFormat="1"/>
    <row r="2078" s="426" customFormat="1"/>
    <row r="2079" s="426" customFormat="1"/>
    <row r="2080" s="426" customFormat="1"/>
    <row r="2081" s="426" customFormat="1"/>
    <row r="2082" s="426" customFormat="1"/>
    <row r="2083" s="426" customFormat="1"/>
    <row r="2084" s="426" customFormat="1"/>
    <row r="2085" s="426" customFormat="1"/>
    <row r="2086" s="426" customFormat="1"/>
    <row r="2087" s="426" customFormat="1"/>
    <row r="2088" s="426" customFormat="1"/>
    <row r="2089" s="426" customFormat="1"/>
    <row r="2090" s="426" customFormat="1"/>
    <row r="2091" s="426" customFormat="1"/>
    <row r="2092" s="426" customFormat="1"/>
    <row r="2093" s="426" customFormat="1"/>
    <row r="2094" s="426" customFormat="1"/>
    <row r="2095" s="426" customFormat="1"/>
    <row r="2096" s="426" customFormat="1"/>
    <row r="2097" s="426" customFormat="1"/>
    <row r="2098" s="426" customFormat="1"/>
    <row r="2099" s="426" customFormat="1"/>
    <row r="2100" s="426" customFormat="1"/>
    <row r="2101" s="426" customFormat="1"/>
    <row r="2102" s="426" customFormat="1"/>
    <row r="2103" s="426" customFormat="1"/>
    <row r="2104" s="426" customFormat="1"/>
    <row r="2105" s="426" customFormat="1"/>
    <row r="2106" s="426" customFormat="1"/>
    <row r="2107" s="426" customFormat="1"/>
    <row r="2108" s="426" customFormat="1"/>
    <row r="2109" s="426" customFormat="1"/>
    <row r="2110" s="426" customFormat="1"/>
    <row r="2111" s="426" customFormat="1"/>
    <row r="2112" s="426" customFormat="1"/>
    <row r="2113" s="426" customFormat="1"/>
    <row r="2114" s="426" customFormat="1"/>
    <row r="2115" s="426" customFormat="1"/>
    <row r="2116" s="426" customFormat="1"/>
    <row r="2117" s="426" customFormat="1"/>
    <row r="2118" s="426" customFormat="1"/>
    <row r="2119" s="426" customFormat="1"/>
    <row r="2120" s="426" customFormat="1"/>
    <row r="2121" s="426" customFormat="1"/>
    <row r="2122" s="426" customFormat="1"/>
    <row r="2123" s="426" customFormat="1"/>
    <row r="2124" s="426" customFormat="1"/>
    <row r="2125" s="426" customFormat="1"/>
    <row r="2126" s="426" customFormat="1"/>
    <row r="2127" s="426" customFormat="1"/>
    <row r="2128" s="426" customFormat="1"/>
    <row r="2129" s="426" customFormat="1"/>
    <row r="2130" s="426" customFormat="1"/>
    <row r="2131" s="426" customFormat="1"/>
    <row r="2132" s="426" customFormat="1"/>
    <row r="2133" s="426" customFormat="1"/>
    <row r="2134" s="426" customFormat="1"/>
    <row r="2135" s="426" customFormat="1"/>
    <row r="2136" s="426" customFormat="1"/>
    <row r="2137" s="426" customFormat="1"/>
    <row r="2138" s="426" customFormat="1"/>
    <row r="2139" s="426" customFormat="1"/>
    <row r="2140" s="426" customFormat="1"/>
    <row r="2141" s="426" customFormat="1"/>
    <row r="2142" s="426" customFormat="1"/>
    <row r="2143" s="426" customFormat="1"/>
    <row r="2144" s="426" customFormat="1"/>
    <row r="2145" s="426" customFormat="1"/>
    <row r="2146" s="426" customFormat="1"/>
    <row r="2147" s="426" customFormat="1"/>
    <row r="2148" s="426" customFormat="1"/>
    <row r="2149" s="426" customFormat="1"/>
    <row r="2150" s="426" customFormat="1"/>
    <row r="2151" s="426" customFormat="1"/>
    <row r="2152" s="426" customFormat="1"/>
    <row r="2153" s="426" customFormat="1"/>
    <row r="2154" s="426" customFormat="1"/>
    <row r="2155" s="426" customFormat="1"/>
    <row r="2156" s="426" customFormat="1"/>
    <row r="2157" s="426" customFormat="1"/>
    <row r="2158" s="426" customFormat="1"/>
    <row r="2159" s="426" customFormat="1"/>
    <row r="2160" s="426" customFormat="1"/>
    <row r="2161" s="426" customFormat="1"/>
    <row r="2162" s="426" customFormat="1"/>
    <row r="2163" s="426" customFormat="1"/>
    <row r="2164" s="426" customFormat="1"/>
    <row r="2165" s="426" customFormat="1"/>
    <row r="2166" s="426" customFormat="1"/>
    <row r="2167" s="426" customFormat="1"/>
    <row r="2168" s="426" customFormat="1"/>
    <row r="2169" s="426" customFormat="1"/>
    <row r="2170" s="426" customFormat="1"/>
    <row r="2171" s="426" customFormat="1"/>
    <row r="2172" s="426" customFormat="1"/>
    <row r="2173" s="426" customFormat="1"/>
    <row r="2174" s="426" customFormat="1"/>
    <row r="2175" s="426" customFormat="1"/>
    <row r="2176" s="426" customFormat="1"/>
    <row r="2177" s="426" customFormat="1"/>
    <row r="2178" s="426" customFormat="1"/>
    <row r="2179" s="426" customFormat="1"/>
    <row r="2180" s="426" customFormat="1"/>
    <row r="2181" s="426" customFormat="1"/>
    <row r="2182" s="426" customFormat="1"/>
    <row r="2183" s="426" customFormat="1"/>
    <row r="2184" s="426" customFormat="1"/>
    <row r="2185" s="426" customFormat="1"/>
    <row r="2186" s="426" customFormat="1"/>
    <row r="2187" s="426" customFormat="1"/>
    <row r="2188" s="426" customFormat="1"/>
    <row r="2189" s="426" customFormat="1"/>
    <row r="2190" s="426" customFormat="1"/>
    <row r="2191" s="426" customFormat="1"/>
    <row r="2192" s="426" customFormat="1"/>
    <row r="2193" s="426" customFormat="1"/>
    <row r="2194" s="426" customFormat="1"/>
    <row r="2195" s="426" customFormat="1"/>
    <row r="2196" s="426" customFormat="1"/>
    <row r="2197" s="426" customFormat="1"/>
    <row r="2198" s="426" customFormat="1"/>
    <row r="2199" s="426" customFormat="1"/>
    <row r="2200" s="426" customFormat="1"/>
    <row r="2201" s="426" customFormat="1"/>
    <row r="2202" s="426" customFormat="1"/>
    <row r="2203" s="426" customFormat="1"/>
    <row r="2204" s="426" customFormat="1"/>
    <row r="2205" s="426" customFormat="1"/>
    <row r="2206" s="426" customFormat="1"/>
    <row r="2207" s="426" customFormat="1"/>
    <row r="2208" s="426" customFormat="1"/>
    <row r="2209" s="426" customFormat="1"/>
    <row r="2210" s="426" customFormat="1"/>
    <row r="2211" s="426" customFormat="1"/>
    <row r="2212" s="426" customFormat="1"/>
    <row r="2213" s="426" customFormat="1"/>
    <row r="2214" s="426" customFormat="1"/>
    <row r="2215" s="426" customFormat="1"/>
    <row r="2216" s="426" customFormat="1"/>
    <row r="2217" s="426" customFormat="1"/>
    <row r="2218" s="426" customFormat="1"/>
    <row r="2219" s="426" customFormat="1"/>
    <row r="2220" s="426" customFormat="1"/>
    <row r="2221" s="426" customFormat="1"/>
    <row r="2222" s="426" customFormat="1"/>
    <row r="2223" s="426" customFormat="1"/>
    <row r="2224" s="426" customFormat="1"/>
    <row r="2225" s="426" customFormat="1"/>
    <row r="2226" s="426" customFormat="1"/>
    <row r="2227" s="426" customFormat="1"/>
    <row r="2228" s="426" customFormat="1"/>
    <row r="2229" s="426" customFormat="1"/>
    <row r="2230" s="426" customFormat="1"/>
    <row r="2231" s="426" customFormat="1"/>
    <row r="2232" s="426" customFormat="1"/>
    <row r="2233" s="426" customFormat="1"/>
    <row r="2234" s="426" customFormat="1"/>
    <row r="2235" s="426" customFormat="1"/>
    <row r="2236" s="426" customFormat="1"/>
    <row r="2237" s="426" customFormat="1"/>
    <row r="2238" s="426" customFormat="1"/>
    <row r="2239" s="426" customFormat="1"/>
    <row r="2240" s="426" customFormat="1"/>
    <row r="2241" s="426" customFormat="1"/>
    <row r="2242" s="426" customFormat="1"/>
    <row r="2243" s="426" customFormat="1"/>
    <row r="2244" s="426" customFormat="1"/>
    <row r="2245" s="426" customFormat="1"/>
    <row r="2246" s="426" customFormat="1"/>
    <row r="2247" s="426" customFormat="1"/>
    <row r="2248" s="426" customFormat="1"/>
    <row r="2249" s="426" customFormat="1"/>
    <row r="2250" s="426" customFormat="1"/>
    <row r="2251" s="426" customFormat="1"/>
    <row r="2252" s="426" customFormat="1"/>
    <row r="2253" s="426" customFormat="1"/>
    <row r="2254" s="426" customFormat="1"/>
    <row r="2255" s="426" customFormat="1"/>
    <row r="2256" s="426" customFormat="1"/>
    <row r="2257" s="426" customFormat="1"/>
    <row r="2258" s="426" customFormat="1"/>
    <row r="2259" s="426" customFormat="1"/>
    <row r="2260" s="426" customFormat="1"/>
    <row r="2261" s="426" customFormat="1"/>
    <row r="2262" s="426" customFormat="1"/>
    <row r="2263" s="426" customFormat="1"/>
    <row r="2264" s="426" customFormat="1"/>
    <row r="2265" s="426" customFormat="1"/>
    <row r="2266" s="426" customFormat="1"/>
    <row r="2267" s="426" customFormat="1"/>
    <row r="2268" s="426" customFormat="1"/>
    <row r="2269" s="426" customFormat="1"/>
    <row r="2270" s="426" customFormat="1"/>
    <row r="2271" s="426" customFormat="1"/>
    <row r="2272" s="426" customFormat="1"/>
    <row r="2273" s="426" customFormat="1"/>
    <row r="2274" s="426" customFormat="1"/>
    <row r="2275" s="426" customFormat="1"/>
    <row r="2276" s="426" customFormat="1"/>
    <row r="2277" s="426" customFormat="1"/>
    <row r="2278" s="426" customFormat="1"/>
    <row r="2279" s="426" customFormat="1"/>
    <row r="2280" s="426" customFormat="1"/>
    <row r="2281" s="426" customFormat="1"/>
    <row r="2282" s="426" customFormat="1"/>
    <row r="2283" s="426" customFormat="1"/>
    <row r="2284" s="426" customFormat="1"/>
    <row r="2285" s="426" customFormat="1"/>
    <row r="2286" s="426" customFormat="1"/>
    <row r="2287" s="426" customFormat="1"/>
    <row r="2288" s="426" customFormat="1"/>
    <row r="2289" s="426" customFormat="1"/>
    <row r="2290" s="426" customFormat="1"/>
    <row r="2291" s="426" customFormat="1"/>
    <row r="2292" s="426" customFormat="1"/>
    <row r="2293" s="426" customFormat="1"/>
    <row r="2294" s="426" customFormat="1"/>
    <row r="2295" s="426" customFormat="1"/>
    <row r="2296" s="426" customFormat="1"/>
    <row r="2297" s="426" customFormat="1"/>
    <row r="2298" s="426" customFormat="1"/>
    <row r="2299" s="426" customFormat="1"/>
    <row r="2300" s="426" customFormat="1"/>
    <row r="2301" s="426" customFormat="1"/>
    <row r="2302" s="426" customFormat="1"/>
    <row r="2303" s="426" customFormat="1"/>
    <row r="2304" s="426" customFormat="1"/>
    <row r="2305" s="426" customFormat="1"/>
    <row r="2306" s="426" customFormat="1"/>
    <row r="2307" s="426" customFormat="1"/>
    <row r="2308" s="426" customFormat="1"/>
    <row r="2309" s="426" customFormat="1"/>
    <row r="2310" s="426" customFormat="1"/>
    <row r="2311" s="426" customFormat="1"/>
    <row r="2312" s="426" customFormat="1"/>
    <row r="2313" s="426" customFormat="1"/>
    <row r="2314" s="426" customFormat="1"/>
    <row r="2315" s="426" customFormat="1"/>
    <row r="2316" s="426" customFormat="1"/>
    <row r="2317" s="426" customFormat="1"/>
    <row r="2318" s="426" customFormat="1"/>
    <row r="2319" s="426" customFormat="1"/>
    <row r="2320" s="426" customFormat="1"/>
    <row r="2321" s="426" customFormat="1"/>
    <row r="2322" s="426" customFormat="1"/>
    <row r="2323" s="426" customFormat="1"/>
    <row r="2324" s="426" customFormat="1"/>
    <row r="2325" s="426" customFormat="1"/>
    <row r="2326" s="426" customFormat="1"/>
    <row r="2327" s="426" customFormat="1"/>
    <row r="2328" s="426" customFormat="1"/>
    <row r="2329" s="426" customFormat="1"/>
    <row r="2330" s="426" customFormat="1"/>
    <row r="2331" s="426" customFormat="1"/>
    <row r="2332" s="426" customFormat="1"/>
    <row r="2333" s="426" customFormat="1"/>
    <row r="2334" s="426" customFormat="1"/>
    <row r="2335" s="426" customFormat="1"/>
    <row r="2336" s="426" customFormat="1"/>
    <row r="2337" s="426" customFormat="1"/>
    <row r="2338" s="426" customFormat="1"/>
    <row r="2339" s="426" customFormat="1"/>
    <row r="2340" s="426" customFormat="1"/>
    <row r="2341" s="426" customFormat="1"/>
    <row r="2342" s="426" customFormat="1"/>
    <row r="2343" s="426" customFormat="1"/>
    <row r="2344" s="426" customFormat="1"/>
    <row r="2345" s="426" customFormat="1"/>
    <row r="2346" s="426" customFormat="1"/>
    <row r="2347" s="426" customFormat="1"/>
    <row r="2348" s="426" customFormat="1"/>
    <row r="2349" s="426" customFormat="1"/>
    <row r="2350" s="426" customFormat="1"/>
    <row r="2351" s="426" customFormat="1"/>
    <row r="2352" s="426" customFormat="1"/>
    <row r="2353" s="426" customFormat="1"/>
    <row r="2354" s="426" customFormat="1"/>
    <row r="2355" s="426" customFormat="1"/>
    <row r="2356" s="426" customFormat="1"/>
    <row r="2357" s="426" customFormat="1"/>
    <row r="2358" s="426" customFormat="1"/>
    <row r="2359" s="426" customFormat="1"/>
    <row r="2360" s="426" customFormat="1"/>
    <row r="2361" s="426" customFormat="1"/>
    <row r="2362" s="426" customFormat="1"/>
    <row r="2363" s="426" customFormat="1"/>
    <row r="2364" s="426" customFormat="1"/>
    <row r="2365" s="426" customFormat="1"/>
    <row r="2366" s="426" customFormat="1"/>
    <row r="2367" s="426" customFormat="1"/>
    <row r="2368" s="426" customFormat="1"/>
    <row r="2369" s="426" customFormat="1"/>
    <row r="2370" s="426" customFormat="1"/>
    <row r="2371" s="426" customFormat="1"/>
    <row r="2372" s="426" customFormat="1"/>
    <row r="2373" s="426" customFormat="1"/>
    <row r="2374" s="426" customFormat="1"/>
    <row r="2375" s="426" customFormat="1"/>
    <row r="2376" s="426" customFormat="1"/>
    <row r="2377" s="426" customFormat="1"/>
    <row r="2378" s="426" customFormat="1"/>
    <row r="2379" s="426" customFormat="1"/>
    <row r="2380" s="426" customFormat="1"/>
    <row r="2381" s="426" customFormat="1"/>
    <row r="2382" s="426" customFormat="1"/>
    <row r="2383" s="426" customFormat="1"/>
    <row r="2384" s="426" customFormat="1"/>
    <row r="2385" s="426" customFormat="1"/>
    <row r="2386" s="426" customFormat="1"/>
    <row r="2387" s="426" customFormat="1"/>
    <row r="2388" s="426" customFormat="1"/>
    <row r="2389" s="426" customFormat="1"/>
    <row r="2390" s="426" customFormat="1"/>
    <row r="2391" s="426" customFormat="1"/>
    <row r="2392" s="426" customFormat="1"/>
    <row r="2393" s="426" customFormat="1"/>
    <row r="2394" s="426" customFormat="1"/>
    <row r="2395" s="426" customFormat="1"/>
    <row r="2396" s="426" customFormat="1"/>
    <row r="2397" s="426" customFormat="1"/>
    <row r="2398" s="426" customFormat="1"/>
    <row r="2399" s="426" customFormat="1"/>
    <row r="2400" s="426" customFormat="1"/>
    <row r="2401" s="426" customFormat="1"/>
    <row r="2402" s="426" customFormat="1"/>
    <row r="2403" s="426" customFormat="1"/>
    <row r="2404" s="426" customFormat="1"/>
    <row r="2405" s="426" customFormat="1"/>
    <row r="2406" s="426" customFormat="1"/>
    <row r="2407" s="426" customFormat="1"/>
    <row r="2408" s="426" customFormat="1"/>
    <row r="2409" s="426" customFormat="1"/>
    <row r="2410" s="426" customFormat="1"/>
    <row r="2411" s="426" customFormat="1"/>
    <row r="2412" s="426" customFormat="1"/>
    <row r="2413" s="426" customFormat="1"/>
    <row r="2414" s="426" customFormat="1"/>
    <row r="2415" s="426" customFormat="1"/>
    <row r="2416" s="426" customFormat="1"/>
    <row r="2417" s="426" customFormat="1"/>
    <row r="2418" s="426" customFormat="1"/>
    <row r="2419" s="426" customFormat="1"/>
    <row r="2420" s="426" customFormat="1"/>
    <row r="2421" s="426" customFormat="1"/>
    <row r="2422" s="426" customFormat="1"/>
    <row r="2423" s="426" customFormat="1"/>
    <row r="2424" s="426" customFormat="1"/>
    <row r="2425" s="426" customFormat="1"/>
    <row r="2426" s="426" customFormat="1"/>
    <row r="2427" s="426" customFormat="1"/>
    <row r="2428" s="426" customFormat="1"/>
    <row r="2429" s="426" customFormat="1"/>
    <row r="2430" s="426" customFormat="1"/>
    <row r="2431" s="426" customFormat="1"/>
    <row r="2432" s="426" customFormat="1"/>
    <row r="2433" s="426" customFormat="1"/>
    <row r="2434" s="426" customFormat="1"/>
    <row r="2435" s="426" customFormat="1"/>
    <row r="2436" s="426" customFormat="1"/>
    <row r="2437" s="426" customFormat="1"/>
    <row r="2438" s="426" customFormat="1"/>
    <row r="2439" s="426" customFormat="1"/>
    <row r="2440" s="426" customFormat="1"/>
    <row r="2441" s="426" customFormat="1"/>
    <row r="2442" s="426" customFormat="1"/>
    <row r="2443" s="426" customFormat="1"/>
    <row r="2444" s="426" customFormat="1"/>
    <row r="2445" s="426" customFormat="1"/>
    <row r="2446" s="426" customFormat="1"/>
    <row r="2447" s="426" customFormat="1"/>
    <row r="2448" s="426" customFormat="1"/>
    <row r="2449" s="426" customFormat="1"/>
    <row r="2450" s="426" customFormat="1"/>
    <row r="2451" s="426" customFormat="1"/>
    <row r="2452" s="426" customFormat="1"/>
    <row r="2453" s="426" customFormat="1"/>
    <row r="2454" s="426" customFormat="1"/>
    <row r="2455" s="426" customFormat="1"/>
    <row r="2456" s="426" customFormat="1"/>
    <row r="2457" s="426" customFormat="1"/>
    <row r="2458" s="426" customFormat="1"/>
    <row r="2459" s="426" customFormat="1"/>
    <row r="2460" s="426" customFormat="1"/>
    <row r="2461" s="426" customFormat="1"/>
    <row r="2462" s="426" customFormat="1"/>
    <row r="2463" s="426" customFormat="1"/>
    <row r="2464" s="426" customFormat="1"/>
    <row r="2465" s="426" customFormat="1"/>
    <row r="2466" s="426" customFormat="1"/>
    <row r="2467" s="426" customFormat="1"/>
    <row r="2468" s="426" customFormat="1"/>
    <row r="2469" s="426" customFormat="1"/>
    <row r="2470" s="426" customFormat="1"/>
    <row r="2471" s="426" customFormat="1"/>
    <row r="2472" s="426" customFormat="1"/>
    <row r="2473" s="426" customFormat="1"/>
    <row r="2474" s="426" customFormat="1"/>
    <row r="2475" s="426" customFormat="1"/>
    <row r="2476" s="426" customFormat="1"/>
    <row r="2477" s="426" customFormat="1"/>
    <row r="2478" s="426" customFormat="1"/>
    <row r="2479" s="426" customFormat="1"/>
    <row r="2480" s="426" customFormat="1"/>
    <row r="2481" s="426" customFormat="1"/>
    <row r="2482" s="426" customFormat="1"/>
    <row r="2483" s="426" customFormat="1"/>
    <row r="2484" s="426" customFormat="1"/>
    <row r="2485" s="426" customFormat="1"/>
    <row r="2486" s="426" customFormat="1"/>
    <row r="2487" s="426" customFormat="1"/>
    <row r="2488" s="426" customFormat="1"/>
    <row r="2489" s="426" customFormat="1"/>
    <row r="2490" s="426" customFormat="1"/>
    <row r="2491" s="426" customFormat="1"/>
    <row r="2492" s="426" customFormat="1"/>
    <row r="2493" s="426" customFormat="1"/>
    <row r="2494" s="426" customFormat="1"/>
    <row r="2495" s="426" customFormat="1"/>
    <row r="2496" s="426" customFormat="1"/>
    <row r="2497" s="426" customFormat="1"/>
    <row r="2498" s="426" customFormat="1"/>
    <row r="2499" s="426" customFormat="1"/>
    <row r="2500" s="426" customFormat="1"/>
    <row r="2501" s="426" customFormat="1"/>
    <row r="2502" s="426" customFormat="1"/>
    <row r="2503" s="426" customFormat="1"/>
    <row r="2504" s="426" customFormat="1"/>
    <row r="2505" s="426" customFormat="1"/>
    <row r="2506" s="426" customFormat="1"/>
    <row r="2507" s="426" customFormat="1"/>
    <row r="2508" s="426" customFormat="1"/>
    <row r="2509" s="426" customFormat="1"/>
    <row r="2510" s="426" customFormat="1"/>
    <row r="2511" s="426" customFormat="1"/>
    <row r="2512" s="426" customFormat="1"/>
    <row r="2513" s="426" customFormat="1"/>
    <row r="2514" s="426" customFormat="1"/>
    <row r="2515" s="426" customFormat="1"/>
    <row r="2516" s="426" customFormat="1"/>
    <row r="2517" s="426" customFormat="1"/>
    <row r="2518" s="426" customFormat="1"/>
    <row r="2519" s="426" customFormat="1"/>
    <row r="2520" s="426" customFormat="1"/>
    <row r="2521" s="426" customFormat="1"/>
    <row r="2522" s="426" customFormat="1"/>
    <row r="2523" s="426" customFormat="1"/>
    <row r="2524" s="426" customFormat="1"/>
    <row r="2525" s="426" customFormat="1"/>
    <row r="2526" s="426" customFormat="1"/>
    <row r="2527" s="426" customFormat="1"/>
    <row r="2528" s="426" customFormat="1"/>
    <row r="2529" s="426" customFormat="1"/>
    <row r="2530" s="426" customFormat="1"/>
    <row r="2531" s="426" customFormat="1"/>
    <row r="2532" s="426" customFormat="1"/>
    <row r="2533" s="426" customFormat="1"/>
    <row r="2534" s="426" customFormat="1"/>
    <row r="2535" s="426" customFormat="1"/>
    <row r="2536" s="426" customFormat="1"/>
    <row r="2537" s="426" customFormat="1"/>
    <row r="2538" s="426" customFormat="1"/>
    <row r="2539" s="426" customFormat="1"/>
    <row r="2540" s="426" customFormat="1"/>
    <row r="2541" s="426" customFormat="1"/>
    <row r="2542" s="426" customFormat="1"/>
    <row r="2543" s="426" customFormat="1"/>
    <row r="2544" s="426" customFormat="1"/>
    <row r="2545" s="426" customFormat="1"/>
    <row r="2546" s="426" customFormat="1"/>
    <row r="2547" s="426" customFormat="1"/>
    <row r="2548" s="426" customFormat="1"/>
    <row r="2549" s="426" customFormat="1"/>
    <row r="2550" s="426" customFormat="1"/>
    <row r="2551" s="426" customFormat="1"/>
    <row r="2552" s="426" customFormat="1"/>
    <row r="2553" s="426" customFormat="1"/>
    <row r="2554" s="426" customFormat="1"/>
    <row r="2555" s="426" customFormat="1"/>
    <row r="2556" s="426" customFormat="1"/>
    <row r="2557" s="426" customFormat="1"/>
    <row r="2558" s="426" customFormat="1"/>
    <row r="2559" s="426" customFormat="1"/>
    <row r="2560" s="426" customFormat="1"/>
    <row r="2561" s="426" customFormat="1"/>
    <row r="2562" s="426" customFormat="1"/>
    <row r="2563" s="426" customFormat="1"/>
    <row r="2564" s="426" customFormat="1"/>
    <row r="2565" s="426" customFormat="1"/>
    <row r="2566" s="426" customFormat="1"/>
    <row r="2567" s="426" customFormat="1"/>
    <row r="2568" s="426" customFormat="1"/>
    <row r="2569" s="426" customFormat="1"/>
    <row r="2570" s="426" customFormat="1"/>
    <row r="2571" s="426" customFormat="1"/>
    <row r="2572" s="426" customFormat="1"/>
    <row r="2573" s="426" customFormat="1"/>
    <row r="2574" s="426" customFormat="1"/>
    <row r="2575" s="426" customFormat="1"/>
    <row r="2576" s="426" customFormat="1"/>
    <row r="2577" s="426" customFormat="1"/>
    <row r="2578" s="426" customFormat="1"/>
    <row r="2579" s="426" customFormat="1"/>
    <row r="2580" s="426" customFormat="1"/>
    <row r="2581" s="426" customFormat="1"/>
    <row r="2582" s="426" customFormat="1"/>
    <row r="2583" s="426" customFormat="1"/>
    <row r="2584" s="426" customFormat="1"/>
    <row r="2585" s="426" customFormat="1"/>
    <row r="2586" s="426" customFormat="1"/>
    <row r="2587" s="426" customFormat="1"/>
    <row r="2588" s="426" customFormat="1"/>
    <row r="2589" s="426" customFormat="1"/>
    <row r="2590" s="426" customFormat="1"/>
    <row r="2591" s="426" customFormat="1"/>
    <row r="2592" s="426" customFormat="1"/>
    <row r="2593" s="426" customFormat="1"/>
    <row r="2594" s="426" customFormat="1"/>
    <row r="2595" s="426" customFormat="1"/>
    <row r="2596" s="426" customFormat="1"/>
    <row r="2597" s="426" customFormat="1"/>
    <row r="2598" s="426" customFormat="1"/>
    <row r="2599" s="426" customFormat="1"/>
    <row r="2600" s="426" customFormat="1"/>
    <row r="2601" s="426" customFormat="1"/>
    <row r="2602" s="426" customFormat="1"/>
    <row r="2603" s="426" customFormat="1"/>
    <row r="2604" s="426" customFormat="1"/>
    <row r="2605" s="426" customFormat="1"/>
    <row r="2606" s="426" customFormat="1"/>
    <row r="2607" s="426" customFormat="1"/>
    <row r="2608" s="426" customFormat="1"/>
    <row r="2609" s="426" customFormat="1"/>
    <row r="2610" s="426" customFormat="1"/>
    <row r="2611" s="426" customFormat="1"/>
    <row r="2612" s="426" customFormat="1"/>
    <row r="2613" s="426" customFormat="1"/>
    <row r="2614" s="426" customFormat="1"/>
    <row r="2615" s="426" customFormat="1"/>
    <row r="2616" s="426" customFormat="1"/>
    <row r="2617" s="426" customFormat="1"/>
    <row r="2618" s="426" customFormat="1"/>
    <row r="2619" s="426" customFormat="1"/>
    <row r="2620" s="426" customFormat="1"/>
    <row r="2621" s="426" customFormat="1"/>
    <row r="2622" s="426" customFormat="1"/>
    <row r="2623" s="426" customFormat="1"/>
    <row r="2624" s="426" customFormat="1"/>
    <row r="2625" s="426" customFormat="1"/>
    <row r="2626" s="426" customFormat="1"/>
    <row r="2627" s="426" customFormat="1"/>
    <row r="2628" s="426" customFormat="1"/>
    <row r="2629" s="426" customFormat="1"/>
    <row r="2630" s="426" customFormat="1"/>
    <row r="2631" s="426" customFormat="1"/>
    <row r="2632" s="426" customFormat="1"/>
    <row r="2633" s="426" customFormat="1"/>
    <row r="2634" s="426" customFormat="1"/>
    <row r="2635" s="426" customFormat="1"/>
    <row r="2636" s="426" customFormat="1"/>
    <row r="2637" s="426" customFormat="1"/>
    <row r="2638" s="426" customFormat="1"/>
    <row r="2639" s="426" customFormat="1"/>
    <row r="2640" s="426" customFormat="1"/>
    <row r="2641" s="426" customFormat="1"/>
    <row r="2642" s="426" customFormat="1"/>
    <row r="2643" s="426" customFormat="1"/>
    <row r="2644" s="426" customFormat="1"/>
    <row r="2645" s="426" customFormat="1"/>
    <row r="2646" s="426" customFormat="1"/>
    <row r="2647" s="426" customFormat="1"/>
    <row r="2648" s="426" customFormat="1"/>
    <row r="2649" s="426" customFormat="1"/>
    <row r="2650" s="426" customFormat="1"/>
    <row r="2651" s="426" customFormat="1"/>
    <row r="2652" s="426" customFormat="1"/>
    <row r="2653" s="426" customFormat="1"/>
    <row r="2654" s="426" customFormat="1"/>
    <row r="2655" s="426" customFormat="1"/>
    <row r="2656" s="426" customFormat="1"/>
    <row r="2657" s="426" customFormat="1"/>
    <row r="2658" s="426" customFormat="1"/>
    <row r="2659" s="426" customFormat="1"/>
    <row r="2660" s="426" customFormat="1"/>
    <row r="2661" s="426" customFormat="1"/>
    <row r="2662" s="426" customFormat="1"/>
    <row r="2663" s="426" customFormat="1"/>
    <row r="2664" s="426" customFormat="1"/>
    <row r="2665" s="426" customFormat="1"/>
    <row r="2666" s="426" customFormat="1"/>
    <row r="2667" s="426" customFormat="1"/>
    <row r="2668" s="426" customFormat="1"/>
    <row r="2669" s="426" customFormat="1"/>
    <row r="2670" s="426" customFormat="1"/>
    <row r="2671" s="426" customFormat="1"/>
    <row r="2672" s="426" customFormat="1"/>
    <row r="2673" s="426" customFormat="1"/>
    <row r="2674" s="426" customFormat="1"/>
    <row r="2675" s="426" customFormat="1"/>
    <row r="2676" s="426" customFormat="1"/>
    <row r="2677" s="426" customFormat="1"/>
    <row r="2678" s="426" customFormat="1"/>
    <row r="2679" s="426" customFormat="1"/>
    <row r="2680" s="426" customFormat="1"/>
    <row r="2681" s="426" customFormat="1"/>
    <row r="2682" s="426" customFormat="1"/>
    <row r="2683" s="426" customFormat="1"/>
    <row r="2684" s="426" customFormat="1"/>
    <row r="2685" s="426" customFormat="1"/>
    <row r="2686" s="426" customFormat="1"/>
    <row r="2687" s="426" customFormat="1"/>
    <row r="2688" s="426" customFormat="1"/>
    <row r="2689" s="426" customFormat="1"/>
    <row r="2690" s="426" customFormat="1"/>
    <row r="2691" s="426" customFormat="1"/>
    <row r="2692" s="426" customFormat="1"/>
    <row r="2693" s="426" customFormat="1"/>
    <row r="2694" s="426" customFormat="1"/>
    <row r="2695" s="426" customFormat="1"/>
    <row r="2696" s="426" customFormat="1"/>
    <row r="2697" s="426" customFormat="1"/>
    <row r="2698" s="426" customFormat="1"/>
    <row r="2699" s="426" customFormat="1"/>
    <row r="2700" s="426" customFormat="1"/>
    <row r="2701" s="426" customFormat="1"/>
    <row r="2702" s="426" customFormat="1"/>
    <row r="2703" s="426" customFormat="1"/>
    <row r="2704" s="426" customFormat="1"/>
    <row r="2705" s="426" customFormat="1"/>
    <row r="2706" s="426" customFormat="1"/>
    <row r="2707" s="426" customFormat="1"/>
    <row r="2708" s="426" customFormat="1"/>
    <row r="2709" s="426" customFormat="1"/>
    <row r="2710" s="426" customFormat="1"/>
    <row r="2711" s="426" customFormat="1"/>
    <row r="2712" s="426" customFormat="1"/>
    <row r="2713" s="426" customFormat="1"/>
    <row r="2714" s="426" customFormat="1"/>
    <row r="2715" s="426" customFormat="1"/>
    <row r="2716" s="426" customFormat="1"/>
    <row r="2717" s="426" customFormat="1"/>
    <row r="2718" s="426" customFormat="1"/>
    <row r="2719" s="426" customFormat="1"/>
    <row r="2720" s="426" customFormat="1"/>
    <row r="2721" s="426" customFormat="1"/>
    <row r="2722" s="426" customFormat="1"/>
    <row r="2723" s="426" customFormat="1"/>
    <row r="2724" s="426" customFormat="1"/>
    <row r="2725" s="426" customFormat="1"/>
    <row r="2726" s="426" customFormat="1"/>
    <row r="2727" s="426" customFormat="1"/>
    <row r="2728" s="426" customFormat="1"/>
    <row r="2729" s="426" customFormat="1"/>
    <row r="2730" s="426" customFormat="1"/>
    <row r="2731" s="426" customFormat="1"/>
    <row r="2732" s="426" customFormat="1"/>
    <row r="2733" s="426" customFormat="1"/>
    <row r="2734" s="426" customFormat="1"/>
    <row r="2735" s="426" customFormat="1"/>
    <row r="2736" s="426" customFormat="1"/>
    <row r="2737" s="426" customFormat="1"/>
    <row r="2738" s="426" customFormat="1"/>
    <row r="2739" s="426" customFormat="1"/>
    <row r="2740" s="426" customFormat="1"/>
    <row r="2741" s="426" customFormat="1"/>
    <row r="2742" s="426" customFormat="1"/>
    <row r="2743" s="426" customFormat="1"/>
    <row r="2744" s="426" customFormat="1"/>
    <row r="2745" s="426" customFormat="1"/>
    <row r="2746" s="426" customFormat="1"/>
    <row r="2747" s="426" customFormat="1"/>
    <row r="2748" s="426" customFormat="1"/>
    <row r="2749" s="426" customFormat="1"/>
    <row r="2750" s="426" customFormat="1"/>
    <row r="2751" s="426" customFormat="1"/>
    <row r="2752" s="426" customFormat="1"/>
    <row r="2753" s="426" customFormat="1"/>
    <row r="2754" s="426" customFormat="1"/>
    <row r="2755" s="426" customFormat="1"/>
    <row r="2756" s="426" customFormat="1"/>
    <row r="2757" s="426" customFormat="1"/>
    <row r="2758" s="426" customFormat="1"/>
    <row r="2759" s="426" customFormat="1"/>
    <row r="2760" s="426" customFormat="1"/>
    <row r="2761" s="426" customFormat="1"/>
    <row r="2762" s="426" customFormat="1"/>
    <row r="2763" s="426" customFormat="1"/>
    <row r="2764" s="426" customFormat="1"/>
    <row r="2765" s="426" customFormat="1"/>
    <row r="2766" s="426" customFormat="1"/>
    <row r="2767" s="426" customFormat="1"/>
    <row r="2768" s="426" customFormat="1"/>
    <row r="2769" s="426" customFormat="1"/>
    <row r="2770" s="426" customFormat="1"/>
    <row r="2771" s="426" customFormat="1"/>
    <row r="2772" s="426" customFormat="1"/>
    <row r="2773" s="426" customFormat="1"/>
    <row r="2774" s="426" customFormat="1"/>
    <row r="2775" s="426" customFormat="1"/>
    <row r="2776" s="426" customFormat="1"/>
    <row r="2777" s="426" customFormat="1"/>
    <row r="2778" s="426" customFormat="1"/>
    <row r="2779" s="426" customFormat="1"/>
    <row r="2780" s="426" customFormat="1"/>
    <row r="2781" s="426" customFormat="1"/>
    <row r="2782" s="426" customFormat="1"/>
    <row r="2783" s="426" customFormat="1"/>
    <row r="2784" s="426" customFormat="1"/>
    <row r="2785" s="426" customFormat="1"/>
    <row r="2786" s="426" customFormat="1"/>
    <row r="2787" s="426" customFormat="1"/>
    <row r="2788" s="426" customFormat="1"/>
    <row r="2789" s="426" customFormat="1"/>
    <row r="2790" s="426" customFormat="1"/>
    <row r="2791" s="426" customFormat="1"/>
    <row r="2792" s="426" customFormat="1"/>
    <row r="2793" s="426" customFormat="1"/>
    <row r="2794" s="426" customFormat="1"/>
    <row r="2795" s="426" customFormat="1"/>
    <row r="2796" s="426" customFormat="1"/>
    <row r="2797" s="426" customFormat="1"/>
    <row r="2798" s="426" customFormat="1"/>
    <row r="2799" s="426" customFormat="1"/>
    <row r="2800" s="426" customFormat="1"/>
    <row r="2801" s="426" customFormat="1"/>
    <row r="2802" s="426" customFormat="1"/>
    <row r="2803" s="426" customFormat="1"/>
    <row r="2804" s="426" customFormat="1"/>
    <row r="2805" s="426" customFormat="1"/>
    <row r="2806" s="426" customFormat="1"/>
    <row r="2807" s="426" customFormat="1"/>
    <row r="2808" s="426" customFormat="1"/>
    <row r="2809" s="426" customFormat="1"/>
    <row r="2810" s="426" customFormat="1"/>
    <row r="2811" s="426" customFormat="1"/>
    <row r="2812" s="426" customFormat="1"/>
    <row r="2813" s="426" customFormat="1"/>
    <row r="2814" s="426" customFormat="1"/>
    <row r="2815" s="426" customFormat="1"/>
    <row r="2816" s="426" customFormat="1"/>
    <row r="2817" s="426" customFormat="1"/>
    <row r="2818" s="426" customFormat="1"/>
    <row r="2819" s="426" customFormat="1"/>
    <row r="2820" s="426" customFormat="1"/>
    <row r="2821" s="426" customFormat="1"/>
    <row r="2822" s="426" customFormat="1"/>
    <row r="2823" s="426" customFormat="1"/>
    <row r="2824" s="426" customFormat="1"/>
    <row r="2825" s="426" customFormat="1"/>
    <row r="2826" s="426" customFormat="1"/>
    <row r="2827" s="426" customFormat="1"/>
    <row r="2828" s="426" customFormat="1"/>
    <row r="2829" s="426" customFormat="1"/>
    <row r="2830" s="426" customFormat="1"/>
    <row r="2831" s="426" customFormat="1"/>
    <row r="2832" s="426" customFormat="1"/>
    <row r="2833" s="426" customFormat="1"/>
    <row r="2834" s="426" customFormat="1"/>
    <row r="2835" s="426" customFormat="1"/>
    <row r="2836" s="426" customFormat="1"/>
    <row r="2837" s="426" customFormat="1"/>
    <row r="2838" s="426" customFormat="1"/>
    <row r="2839" s="426" customFormat="1"/>
    <row r="2840" s="426" customFormat="1"/>
    <row r="2841" s="426" customFormat="1"/>
    <row r="2842" s="426" customFormat="1"/>
    <row r="2843" s="426" customFormat="1"/>
    <row r="2844" s="426" customFormat="1"/>
    <row r="2845" s="426" customFormat="1"/>
    <row r="2846" s="426" customFormat="1"/>
    <row r="2847" s="426" customFormat="1"/>
    <row r="2848" s="426" customFormat="1"/>
    <row r="2849" s="426" customFormat="1"/>
    <row r="2850" s="426" customFormat="1"/>
    <row r="2851" s="426" customFormat="1"/>
    <row r="2852" s="426" customFormat="1"/>
    <row r="2853" s="426" customFormat="1"/>
    <row r="2854" s="426" customFormat="1"/>
    <row r="2855" s="426" customFormat="1"/>
    <row r="2856" s="426" customFormat="1"/>
    <row r="2857" s="426" customFormat="1"/>
    <row r="2858" s="426" customFormat="1"/>
    <row r="2859" s="426" customFormat="1"/>
    <row r="2860" s="426" customFormat="1"/>
    <row r="2861" s="426" customFormat="1"/>
    <row r="2862" s="426" customFormat="1"/>
    <row r="2863" s="426" customFormat="1"/>
    <row r="2864" s="426" customFormat="1"/>
    <row r="2865" s="426" customFormat="1"/>
    <row r="2866" s="426" customFormat="1"/>
    <row r="2867" s="426" customFormat="1"/>
    <row r="2868" s="426" customFormat="1"/>
    <row r="2869" s="426" customFormat="1"/>
    <row r="2870" s="426" customFormat="1"/>
    <row r="2871" s="426" customFormat="1"/>
    <row r="2872" s="426" customFormat="1"/>
    <row r="2873" s="426" customFormat="1"/>
    <row r="2874" s="426" customFormat="1"/>
    <row r="2875" s="426" customFormat="1"/>
    <row r="2876" s="426" customFormat="1"/>
    <row r="2877" s="426" customFormat="1"/>
    <row r="2878" s="426" customFormat="1"/>
    <row r="2879" s="426" customFormat="1"/>
    <row r="2880" s="426" customFormat="1"/>
    <row r="2881" s="426" customFormat="1"/>
    <row r="2882" s="426" customFormat="1"/>
    <row r="2883" s="426" customFormat="1"/>
    <row r="2884" s="426" customFormat="1"/>
    <row r="2885" s="426" customFormat="1"/>
    <row r="2886" s="426" customFormat="1"/>
    <row r="2887" s="426" customFormat="1"/>
    <row r="2888" s="426" customFormat="1"/>
    <row r="2889" s="426" customFormat="1"/>
    <row r="2890" s="426" customFormat="1"/>
    <row r="2891" s="426" customFormat="1"/>
    <row r="2892" s="426" customFormat="1"/>
    <row r="2893" s="426" customFormat="1"/>
    <row r="2894" s="426" customFormat="1"/>
    <row r="2895" s="426" customFormat="1"/>
    <row r="2896" s="426" customFormat="1"/>
    <row r="2897" s="426" customFormat="1"/>
    <row r="2898" s="426" customFormat="1"/>
    <row r="2899" s="426" customFormat="1"/>
    <row r="2900" s="426" customFormat="1"/>
    <row r="2901" s="426" customFormat="1"/>
    <row r="2902" s="426" customFormat="1"/>
    <row r="2903" s="426" customFormat="1"/>
    <row r="2904" s="426" customFormat="1"/>
    <row r="2905" s="426" customFormat="1"/>
    <row r="2906" s="426" customFormat="1"/>
    <row r="2907" s="426" customFormat="1"/>
    <row r="2908" s="426" customFormat="1"/>
    <row r="2909" s="426" customFormat="1"/>
    <row r="2910" s="426" customFormat="1"/>
    <row r="2911" s="426" customFormat="1"/>
    <row r="2912" s="426" customFormat="1"/>
    <row r="2913" s="426" customFormat="1"/>
    <row r="2914" s="426" customFormat="1"/>
    <row r="2915" s="426" customFormat="1"/>
    <row r="2916" s="426" customFormat="1"/>
    <row r="2917" s="426" customFormat="1"/>
    <row r="2918" s="426" customFormat="1"/>
    <row r="2919" s="426" customFormat="1"/>
    <row r="2920" s="426" customFormat="1"/>
    <row r="2921" s="426" customFormat="1"/>
    <row r="2922" s="426" customFormat="1"/>
    <row r="2923" s="426" customFormat="1"/>
    <row r="2924" s="426" customFormat="1"/>
    <row r="2925" s="426" customFormat="1"/>
    <row r="2926" s="426" customFormat="1"/>
    <row r="2927" s="426" customFormat="1"/>
    <row r="2928" s="426" customFormat="1"/>
    <row r="2929" s="426" customFormat="1"/>
    <row r="2930" s="426" customFormat="1"/>
    <row r="2931" s="426" customFormat="1"/>
    <row r="2932" s="426" customFormat="1"/>
    <row r="2933" s="426" customFormat="1"/>
    <row r="2934" s="426" customFormat="1"/>
    <row r="2935" s="426" customFormat="1"/>
    <row r="2936" s="426" customFormat="1"/>
    <row r="2937" s="426" customFormat="1"/>
    <row r="2938" s="426" customFormat="1"/>
    <row r="2939" s="426" customFormat="1"/>
    <row r="2940" s="426" customFormat="1"/>
    <row r="2941" s="426" customFormat="1"/>
    <row r="2942" s="426" customFormat="1"/>
    <row r="2943" s="426" customFormat="1"/>
    <row r="2944" s="426" customFormat="1"/>
    <row r="2945" s="426" customFormat="1"/>
    <row r="2946" s="426" customFormat="1"/>
    <row r="2947" s="426" customFormat="1"/>
    <row r="2948" s="426" customFormat="1"/>
    <row r="2949" s="426" customFormat="1"/>
    <row r="2950" s="426" customFormat="1"/>
    <row r="2951" s="426" customFormat="1"/>
    <row r="2952" s="426" customFormat="1"/>
    <row r="2953" s="426" customFormat="1"/>
    <row r="2954" s="426" customFormat="1"/>
    <row r="2955" s="426" customFormat="1"/>
    <row r="2956" s="426" customFormat="1"/>
    <row r="2957" s="426" customFormat="1"/>
    <row r="2958" s="426" customFormat="1"/>
    <row r="2959" s="426" customFormat="1"/>
    <row r="2960" s="426" customFormat="1"/>
    <row r="2961" s="426" customFormat="1"/>
    <row r="2962" s="426" customFormat="1"/>
    <row r="2963" s="426" customFormat="1"/>
    <row r="2964" s="426" customFormat="1"/>
    <row r="2965" s="426" customFormat="1"/>
    <row r="2966" s="426" customFormat="1"/>
    <row r="2967" s="426" customFormat="1"/>
    <row r="2968" s="426" customFormat="1"/>
    <row r="2969" s="426" customFormat="1"/>
    <row r="2970" s="426" customFormat="1"/>
    <row r="2971" s="426" customFormat="1"/>
    <row r="2972" s="426" customFormat="1"/>
    <row r="2973" s="426" customFormat="1"/>
    <row r="2974" s="426" customFormat="1"/>
    <row r="2975" s="426" customFormat="1"/>
    <row r="2976" s="426" customFormat="1"/>
    <row r="2977" s="426" customFormat="1"/>
    <row r="2978" s="426" customFormat="1"/>
    <row r="2979" s="426" customFormat="1"/>
    <row r="2980" s="426" customFormat="1"/>
    <row r="2981" s="426" customFormat="1"/>
    <row r="2982" s="426" customFormat="1"/>
    <row r="2983" s="426" customFormat="1"/>
    <row r="2984" s="426" customFormat="1"/>
    <row r="2985" s="426" customFormat="1"/>
    <row r="2986" s="426" customFormat="1"/>
    <row r="2987" s="426" customFormat="1"/>
    <row r="2988" s="426" customFormat="1"/>
    <row r="2989" s="426" customFormat="1"/>
    <row r="2990" s="426" customFormat="1"/>
    <row r="2991" s="426" customFormat="1"/>
    <row r="2992" s="426" customFormat="1"/>
    <row r="2993" s="426" customFormat="1"/>
    <row r="2994" s="426" customFormat="1"/>
    <row r="2995" s="426" customFormat="1"/>
    <row r="2996" s="426" customFormat="1"/>
    <row r="2997" s="426" customFormat="1"/>
    <row r="2998" s="426" customFormat="1"/>
    <row r="2999" s="426" customFormat="1"/>
    <row r="3000" s="426" customFormat="1"/>
    <row r="3001" s="426" customFormat="1"/>
    <row r="3002" s="426" customFormat="1"/>
    <row r="3003" s="426" customFormat="1"/>
    <row r="3004" s="426" customFormat="1"/>
    <row r="3005" s="426" customFormat="1"/>
    <row r="3006" s="426" customFormat="1"/>
    <row r="3007" s="426" customFormat="1"/>
    <row r="3008" s="426" customFormat="1"/>
    <row r="3009" s="426" customFormat="1"/>
    <row r="3010" s="426" customFormat="1"/>
    <row r="3011" s="426" customFormat="1"/>
    <row r="3012" s="426" customFormat="1"/>
    <row r="3013" s="426" customFormat="1"/>
    <row r="3014" s="426" customFormat="1"/>
    <row r="3015" s="426" customFormat="1"/>
    <row r="3016" s="426" customFormat="1"/>
    <row r="3017" s="426" customFormat="1"/>
    <row r="3018" s="426" customFormat="1"/>
    <row r="3019" s="426" customFormat="1"/>
    <row r="3020" s="426" customFormat="1"/>
    <row r="3021" s="426" customFormat="1"/>
    <row r="3022" s="426" customFormat="1"/>
    <row r="3023" s="426" customFormat="1"/>
    <row r="3024" s="426" customFormat="1"/>
    <row r="3025" s="426" customFormat="1"/>
    <row r="3026" s="426" customFormat="1"/>
    <row r="3027" s="426" customFormat="1"/>
    <row r="3028" s="426" customFormat="1"/>
    <row r="3029" s="426" customFormat="1"/>
    <row r="3030" s="426" customFormat="1"/>
    <row r="3031" s="426" customFormat="1"/>
    <row r="3032" s="426" customFormat="1"/>
    <row r="3033" s="426" customFormat="1"/>
    <row r="3034" s="426" customFormat="1"/>
    <row r="3035" s="426" customFormat="1"/>
    <row r="3036" s="426" customFormat="1"/>
    <row r="3037" s="426" customFormat="1"/>
    <row r="3038" s="426" customFormat="1"/>
    <row r="3039" s="426" customFormat="1"/>
    <row r="3040" s="426" customFormat="1"/>
    <row r="3041" s="426" customFormat="1"/>
    <row r="3042" s="426" customFormat="1"/>
    <row r="3043" s="426" customFormat="1"/>
    <row r="3044" s="426" customFormat="1"/>
    <row r="3045" s="426" customFormat="1"/>
    <row r="3046" s="426" customFormat="1"/>
    <row r="3047" s="426" customFormat="1"/>
    <row r="3048" s="426" customFormat="1"/>
    <row r="3049" s="426" customFormat="1"/>
    <row r="3050" s="426" customFormat="1"/>
    <row r="3051" s="426" customFormat="1"/>
    <row r="3052" s="426" customFormat="1"/>
    <row r="3053" s="426" customFormat="1"/>
    <row r="3054" s="426" customFormat="1"/>
    <row r="3055" s="426" customFormat="1"/>
    <row r="3056" s="426" customFormat="1"/>
    <row r="3057" s="426" customFormat="1"/>
    <row r="3058" s="426" customFormat="1"/>
    <row r="3059" s="426" customFormat="1"/>
    <row r="3060" s="426" customFormat="1"/>
    <row r="3061" s="426" customFormat="1"/>
    <row r="3062" s="426" customFormat="1"/>
    <row r="3063" s="426" customFormat="1"/>
    <row r="3064" s="426" customFormat="1"/>
    <row r="3065" s="426" customFormat="1"/>
    <row r="3066" s="426" customFormat="1"/>
    <row r="3067" s="426" customFormat="1"/>
    <row r="3068" s="426" customFormat="1"/>
    <row r="3069" s="426" customFormat="1"/>
    <row r="3070" s="426" customFormat="1"/>
    <row r="3071" s="426" customFormat="1"/>
    <row r="3072" s="426" customFormat="1"/>
    <row r="3073" s="426" customFormat="1"/>
    <row r="3074" s="426" customFormat="1"/>
    <row r="3075" s="426" customFormat="1"/>
    <row r="3076" s="426" customFormat="1"/>
    <row r="3077" s="426" customFormat="1"/>
    <row r="3078" s="426" customFormat="1"/>
    <row r="3079" s="426" customFormat="1"/>
    <row r="3080" s="426" customFormat="1"/>
    <row r="3081" s="426" customFormat="1"/>
    <row r="3082" s="426" customFormat="1"/>
    <row r="3083" s="426" customFormat="1"/>
    <row r="3084" s="426" customFormat="1"/>
    <row r="3085" s="426" customFormat="1"/>
    <row r="3086" s="426" customFormat="1"/>
    <row r="3087" s="426" customFormat="1"/>
    <row r="3088" s="426" customFormat="1"/>
    <row r="3089" s="426" customFormat="1"/>
    <row r="3090" s="426" customFormat="1"/>
    <row r="3091" s="426" customFormat="1"/>
    <row r="3092" s="426" customFormat="1"/>
    <row r="3093" s="426" customFormat="1"/>
    <row r="3094" s="426" customFormat="1"/>
    <row r="3095" s="426" customFormat="1"/>
    <row r="3096" s="426" customFormat="1"/>
    <row r="3097" s="426" customFormat="1"/>
    <row r="3098" s="426" customFormat="1"/>
    <row r="3099" s="426" customFormat="1"/>
    <row r="3100" s="426" customFormat="1"/>
    <row r="3101" s="426" customFormat="1"/>
    <row r="3102" s="426" customFormat="1"/>
    <row r="3103" s="426" customFormat="1"/>
    <row r="3104" s="426" customFormat="1"/>
    <row r="3105" s="426" customFormat="1"/>
    <row r="3106" s="426" customFormat="1"/>
    <row r="3107" s="426" customFormat="1"/>
    <row r="3108" s="426" customFormat="1"/>
    <row r="3109" s="426" customFormat="1"/>
    <row r="3110" s="426" customFormat="1"/>
    <row r="3111" s="426" customFormat="1"/>
    <row r="3112" s="426" customFormat="1"/>
    <row r="3113" s="426" customFormat="1"/>
    <row r="3114" s="426" customFormat="1"/>
    <row r="3115" s="426" customFormat="1"/>
    <row r="3116" s="426" customFormat="1"/>
    <row r="3117" s="426" customFormat="1"/>
    <row r="3118" s="426" customFormat="1"/>
    <row r="3119" s="426" customFormat="1"/>
    <row r="3120" s="426" customFormat="1"/>
    <row r="3121" s="426" customFormat="1"/>
    <row r="3122" s="426" customFormat="1"/>
    <row r="3123" s="426" customFormat="1"/>
    <row r="3124" s="426" customFormat="1"/>
    <row r="3125" s="426" customFormat="1"/>
    <row r="3126" s="426" customFormat="1"/>
    <row r="3127" s="426" customFormat="1"/>
    <row r="3128" s="426" customFormat="1"/>
    <row r="3129" s="426" customFormat="1"/>
    <row r="3130" s="426" customFormat="1"/>
    <row r="3131" s="426" customFormat="1"/>
    <row r="3132" s="426" customFormat="1"/>
    <row r="3133" s="426" customFormat="1"/>
    <row r="3134" s="426" customFormat="1"/>
    <row r="3135" s="426" customFormat="1"/>
    <row r="3136" s="426" customFormat="1"/>
    <row r="3137" s="426" customFormat="1"/>
    <row r="3138" s="426" customFormat="1"/>
    <row r="3139" s="426" customFormat="1"/>
    <row r="3140" s="426" customFormat="1"/>
    <row r="3141" s="426" customFormat="1"/>
    <row r="3142" s="426" customFormat="1"/>
    <row r="3143" s="426" customFormat="1"/>
    <row r="3144" s="426" customFormat="1"/>
    <row r="3145" s="426" customFormat="1"/>
    <row r="3146" s="426" customFormat="1"/>
    <row r="3147" s="426" customFormat="1"/>
    <row r="3148" s="426" customFormat="1"/>
    <row r="3149" s="426" customFormat="1"/>
    <row r="3150" s="426" customFormat="1"/>
    <row r="3151" s="426" customFormat="1"/>
    <row r="3152" s="426" customFormat="1"/>
    <row r="3153" s="426" customFormat="1"/>
    <row r="3154" s="426" customFormat="1"/>
    <row r="3155" s="426" customFormat="1"/>
    <row r="3156" s="426" customFormat="1"/>
    <row r="3157" s="426" customFormat="1"/>
    <row r="3158" s="426" customFormat="1"/>
    <row r="3159" s="426" customFormat="1"/>
    <row r="3160" s="426" customFormat="1"/>
    <row r="3161" s="426" customFormat="1"/>
    <row r="3162" s="426" customFormat="1"/>
    <row r="3163" s="426" customFormat="1"/>
    <row r="3164" s="426" customFormat="1"/>
    <row r="3165" s="426" customFormat="1"/>
    <row r="3166" s="426" customFormat="1"/>
    <row r="3167" s="426" customFormat="1"/>
    <row r="3168" s="426" customFormat="1"/>
    <row r="3169" s="426" customFormat="1"/>
    <row r="3170" s="426" customFormat="1"/>
    <row r="3171" s="426" customFormat="1"/>
    <row r="3172" s="426" customFormat="1"/>
    <row r="3173" s="426" customFormat="1"/>
    <row r="3174" s="426" customFormat="1"/>
    <row r="3175" s="426" customFormat="1"/>
    <row r="3176" s="426" customFormat="1"/>
    <row r="3177" s="426" customFormat="1"/>
    <row r="3178" s="426" customFormat="1"/>
    <row r="3179" s="426" customFormat="1"/>
    <row r="3180" s="426" customFormat="1"/>
    <row r="3181" s="426" customFormat="1"/>
    <row r="3182" s="426" customFormat="1"/>
    <row r="3183" s="426" customFormat="1"/>
    <row r="3184" s="426" customFormat="1"/>
    <row r="3185" s="426" customFormat="1"/>
    <row r="3186" s="426" customFormat="1"/>
    <row r="3187" s="426" customFormat="1"/>
    <row r="3188" s="426" customFormat="1"/>
    <row r="3189" s="426" customFormat="1"/>
    <row r="3190" s="426" customFormat="1"/>
    <row r="3191" s="426" customFormat="1"/>
    <row r="3192" s="426" customFormat="1"/>
    <row r="3193" s="426" customFormat="1"/>
    <row r="3194" s="426" customFormat="1"/>
    <row r="3195" s="426" customFormat="1"/>
    <row r="3196" s="426" customFormat="1"/>
    <row r="3197" s="426" customFormat="1"/>
    <row r="3198" s="426" customFormat="1"/>
    <row r="3199" s="426" customFormat="1"/>
    <row r="3200" s="426" customFormat="1"/>
    <row r="3201" s="426" customFormat="1"/>
    <row r="3202" s="426" customFormat="1"/>
    <row r="3203" s="426" customFormat="1"/>
    <row r="3204" s="426" customFormat="1"/>
    <row r="3205" s="426" customFormat="1"/>
    <row r="3206" s="426" customFormat="1"/>
    <row r="3207" s="426" customFormat="1"/>
    <row r="3208" s="426" customFormat="1"/>
    <row r="3209" s="426" customFormat="1"/>
    <row r="3210" s="426" customFormat="1"/>
    <row r="3211" s="426" customFormat="1"/>
    <row r="3212" s="426" customFormat="1"/>
    <row r="3213" s="426" customFormat="1"/>
    <row r="3214" s="426" customFormat="1"/>
    <row r="3215" s="426" customFormat="1"/>
    <row r="3216" s="426" customFormat="1"/>
    <row r="3217" s="426" customFormat="1"/>
    <row r="3218" s="426" customFormat="1"/>
    <row r="3219" s="426" customFormat="1"/>
    <row r="3220" s="426" customFormat="1"/>
    <row r="3221" s="426" customFormat="1"/>
    <row r="3222" s="426" customFormat="1"/>
    <row r="3223" s="426" customFormat="1"/>
    <row r="3224" s="426" customFormat="1"/>
    <row r="3225" s="426" customFormat="1"/>
    <row r="3226" s="426" customFormat="1"/>
    <row r="3227" s="426" customFormat="1"/>
    <row r="3228" s="426" customFormat="1"/>
    <row r="3229" s="426" customFormat="1"/>
    <row r="3230" s="426" customFormat="1"/>
    <row r="3231" s="426" customFormat="1"/>
    <row r="3232" s="426" customFormat="1"/>
    <row r="3233" s="426" customFormat="1"/>
    <row r="3234" s="426" customFormat="1"/>
    <row r="3235" s="426" customFormat="1"/>
    <row r="3236" s="426" customFormat="1"/>
    <row r="3237" s="426" customFormat="1"/>
    <row r="3238" s="426" customFormat="1"/>
    <row r="3239" s="426" customFormat="1"/>
    <row r="3240" s="426" customFormat="1"/>
    <row r="3241" s="426" customFormat="1"/>
    <row r="3242" s="426" customFormat="1"/>
    <row r="3243" s="426" customFormat="1"/>
    <row r="3244" s="426" customFormat="1"/>
    <row r="3245" s="426" customFormat="1"/>
    <row r="3246" s="426" customFormat="1"/>
    <row r="3247" s="426" customFormat="1"/>
    <row r="3248" s="426" customFormat="1"/>
    <row r="3249" s="426" customFormat="1"/>
    <row r="3250" s="426" customFormat="1"/>
    <row r="3251" s="426" customFormat="1"/>
    <row r="3252" s="426" customFormat="1"/>
    <row r="3253" s="426" customFormat="1"/>
    <row r="3254" s="426" customFormat="1"/>
    <row r="3255" s="426" customFormat="1"/>
    <row r="3256" s="426" customFormat="1"/>
    <row r="3257" s="426" customFormat="1"/>
    <row r="3258" s="426" customFormat="1"/>
    <row r="3259" s="426" customFormat="1"/>
    <row r="3260" s="426" customFormat="1"/>
    <row r="3261" s="426" customFormat="1"/>
    <row r="3262" s="426" customFormat="1"/>
    <row r="3263" s="426" customFormat="1"/>
    <row r="3264" s="426" customFormat="1"/>
    <row r="3265" s="426" customFormat="1"/>
    <row r="3266" s="426" customFormat="1"/>
    <row r="3267" s="426" customFormat="1"/>
    <row r="3268" s="426" customFormat="1"/>
    <row r="3269" s="426" customFormat="1"/>
    <row r="3270" s="426" customFormat="1"/>
    <row r="3271" s="426" customFormat="1"/>
    <row r="3272" s="426" customFormat="1"/>
    <row r="3273" s="426" customFormat="1"/>
    <row r="3274" s="426" customFormat="1"/>
    <row r="3275" s="426" customFormat="1"/>
    <row r="3276" s="426" customFormat="1"/>
    <row r="3277" s="426" customFormat="1"/>
    <row r="3278" s="426" customFormat="1"/>
    <row r="3279" s="426" customFormat="1"/>
    <row r="3280" s="426" customFormat="1"/>
    <row r="3281" s="426" customFormat="1"/>
    <row r="3282" s="426" customFormat="1"/>
    <row r="3283" s="426" customFormat="1"/>
    <row r="3284" s="426" customFormat="1"/>
    <row r="3285" s="426" customFormat="1"/>
    <row r="3286" s="426" customFormat="1"/>
    <row r="3287" s="426" customFormat="1"/>
    <row r="3288" s="426" customFormat="1"/>
    <row r="3289" s="426" customFormat="1"/>
    <row r="3290" s="426" customFormat="1"/>
    <row r="3291" s="426" customFormat="1"/>
    <row r="3292" s="426" customFormat="1"/>
    <row r="3293" s="426" customFormat="1"/>
    <row r="3294" s="426" customFormat="1"/>
    <row r="3295" s="426" customFormat="1"/>
    <row r="3296" s="426" customFormat="1"/>
    <row r="3297" s="426" customFormat="1"/>
    <row r="3298" s="426" customFormat="1"/>
    <row r="3299" s="426" customFormat="1"/>
    <row r="3300" s="426" customFormat="1"/>
    <row r="3301" s="426" customFormat="1"/>
    <row r="3302" s="426" customFormat="1"/>
    <row r="3303" s="426" customFormat="1"/>
    <row r="3304" s="426" customFormat="1"/>
    <row r="3305" s="426" customFormat="1"/>
    <row r="3306" s="426" customFormat="1"/>
    <row r="3307" s="426" customFormat="1"/>
    <row r="3308" s="426" customFormat="1"/>
    <row r="3309" s="426" customFormat="1"/>
    <row r="3310" s="426" customFormat="1"/>
    <row r="3311" s="426" customFormat="1"/>
    <row r="3312" s="426" customFormat="1"/>
    <row r="3313" s="426" customFormat="1"/>
    <row r="3314" s="426" customFormat="1"/>
    <row r="3315" s="426" customFormat="1"/>
    <row r="3316" s="426" customFormat="1"/>
    <row r="3317" s="426" customFormat="1"/>
    <row r="3318" s="426" customFormat="1"/>
    <row r="3319" s="426" customFormat="1"/>
    <row r="3320" s="426" customFormat="1"/>
    <row r="3321" s="426" customFormat="1"/>
    <row r="3322" s="426" customFormat="1"/>
    <row r="3323" s="426" customFormat="1"/>
    <row r="3324" s="426" customFormat="1"/>
    <row r="3325" s="426" customFormat="1"/>
    <row r="3326" s="426" customFormat="1"/>
    <row r="3327" s="426" customFormat="1"/>
    <row r="3328" s="426" customFormat="1"/>
    <row r="3329" s="426" customFormat="1"/>
    <row r="3330" s="426" customFormat="1"/>
    <row r="3331" s="426" customFormat="1"/>
    <row r="3332" s="426" customFormat="1"/>
    <row r="3333" s="426" customFormat="1"/>
    <row r="3334" s="426" customFormat="1"/>
    <row r="3335" s="426" customFormat="1"/>
    <row r="3336" s="426" customFormat="1"/>
    <row r="3337" s="426" customFormat="1"/>
    <row r="3338" s="426" customFormat="1"/>
    <row r="3339" s="426" customFormat="1"/>
    <row r="3340" s="426" customFormat="1"/>
    <row r="3341" s="426" customFormat="1"/>
    <row r="3342" s="426" customFormat="1"/>
    <row r="3343" s="426" customFormat="1"/>
    <row r="3344" s="426" customFormat="1"/>
    <row r="3345" s="426" customFormat="1"/>
    <row r="3346" s="426" customFormat="1"/>
    <row r="3347" s="426" customFormat="1"/>
    <row r="3348" s="426" customFormat="1"/>
    <row r="3349" s="426" customFormat="1"/>
    <row r="3350" s="426" customFormat="1"/>
    <row r="3351" s="426" customFormat="1"/>
    <row r="3352" s="426" customFormat="1"/>
    <row r="3353" s="426" customFormat="1"/>
    <row r="3354" s="426" customFormat="1"/>
    <row r="3355" s="426" customFormat="1"/>
    <row r="3356" s="426" customFormat="1"/>
    <row r="3357" s="426" customFormat="1"/>
    <row r="3358" s="426" customFormat="1"/>
    <row r="3359" s="426" customFormat="1"/>
    <row r="3360" s="426" customFormat="1"/>
    <row r="3361" s="426" customFormat="1"/>
    <row r="3362" s="426" customFormat="1"/>
    <row r="3363" s="426" customFormat="1"/>
    <row r="3364" s="426" customFormat="1"/>
    <row r="3365" s="426" customFormat="1"/>
    <row r="3366" s="426" customFormat="1"/>
    <row r="3367" s="426" customFormat="1"/>
    <row r="3368" s="426" customFormat="1"/>
    <row r="3369" s="426" customFormat="1"/>
    <row r="3370" s="426" customFormat="1"/>
    <row r="3371" s="426" customFormat="1"/>
    <row r="3372" s="426" customFormat="1"/>
    <row r="3373" s="426" customFormat="1"/>
    <row r="3374" s="426" customFormat="1"/>
    <row r="3375" s="426" customFormat="1"/>
    <row r="3376" s="426" customFormat="1"/>
    <row r="3377" s="426" customFormat="1"/>
    <row r="3378" s="426" customFormat="1"/>
    <row r="3379" s="426" customFormat="1"/>
    <row r="3380" s="426" customFormat="1"/>
    <row r="3381" s="426" customFormat="1"/>
    <row r="3382" s="426" customFormat="1"/>
    <row r="3383" s="426" customFormat="1"/>
    <row r="3384" s="426" customFormat="1"/>
    <row r="3385" s="426" customFormat="1"/>
    <row r="3386" s="426" customFormat="1"/>
    <row r="3387" s="426" customFormat="1"/>
    <row r="3388" s="426" customFormat="1"/>
    <row r="3389" s="426" customFormat="1"/>
    <row r="3390" s="426" customFormat="1"/>
    <row r="3391" s="426" customFormat="1"/>
    <row r="3392" s="426" customFormat="1"/>
    <row r="3393" s="426" customFormat="1"/>
    <row r="3394" s="426" customFormat="1"/>
    <row r="3395" s="426" customFormat="1"/>
    <row r="3396" s="426" customFormat="1"/>
    <row r="3397" s="426" customFormat="1"/>
    <row r="3398" s="426" customFormat="1"/>
    <row r="3399" s="426" customFormat="1"/>
    <row r="3400" s="426" customFormat="1"/>
    <row r="3401" s="426" customFormat="1"/>
    <row r="3402" s="426" customFormat="1"/>
    <row r="3403" s="426" customFormat="1"/>
    <row r="3404" s="426" customFormat="1"/>
    <row r="3405" s="426" customFormat="1"/>
    <row r="3406" s="426" customFormat="1"/>
    <row r="3407" s="426" customFormat="1"/>
    <row r="3408" s="426" customFormat="1"/>
    <row r="3409" s="426" customFormat="1"/>
    <row r="3410" s="426" customFormat="1"/>
    <row r="3411" s="426" customFormat="1"/>
    <row r="3412" s="426" customFormat="1"/>
    <row r="3413" s="426" customFormat="1"/>
    <row r="3414" s="426" customFormat="1"/>
    <row r="3415" s="426" customFormat="1"/>
    <row r="3416" s="426" customFormat="1"/>
    <row r="3417" s="426" customFormat="1"/>
    <row r="3418" s="426" customFormat="1"/>
    <row r="3419" s="426" customFormat="1"/>
    <row r="3420" s="426" customFormat="1"/>
    <row r="3421" s="426" customFormat="1"/>
    <row r="3422" s="426" customFormat="1"/>
    <row r="3423" s="426" customFormat="1"/>
    <row r="3424" s="426" customFormat="1"/>
    <row r="3425" s="426" customFormat="1"/>
    <row r="3426" s="426" customFormat="1"/>
    <row r="3427" s="426" customFormat="1"/>
    <row r="3428" s="426" customFormat="1"/>
    <row r="3429" s="426" customFormat="1"/>
    <row r="3430" s="426" customFormat="1"/>
    <row r="3431" s="426" customFormat="1"/>
    <row r="3432" s="426" customFormat="1"/>
    <row r="3433" s="426" customFormat="1"/>
    <row r="3434" s="426" customFormat="1"/>
    <row r="3435" s="426" customFormat="1"/>
    <row r="3436" s="426" customFormat="1"/>
    <row r="3437" s="426" customFormat="1"/>
    <row r="3438" s="426" customFormat="1"/>
    <row r="3439" s="426" customFormat="1"/>
    <row r="3440" s="426" customFormat="1"/>
    <row r="3441" s="426" customFormat="1"/>
    <row r="3442" s="426" customFormat="1"/>
    <row r="3443" s="426" customFormat="1"/>
    <row r="3444" s="426" customFormat="1"/>
    <row r="3445" s="426" customFormat="1"/>
    <row r="3446" s="426" customFormat="1"/>
    <row r="3447" s="426" customFormat="1"/>
    <row r="3448" s="426" customFormat="1"/>
    <row r="3449" s="426" customFormat="1"/>
    <row r="3450" s="426" customFormat="1"/>
    <row r="3451" s="426" customFormat="1"/>
    <row r="3452" s="426" customFormat="1"/>
    <row r="3453" s="426" customFormat="1"/>
    <row r="3454" s="426" customFormat="1"/>
    <row r="3455" s="426" customFormat="1"/>
    <row r="3456" s="426" customFormat="1"/>
    <row r="3457" s="426" customFormat="1"/>
    <row r="3458" s="426" customFormat="1"/>
    <row r="3459" s="426" customFormat="1"/>
    <row r="3460" s="426" customFormat="1"/>
    <row r="3461" s="426" customFormat="1"/>
    <row r="3462" s="426" customFormat="1"/>
    <row r="3463" s="426" customFormat="1"/>
    <row r="3464" s="426" customFormat="1"/>
    <row r="3465" s="426" customFormat="1"/>
    <row r="3466" s="426" customFormat="1"/>
    <row r="3467" s="426" customFormat="1"/>
    <row r="3468" s="426" customFormat="1"/>
    <row r="3469" s="426" customFormat="1"/>
    <row r="3470" s="426" customFormat="1"/>
    <row r="3471" s="426" customFormat="1"/>
    <row r="3472" s="426" customFormat="1"/>
    <row r="3473" s="426" customFormat="1"/>
    <row r="3474" s="426" customFormat="1"/>
    <row r="3475" s="426" customFormat="1"/>
    <row r="3476" s="426" customFormat="1"/>
    <row r="3477" s="426" customFormat="1"/>
    <row r="3478" s="426" customFormat="1"/>
    <row r="3479" s="426" customFormat="1"/>
    <row r="3480" s="426" customFormat="1"/>
    <row r="3481" s="426" customFormat="1"/>
    <row r="3482" s="426" customFormat="1"/>
    <row r="3483" s="426" customFormat="1"/>
    <row r="3484" s="426" customFormat="1"/>
    <row r="3485" s="426" customFormat="1"/>
    <row r="3486" s="426" customFormat="1"/>
    <row r="3487" s="426" customFormat="1"/>
    <row r="3488" s="426" customFormat="1"/>
    <row r="3489" s="426" customFormat="1"/>
    <row r="3490" s="426" customFormat="1"/>
    <row r="3491" s="426" customFormat="1"/>
    <row r="3492" s="426" customFormat="1"/>
    <row r="3493" s="426" customFormat="1"/>
    <row r="3494" s="426" customFormat="1"/>
    <row r="3495" s="426" customFormat="1"/>
    <row r="3496" s="426" customFormat="1"/>
    <row r="3497" s="426" customFormat="1"/>
    <row r="3498" s="426" customFormat="1"/>
    <row r="3499" s="426" customFormat="1"/>
    <row r="3500" s="426" customFormat="1"/>
    <row r="3501" s="426" customFormat="1"/>
    <row r="3502" s="426" customFormat="1"/>
    <row r="3503" s="426" customFormat="1"/>
    <row r="3504" s="426" customFormat="1"/>
    <row r="3505" s="426" customFormat="1"/>
    <row r="3506" s="426" customFormat="1"/>
    <row r="3507" s="426" customFormat="1"/>
    <row r="3508" s="426" customFormat="1"/>
    <row r="3509" s="426" customFormat="1"/>
    <row r="3510" s="426" customFormat="1"/>
    <row r="3511" s="426" customFormat="1"/>
    <row r="3512" s="426" customFormat="1"/>
    <row r="3513" s="426" customFormat="1"/>
    <row r="3514" s="426" customFormat="1"/>
    <row r="3515" s="426" customFormat="1"/>
    <row r="3516" s="426" customFormat="1"/>
    <row r="3517" s="426" customFormat="1"/>
    <row r="3518" s="426" customFormat="1"/>
    <row r="3519" s="426" customFormat="1"/>
    <row r="3520" s="426" customFormat="1"/>
    <row r="3521" s="426" customFormat="1"/>
    <row r="3522" s="426" customFormat="1"/>
    <row r="3523" s="426" customFormat="1"/>
    <row r="3524" s="426" customFormat="1"/>
    <row r="3525" s="426" customFormat="1"/>
    <row r="3526" s="426" customFormat="1"/>
    <row r="3527" s="426" customFormat="1"/>
    <row r="3528" s="426" customFormat="1"/>
    <row r="3529" s="426" customFormat="1"/>
    <row r="3530" s="426" customFormat="1"/>
    <row r="3531" s="426" customFormat="1"/>
    <row r="3532" s="426" customFormat="1"/>
    <row r="3533" s="426" customFormat="1"/>
    <row r="3534" s="426" customFormat="1"/>
    <row r="3535" s="426" customFormat="1"/>
    <row r="3536" s="426" customFormat="1"/>
    <row r="3537" s="426" customFormat="1"/>
    <row r="3538" s="426" customFormat="1"/>
    <row r="3539" s="426" customFormat="1"/>
    <row r="3540" s="426" customFormat="1"/>
    <row r="3541" s="426" customFormat="1"/>
    <row r="3542" s="426" customFormat="1"/>
    <row r="3543" s="426" customFormat="1"/>
    <row r="3544" s="426" customFormat="1"/>
    <row r="3545" s="426" customFormat="1"/>
    <row r="3546" s="426" customFormat="1"/>
    <row r="3547" s="426" customFormat="1"/>
    <row r="3548" s="426" customFormat="1"/>
    <row r="3549" s="426" customFormat="1"/>
    <row r="3550" s="426" customFormat="1"/>
    <row r="3551" s="426" customFormat="1"/>
    <row r="3552" s="426" customFormat="1"/>
    <row r="3553" s="426" customFormat="1"/>
    <row r="3554" s="426" customFormat="1"/>
    <row r="3555" s="426" customFormat="1"/>
    <row r="3556" s="426" customFormat="1"/>
    <row r="3557" s="426" customFormat="1"/>
    <row r="3558" s="426" customFormat="1"/>
    <row r="3559" s="426" customFormat="1"/>
    <row r="3560" s="426" customFormat="1"/>
    <row r="3561" s="426" customFormat="1"/>
    <row r="3562" s="426" customFormat="1"/>
    <row r="3563" s="426" customFormat="1"/>
    <row r="3564" s="426" customFormat="1"/>
    <row r="3565" s="426" customFormat="1"/>
    <row r="3566" s="426" customFormat="1"/>
    <row r="3567" s="426" customFormat="1"/>
    <row r="3568" s="426" customFormat="1"/>
    <row r="3569" s="426" customFormat="1"/>
    <row r="3570" s="426" customFormat="1"/>
    <row r="3571" s="426" customFormat="1"/>
    <row r="3572" s="426" customFormat="1"/>
    <row r="3573" s="426" customFormat="1"/>
    <row r="3574" s="426" customFormat="1"/>
    <row r="3575" s="426" customFormat="1"/>
    <row r="3576" s="426" customFormat="1"/>
    <row r="3577" s="426" customFormat="1"/>
    <row r="3578" s="426" customFormat="1"/>
    <row r="3579" s="426" customFormat="1"/>
    <row r="3580" s="426" customFormat="1"/>
    <row r="3581" s="426" customFormat="1"/>
    <row r="3582" s="426" customFormat="1"/>
    <row r="3583" s="426" customFormat="1"/>
    <row r="3584" s="426" customFormat="1"/>
    <row r="3585" s="426" customFormat="1"/>
    <row r="3586" s="426" customFormat="1"/>
    <row r="3587" s="426" customFormat="1"/>
    <row r="3588" s="426" customFormat="1"/>
    <row r="3589" s="426" customFormat="1"/>
    <row r="3590" s="426" customFormat="1"/>
    <row r="3591" s="426" customFormat="1"/>
    <row r="3592" s="426" customFormat="1"/>
    <row r="3593" s="426" customFormat="1"/>
    <row r="3594" s="426" customFormat="1"/>
    <row r="3595" s="426" customFormat="1"/>
    <row r="3596" s="426" customFormat="1"/>
    <row r="3597" s="426" customFormat="1"/>
    <row r="3598" s="426" customFormat="1"/>
    <row r="3599" s="426" customFormat="1"/>
    <row r="3600" s="426" customFormat="1"/>
    <row r="3601" s="426" customFormat="1"/>
    <row r="3602" s="426" customFormat="1"/>
    <row r="3603" s="426" customFormat="1"/>
    <row r="3604" s="426" customFormat="1"/>
    <row r="3605" s="426" customFormat="1"/>
    <row r="3606" s="426" customFormat="1"/>
    <row r="3607" s="426" customFormat="1"/>
    <row r="3608" s="426" customFormat="1"/>
    <row r="3609" s="426" customFormat="1"/>
    <row r="3610" s="426" customFormat="1"/>
    <row r="3611" s="426" customFormat="1"/>
    <row r="3612" s="426" customFormat="1"/>
    <row r="3613" s="426" customFormat="1"/>
    <row r="3614" s="426" customFormat="1"/>
    <row r="3615" s="426" customFormat="1"/>
    <row r="3616" s="426" customFormat="1"/>
    <row r="3617" s="426" customFormat="1"/>
    <row r="3618" s="426" customFormat="1"/>
    <row r="3619" s="426" customFormat="1"/>
    <row r="3620" s="426" customFormat="1"/>
    <row r="3621" s="426" customFormat="1"/>
    <row r="3622" s="426" customFormat="1"/>
    <row r="3623" s="426" customFormat="1"/>
    <row r="3624" s="426" customFormat="1"/>
    <row r="3625" s="426" customFormat="1"/>
    <row r="3626" s="426" customFormat="1"/>
    <row r="3627" s="426" customFormat="1"/>
    <row r="3628" s="426" customFormat="1"/>
    <row r="3629" s="426" customFormat="1"/>
    <row r="3630" s="426" customFormat="1"/>
    <row r="3631" s="426" customFormat="1"/>
    <row r="3632" s="426" customFormat="1"/>
    <row r="3633" s="426" customFormat="1"/>
    <row r="3634" s="426" customFormat="1"/>
    <row r="3635" s="426" customFormat="1"/>
    <row r="3636" s="426" customFormat="1"/>
    <row r="3637" s="426" customFormat="1"/>
    <row r="3638" s="426" customFormat="1"/>
    <row r="3639" s="426" customFormat="1"/>
    <row r="3640" s="426" customFormat="1"/>
    <row r="3641" s="426" customFormat="1"/>
    <row r="3642" s="426" customFormat="1"/>
    <row r="3643" s="426" customFormat="1"/>
    <row r="3644" s="426" customFormat="1"/>
    <row r="3645" s="426" customFormat="1"/>
    <row r="3646" s="426" customFormat="1"/>
    <row r="3647" s="426" customFormat="1"/>
    <row r="3648" s="426" customFormat="1"/>
    <row r="3649" s="426" customFormat="1"/>
    <row r="3650" s="426" customFormat="1"/>
    <row r="3651" s="426" customFormat="1"/>
    <row r="3652" s="426" customFormat="1"/>
    <row r="3653" s="426" customFormat="1"/>
    <row r="3654" s="426" customFormat="1"/>
    <row r="3655" s="426" customFormat="1"/>
    <row r="3656" s="426" customFormat="1"/>
    <row r="3657" s="426" customFormat="1"/>
    <row r="3658" s="426" customFormat="1"/>
    <row r="3659" s="426" customFormat="1"/>
    <row r="3660" s="426" customFormat="1"/>
    <row r="3661" s="426" customFormat="1"/>
    <row r="3662" s="426" customFormat="1"/>
    <row r="3663" s="426" customFormat="1"/>
    <row r="3664" s="426" customFormat="1"/>
    <row r="3665" s="426" customFormat="1"/>
    <row r="3666" s="426" customFormat="1"/>
    <row r="3667" s="426" customFormat="1"/>
    <row r="3668" s="426" customFormat="1"/>
    <row r="3669" s="426" customFormat="1"/>
    <row r="3670" s="426" customFormat="1"/>
    <row r="3671" s="426" customFormat="1"/>
    <row r="3672" s="426" customFormat="1"/>
    <row r="3673" s="426" customFormat="1"/>
    <row r="3674" s="426" customFormat="1"/>
    <row r="3675" s="426" customFormat="1"/>
    <row r="3676" s="426" customFormat="1"/>
    <row r="3677" s="426" customFormat="1"/>
    <row r="3678" s="426" customFormat="1"/>
    <row r="3679" s="426" customFormat="1"/>
    <row r="3680" s="426" customFormat="1"/>
    <row r="3681" s="426" customFormat="1"/>
    <row r="3682" s="426" customFormat="1"/>
    <row r="3683" s="426" customFormat="1"/>
    <row r="3684" s="426" customFormat="1"/>
    <row r="3685" s="426" customFormat="1"/>
    <row r="3686" s="426" customFormat="1"/>
    <row r="3687" s="426" customFormat="1"/>
    <row r="3688" s="426" customFormat="1"/>
    <row r="3689" s="426" customFormat="1"/>
    <row r="3690" s="426" customFormat="1"/>
    <row r="3691" s="426" customFormat="1"/>
    <row r="3692" s="426" customFormat="1"/>
    <row r="3693" s="426" customFormat="1"/>
    <row r="3694" s="426" customFormat="1"/>
    <row r="3695" s="426" customFormat="1"/>
    <row r="3696" s="426" customFormat="1"/>
    <row r="3697" s="426" customFormat="1"/>
    <row r="3698" s="426" customFormat="1"/>
    <row r="3699" s="426" customFormat="1"/>
    <row r="3700" s="426" customFormat="1"/>
    <row r="3701" s="426" customFormat="1"/>
    <row r="3702" s="426" customFormat="1"/>
    <row r="3703" s="426" customFormat="1"/>
    <row r="3704" s="426" customFormat="1"/>
    <row r="3705" s="426" customFormat="1"/>
    <row r="3706" s="426" customFormat="1"/>
    <row r="3707" s="426" customFormat="1"/>
    <row r="3708" s="426" customFormat="1"/>
    <row r="3709" s="426" customFormat="1"/>
    <row r="3710" s="426" customFormat="1"/>
    <row r="3711" s="426" customFormat="1"/>
    <row r="3712" s="426" customFormat="1"/>
    <row r="3713" s="426" customFormat="1"/>
    <row r="3714" s="426" customFormat="1"/>
    <row r="3715" s="426" customFormat="1"/>
    <row r="3716" s="426" customFormat="1"/>
    <row r="3717" s="426" customFormat="1"/>
    <row r="3718" s="426" customFormat="1"/>
    <row r="3719" s="426" customFormat="1"/>
    <row r="3720" s="426" customFormat="1"/>
    <row r="3721" s="426" customFormat="1"/>
    <row r="3722" s="426" customFormat="1"/>
    <row r="3723" s="426" customFormat="1"/>
    <row r="3724" s="426" customFormat="1"/>
    <row r="3725" s="426" customFormat="1"/>
    <row r="3726" s="426" customFormat="1"/>
    <row r="3727" s="426" customFormat="1"/>
    <row r="3728" s="426" customFormat="1"/>
    <row r="3729" s="426" customFormat="1"/>
    <row r="3730" s="426" customFormat="1"/>
    <row r="3731" s="426" customFormat="1"/>
    <row r="3732" s="426" customFormat="1"/>
    <row r="3733" s="426" customFormat="1"/>
    <row r="3734" s="426" customFormat="1"/>
    <row r="3735" s="426" customFormat="1"/>
    <row r="3736" s="426" customFormat="1"/>
    <row r="3737" s="426" customFormat="1"/>
    <row r="3738" s="426" customFormat="1"/>
    <row r="3739" s="426" customFormat="1"/>
    <row r="3740" s="426" customFormat="1"/>
    <row r="3741" s="426" customFormat="1"/>
    <row r="3742" s="426" customFormat="1"/>
    <row r="3743" s="426" customFormat="1"/>
    <row r="3744" s="426" customFormat="1"/>
    <row r="3745" s="426" customFormat="1"/>
    <row r="3746" s="426" customFormat="1"/>
    <row r="3747" s="426" customFormat="1"/>
    <row r="3748" s="426" customFormat="1"/>
    <row r="3749" s="426" customFormat="1"/>
    <row r="3750" s="426" customFormat="1"/>
    <row r="3751" s="426" customFormat="1"/>
    <row r="3752" s="426" customFormat="1"/>
    <row r="3753" s="426" customFormat="1"/>
    <row r="3754" s="426" customFormat="1"/>
    <row r="3755" s="426" customFormat="1"/>
    <row r="3756" s="426" customFormat="1"/>
    <row r="3757" s="426" customFormat="1"/>
    <row r="3758" s="426" customFormat="1"/>
    <row r="3759" s="426" customFormat="1"/>
    <row r="3760" s="426" customFormat="1"/>
    <row r="3761" s="426" customFormat="1"/>
    <row r="3762" s="426" customFormat="1"/>
    <row r="3763" s="426" customFormat="1"/>
    <row r="3764" s="426" customFormat="1"/>
    <row r="3765" s="426" customFormat="1"/>
    <row r="3766" s="426" customFormat="1"/>
    <row r="3767" s="426" customFormat="1"/>
    <row r="3768" s="426" customFormat="1"/>
    <row r="3769" s="426" customFormat="1"/>
    <row r="3770" s="426" customFormat="1"/>
    <row r="3771" s="426" customFormat="1"/>
    <row r="3772" s="426" customFormat="1"/>
    <row r="3773" s="426" customFormat="1"/>
    <row r="3774" s="426" customFormat="1"/>
    <row r="3775" s="426" customFormat="1"/>
    <row r="3776" s="426" customFormat="1"/>
    <row r="3777" s="426" customFormat="1"/>
    <row r="3778" s="426" customFormat="1"/>
    <row r="3779" s="426" customFormat="1"/>
    <row r="3780" s="426" customFormat="1"/>
    <row r="3781" s="426" customFormat="1"/>
    <row r="3782" s="426" customFormat="1"/>
    <row r="3783" s="426" customFormat="1"/>
    <row r="3784" s="426" customFormat="1"/>
    <row r="3785" s="426" customFormat="1"/>
    <row r="3786" s="426" customFormat="1"/>
    <row r="3787" s="426" customFormat="1"/>
    <row r="3788" s="426" customFormat="1"/>
    <row r="3789" s="426" customFormat="1"/>
    <row r="3790" s="426" customFormat="1"/>
    <row r="3791" s="426" customFormat="1"/>
    <row r="3792" s="426" customFormat="1"/>
    <row r="3793" s="426" customFormat="1"/>
    <row r="3794" s="426" customFormat="1"/>
    <row r="3795" s="426" customFormat="1"/>
    <row r="3796" s="426" customFormat="1"/>
    <row r="3797" s="426" customFormat="1"/>
    <row r="3798" s="426" customFormat="1"/>
    <row r="3799" s="426" customFormat="1"/>
    <row r="3800" s="426" customFormat="1"/>
    <row r="3801" s="426" customFormat="1"/>
    <row r="3802" s="426" customFormat="1"/>
    <row r="3803" s="426" customFormat="1"/>
    <row r="3804" s="426" customFormat="1"/>
    <row r="3805" s="426" customFormat="1"/>
    <row r="3806" s="426" customFormat="1"/>
    <row r="3807" s="426" customFormat="1"/>
    <row r="3808" s="426" customFormat="1"/>
    <row r="3809" s="426" customFormat="1"/>
    <row r="3810" s="426" customFormat="1"/>
    <row r="3811" s="426" customFormat="1"/>
    <row r="3812" s="426" customFormat="1"/>
    <row r="3813" s="426" customFormat="1"/>
    <row r="3814" s="426" customFormat="1"/>
    <row r="3815" s="426" customFormat="1"/>
    <row r="3816" s="426" customFormat="1"/>
    <row r="3817" s="426" customFormat="1"/>
    <row r="3818" s="426" customFormat="1"/>
    <row r="3819" s="426" customFormat="1"/>
    <row r="3820" s="426" customFormat="1"/>
    <row r="3821" s="426" customFormat="1"/>
    <row r="3822" s="426" customFormat="1"/>
    <row r="3823" s="426" customFormat="1"/>
    <row r="3824" s="426" customFormat="1"/>
    <row r="3825" s="426" customFormat="1"/>
    <row r="3826" s="426" customFormat="1"/>
    <row r="3827" s="426" customFormat="1"/>
    <row r="3828" s="426" customFormat="1"/>
    <row r="3829" s="426" customFormat="1"/>
    <row r="3830" s="426" customFormat="1"/>
    <row r="3831" s="426" customFormat="1"/>
    <row r="3832" s="426" customFormat="1"/>
    <row r="3833" s="426" customFormat="1"/>
    <row r="3834" s="426" customFormat="1"/>
    <row r="3835" s="426" customFormat="1"/>
    <row r="3836" s="426" customFormat="1"/>
    <row r="3837" s="426" customFormat="1"/>
    <row r="3838" s="426" customFormat="1"/>
    <row r="3839" s="426" customFormat="1"/>
    <row r="3840" s="426" customFormat="1"/>
    <row r="3841" s="426" customFormat="1"/>
    <row r="3842" s="426" customFormat="1"/>
    <row r="3843" s="426" customFormat="1"/>
    <row r="3844" s="426" customFormat="1"/>
    <row r="3845" s="426" customFormat="1"/>
    <row r="3846" s="426" customFormat="1"/>
    <row r="3847" s="426" customFormat="1"/>
    <row r="3848" s="426" customFormat="1"/>
    <row r="3849" s="426" customFormat="1"/>
    <row r="3850" s="426" customFormat="1"/>
    <row r="3851" s="426" customFormat="1"/>
    <row r="3852" s="426" customFormat="1"/>
    <row r="3853" s="426" customFormat="1"/>
    <row r="3854" s="426" customFormat="1"/>
    <row r="3855" s="426" customFormat="1"/>
    <row r="3856" s="426" customFormat="1"/>
    <row r="3857" s="426" customFormat="1"/>
    <row r="3858" s="426" customFormat="1"/>
    <row r="3859" s="426" customFormat="1"/>
    <row r="3860" s="426" customFormat="1"/>
    <row r="3861" s="426" customFormat="1"/>
    <row r="3862" s="426" customFormat="1"/>
    <row r="3863" s="426" customFormat="1"/>
    <row r="3864" s="426" customFormat="1"/>
    <row r="3865" s="426" customFormat="1"/>
    <row r="3866" s="426" customFormat="1"/>
    <row r="3867" s="426" customFormat="1"/>
    <row r="3868" s="426" customFormat="1"/>
    <row r="3869" s="426" customFormat="1"/>
    <row r="3870" s="426" customFormat="1"/>
    <row r="3871" s="426" customFormat="1"/>
    <row r="3872" s="426" customFormat="1"/>
    <row r="3873" s="426" customFormat="1"/>
    <row r="3874" s="426" customFormat="1"/>
    <row r="3875" s="426" customFormat="1"/>
    <row r="3876" s="426" customFormat="1"/>
    <row r="3877" s="426" customFormat="1"/>
    <row r="3878" s="426" customFormat="1"/>
    <row r="3879" s="426" customFormat="1"/>
    <row r="3880" s="426" customFormat="1"/>
    <row r="3881" s="426" customFormat="1"/>
    <row r="3882" s="426" customFormat="1"/>
    <row r="3883" s="426" customFormat="1"/>
    <row r="3884" s="426" customFormat="1"/>
    <row r="3885" s="426" customFormat="1"/>
    <row r="3886" s="426" customFormat="1"/>
    <row r="3887" s="426" customFormat="1"/>
    <row r="3888" s="426" customFormat="1"/>
    <row r="3889" s="426" customFormat="1"/>
    <row r="3890" s="426" customFormat="1"/>
    <row r="3891" s="426" customFormat="1"/>
    <row r="3892" s="426" customFormat="1"/>
    <row r="3893" s="426" customFormat="1"/>
    <row r="3894" s="426" customFormat="1"/>
    <row r="3895" s="426" customFormat="1"/>
    <row r="3896" s="426" customFormat="1"/>
    <row r="3897" s="426" customFormat="1"/>
    <row r="3898" s="426" customFormat="1"/>
    <row r="3899" s="426" customFormat="1"/>
    <row r="3900" s="426" customFormat="1"/>
    <row r="3901" s="426" customFormat="1"/>
    <row r="3902" s="426" customFormat="1"/>
    <row r="3903" s="426" customFormat="1"/>
    <row r="3904" s="426" customFormat="1"/>
    <row r="3905" s="426" customFormat="1"/>
    <row r="3906" s="426" customFormat="1"/>
    <row r="3907" s="426" customFormat="1"/>
    <row r="3908" s="426" customFormat="1"/>
    <row r="3909" s="426" customFormat="1"/>
    <row r="3910" s="426" customFormat="1"/>
    <row r="3911" s="426" customFormat="1"/>
    <row r="3912" s="426" customFormat="1"/>
    <row r="3913" s="426" customFormat="1"/>
    <row r="3914" s="426" customFormat="1"/>
    <row r="3915" s="426" customFormat="1"/>
    <row r="3916" s="426" customFormat="1"/>
    <row r="3917" s="426" customFormat="1"/>
    <row r="3918" s="426" customFormat="1"/>
    <row r="3919" s="426" customFormat="1"/>
    <row r="3920" s="426" customFormat="1"/>
    <row r="3921" s="426" customFormat="1"/>
    <row r="3922" s="426" customFormat="1"/>
    <row r="3923" s="426" customFormat="1"/>
    <row r="3924" s="426" customFormat="1"/>
    <row r="3925" s="426" customFormat="1"/>
    <row r="3926" s="426" customFormat="1"/>
    <row r="3927" s="426" customFormat="1"/>
    <row r="3928" s="426" customFormat="1"/>
    <row r="3929" s="426" customFormat="1"/>
    <row r="3930" s="426" customFormat="1"/>
    <row r="3931" s="426" customFormat="1"/>
    <row r="3932" s="426" customFormat="1"/>
    <row r="3933" s="426" customFormat="1"/>
    <row r="3934" s="426" customFormat="1"/>
    <row r="3935" s="426" customFormat="1"/>
    <row r="3936" s="426" customFormat="1"/>
    <row r="3937" s="426" customFormat="1"/>
    <row r="3938" s="426" customFormat="1"/>
    <row r="3939" s="426" customFormat="1"/>
    <row r="3940" s="426" customFormat="1"/>
    <row r="3941" s="426" customFormat="1"/>
    <row r="3942" s="426" customFormat="1"/>
    <row r="3943" s="426" customFormat="1"/>
    <row r="3944" s="426" customFormat="1"/>
    <row r="3945" s="426" customFormat="1"/>
    <row r="3946" s="426" customFormat="1"/>
    <row r="3947" s="426" customFormat="1"/>
    <row r="3948" s="426" customFormat="1"/>
    <row r="3949" s="426" customFormat="1"/>
    <row r="3950" s="426" customFormat="1"/>
    <row r="3951" s="426" customFormat="1"/>
    <row r="3952" s="426" customFormat="1"/>
    <row r="3953" s="426" customFormat="1"/>
    <row r="3954" s="426" customFormat="1"/>
    <row r="3955" s="426" customFormat="1"/>
    <row r="3956" s="426" customFormat="1"/>
    <row r="3957" s="426" customFormat="1"/>
    <row r="3958" s="426" customFormat="1"/>
    <row r="3959" s="426" customFormat="1"/>
    <row r="3960" s="426" customFormat="1"/>
    <row r="3961" s="426" customFormat="1"/>
    <row r="3962" s="426" customFormat="1"/>
    <row r="3963" s="426" customFormat="1"/>
    <row r="3964" s="426" customFormat="1"/>
    <row r="3965" s="426" customFormat="1"/>
    <row r="3966" s="426" customFormat="1"/>
    <row r="3967" s="426" customFormat="1"/>
    <row r="3968" s="426" customFormat="1"/>
    <row r="3969" s="426" customFormat="1"/>
    <row r="3970" s="426" customFormat="1"/>
    <row r="3971" s="426" customFormat="1"/>
    <row r="3972" s="426" customFormat="1"/>
    <row r="3973" s="426" customFormat="1"/>
    <row r="3974" s="426" customFormat="1"/>
    <row r="3975" s="426" customFormat="1"/>
    <row r="3976" s="426" customFormat="1"/>
    <row r="3977" s="426" customFormat="1"/>
    <row r="3978" s="426" customFormat="1"/>
    <row r="3979" s="426" customFormat="1"/>
    <row r="3980" s="426" customFormat="1"/>
    <row r="3981" s="426" customFormat="1"/>
    <row r="3982" s="426" customFormat="1"/>
    <row r="3983" s="426" customFormat="1"/>
    <row r="3984" s="426" customFormat="1"/>
    <row r="3985" s="426" customFormat="1"/>
    <row r="3986" s="426" customFormat="1"/>
    <row r="3987" s="426" customFormat="1"/>
    <row r="3988" s="426" customFormat="1"/>
    <row r="3989" s="426" customFormat="1"/>
    <row r="3990" s="426" customFormat="1"/>
    <row r="3991" s="426" customFormat="1"/>
    <row r="3992" s="426" customFormat="1"/>
    <row r="3993" s="426" customFormat="1"/>
    <row r="3994" s="426" customFormat="1"/>
    <row r="3995" s="426" customFormat="1"/>
    <row r="3996" s="426" customFormat="1"/>
    <row r="3997" s="426" customFormat="1"/>
    <row r="3998" s="426" customFormat="1"/>
    <row r="3999" s="426" customFormat="1"/>
    <row r="4000" s="426" customFormat="1"/>
    <row r="4001" s="426" customFormat="1"/>
    <row r="4002" s="426" customFormat="1"/>
    <row r="4003" s="426" customFormat="1"/>
    <row r="4004" s="426" customFormat="1"/>
    <row r="4005" s="426" customFormat="1"/>
    <row r="4006" s="426" customFormat="1"/>
    <row r="4007" s="426" customFormat="1"/>
    <row r="4008" s="426" customFormat="1"/>
    <row r="4009" s="426" customFormat="1"/>
    <row r="4010" s="426" customFormat="1"/>
    <row r="4011" s="426" customFormat="1"/>
    <row r="4012" s="426" customFormat="1"/>
    <row r="4013" s="426" customFormat="1"/>
    <row r="4014" s="426" customFormat="1"/>
    <row r="4015" s="426" customFormat="1"/>
    <row r="4016" s="426" customFormat="1"/>
    <row r="4017" s="426" customFormat="1"/>
    <row r="4018" s="426" customFormat="1"/>
    <row r="4019" s="426" customFormat="1"/>
    <row r="4020" s="426" customFormat="1"/>
    <row r="4021" s="426" customFormat="1"/>
    <row r="4022" s="426" customFormat="1"/>
    <row r="4023" s="426" customFormat="1"/>
    <row r="4024" s="426" customFormat="1"/>
    <row r="4025" s="426" customFormat="1"/>
    <row r="4026" s="426" customFormat="1"/>
    <row r="4027" s="426" customFormat="1"/>
    <row r="4028" s="426" customFormat="1"/>
    <row r="4029" s="426" customFormat="1"/>
    <row r="4030" s="426" customFormat="1"/>
    <row r="4031" s="426" customFormat="1"/>
    <row r="4032" s="426" customFormat="1"/>
    <row r="4033" s="426" customFormat="1"/>
    <row r="4034" s="426" customFormat="1"/>
    <row r="4035" s="426" customFormat="1"/>
    <row r="4036" s="426" customFormat="1"/>
    <row r="4037" s="426" customFormat="1"/>
    <row r="4038" s="426" customFormat="1"/>
    <row r="4039" s="426" customFormat="1"/>
    <row r="4040" s="426" customFormat="1"/>
    <row r="4041" s="426" customFormat="1"/>
    <row r="4042" s="426" customFormat="1"/>
    <row r="4043" s="426" customFormat="1"/>
    <row r="4044" s="426" customFormat="1"/>
    <row r="4045" s="426" customFormat="1"/>
    <row r="4046" s="426" customFormat="1"/>
    <row r="4047" s="426" customFormat="1"/>
    <row r="4048" s="426" customFormat="1"/>
    <row r="4049" s="426" customFormat="1"/>
    <row r="4050" s="426" customFormat="1"/>
    <row r="4051" s="426" customFormat="1"/>
    <row r="4052" s="426" customFormat="1"/>
    <row r="4053" s="426" customFormat="1"/>
    <row r="4054" s="426" customFormat="1"/>
    <row r="4055" s="426" customFormat="1"/>
    <row r="4056" s="426" customFormat="1"/>
    <row r="4057" s="426" customFormat="1"/>
    <row r="4058" s="426" customFormat="1"/>
    <row r="4059" s="426" customFormat="1"/>
    <row r="4060" s="426" customFormat="1"/>
    <row r="4061" s="426" customFormat="1"/>
    <row r="4062" s="426" customFormat="1"/>
    <row r="4063" s="426" customFormat="1"/>
    <row r="4064" s="426" customFormat="1"/>
    <row r="4065" s="426" customFormat="1"/>
    <row r="4066" s="426" customFormat="1"/>
    <row r="4067" s="426" customFormat="1"/>
    <row r="4068" s="426" customFormat="1"/>
    <row r="4069" s="426" customFormat="1"/>
    <row r="4070" s="426" customFormat="1"/>
    <row r="4071" s="426" customFormat="1"/>
    <row r="4072" s="426" customFormat="1"/>
    <row r="4073" s="426" customFormat="1"/>
    <row r="4074" s="426" customFormat="1"/>
    <row r="4075" s="426" customFormat="1"/>
    <row r="4076" s="426" customFormat="1"/>
    <row r="4077" s="426" customFormat="1"/>
    <row r="4078" s="426" customFormat="1"/>
    <row r="4079" s="426" customFormat="1"/>
    <row r="4080" s="426" customFormat="1"/>
    <row r="4081" s="426" customFormat="1"/>
    <row r="4082" s="426" customFormat="1"/>
    <row r="4083" s="426" customFormat="1"/>
    <row r="4084" s="426" customFormat="1"/>
    <row r="4085" s="426" customFormat="1"/>
    <row r="4086" s="426" customFormat="1"/>
    <row r="4087" s="426" customFormat="1"/>
    <row r="4088" s="426" customFormat="1"/>
    <row r="4089" s="426" customFormat="1"/>
    <row r="4090" s="426" customFormat="1"/>
    <row r="4091" s="426" customFormat="1"/>
    <row r="4092" s="426" customFormat="1"/>
    <row r="4093" s="426" customFormat="1"/>
    <row r="4094" s="426" customFormat="1"/>
    <row r="4095" s="426" customFormat="1"/>
    <row r="4096" s="426" customFormat="1"/>
    <row r="4097" s="426" customFormat="1"/>
    <row r="4098" s="426" customFormat="1"/>
    <row r="4099" s="426" customFormat="1"/>
    <row r="4100" s="426" customFormat="1"/>
    <row r="4101" s="426" customFormat="1"/>
    <row r="4102" s="426" customFormat="1"/>
    <row r="4103" s="426" customFormat="1"/>
    <row r="4104" s="426" customFormat="1"/>
    <row r="4105" s="426" customFormat="1"/>
    <row r="4106" s="426" customFormat="1"/>
    <row r="4107" s="426" customFormat="1"/>
    <row r="4108" s="426" customFormat="1"/>
    <row r="4109" s="426" customFormat="1"/>
    <row r="4110" s="426" customFormat="1"/>
    <row r="4111" s="426" customFormat="1"/>
    <row r="4112" s="426" customFormat="1"/>
    <row r="4113" s="426" customFormat="1"/>
    <row r="4114" s="426" customFormat="1"/>
    <row r="4115" s="426" customFormat="1"/>
    <row r="4116" s="426" customFormat="1"/>
    <row r="4117" s="426" customFormat="1"/>
    <row r="4118" s="426" customFormat="1"/>
    <row r="4119" s="426" customFormat="1"/>
    <row r="4120" s="426" customFormat="1"/>
    <row r="4121" s="426" customFormat="1"/>
    <row r="4122" s="426" customFormat="1"/>
    <row r="4123" s="426" customFormat="1"/>
    <row r="4124" s="426" customFormat="1"/>
    <row r="4125" s="426" customFormat="1"/>
    <row r="4126" s="426" customFormat="1"/>
    <row r="4127" s="426" customFormat="1"/>
    <row r="4128" s="426" customFormat="1"/>
    <row r="4129" s="426" customFormat="1"/>
    <row r="4130" s="426" customFormat="1"/>
    <row r="4131" s="426" customFormat="1"/>
    <row r="4132" s="426" customFormat="1"/>
    <row r="4133" s="426" customFormat="1"/>
    <row r="4134" s="426" customFormat="1"/>
    <row r="4135" s="426" customFormat="1"/>
    <row r="4136" s="426" customFormat="1"/>
    <row r="4137" s="426" customFormat="1"/>
    <row r="4138" s="426" customFormat="1"/>
    <row r="4139" s="426" customFormat="1"/>
    <row r="4140" s="426" customFormat="1"/>
    <row r="4141" s="426" customFormat="1"/>
    <row r="4142" s="426" customFormat="1"/>
    <row r="4143" s="426" customFormat="1"/>
    <row r="4144" s="426" customFormat="1"/>
    <row r="4145" s="426" customFormat="1"/>
    <row r="4146" s="426" customFormat="1"/>
    <row r="4147" s="426" customFormat="1"/>
    <row r="4148" s="426" customFormat="1"/>
    <row r="4149" s="426" customFormat="1"/>
    <row r="4150" s="426" customFormat="1"/>
    <row r="4151" s="426" customFormat="1"/>
    <row r="4152" s="426" customFormat="1"/>
    <row r="4153" s="426" customFormat="1"/>
    <row r="4154" s="426" customFormat="1"/>
    <row r="4155" s="426" customFormat="1"/>
    <row r="4156" s="426" customFormat="1"/>
    <row r="4157" s="426" customFormat="1"/>
    <row r="4158" s="426" customFormat="1"/>
    <row r="4159" s="426" customFormat="1"/>
    <row r="4160" s="426" customFormat="1"/>
    <row r="4161" s="426" customFormat="1"/>
    <row r="4162" s="426" customFormat="1"/>
    <row r="4163" s="426" customFormat="1"/>
    <row r="4164" s="426" customFormat="1"/>
    <row r="4165" s="426" customFormat="1"/>
    <row r="4166" s="426" customFormat="1"/>
    <row r="4167" s="426" customFormat="1"/>
    <row r="4168" s="426" customFormat="1"/>
    <row r="4169" s="426" customFormat="1"/>
    <row r="4170" s="426" customFormat="1"/>
    <row r="4171" s="426" customFormat="1"/>
    <row r="4172" s="426" customFormat="1"/>
    <row r="4173" s="426" customFormat="1"/>
    <row r="4174" s="426" customFormat="1"/>
    <row r="4175" s="426" customFormat="1"/>
    <row r="4176" s="426" customFormat="1"/>
    <row r="4177" s="426" customFormat="1"/>
    <row r="4178" s="426" customFormat="1"/>
    <row r="4179" s="426" customFormat="1"/>
    <row r="4180" s="426" customFormat="1"/>
    <row r="4181" s="426" customFormat="1"/>
    <row r="4182" s="426" customFormat="1"/>
    <row r="4183" s="426" customFormat="1"/>
    <row r="4184" s="426" customFormat="1"/>
    <row r="4185" s="426" customFormat="1"/>
    <row r="4186" s="426" customFormat="1"/>
    <row r="4187" s="426" customFormat="1"/>
    <row r="4188" s="426" customFormat="1"/>
    <row r="4189" s="426" customFormat="1"/>
    <row r="4190" s="426" customFormat="1"/>
    <row r="4191" s="426" customFormat="1"/>
    <row r="4192" s="426" customFormat="1"/>
    <row r="4193" s="426" customFormat="1"/>
    <row r="4194" s="426" customFormat="1"/>
    <row r="4195" s="426" customFormat="1"/>
    <row r="4196" s="426" customFormat="1"/>
    <row r="4197" s="426" customFormat="1"/>
    <row r="4198" s="426" customFormat="1"/>
    <row r="4199" s="426" customFormat="1"/>
    <row r="4200" s="426" customFormat="1"/>
    <row r="4201" s="426" customFormat="1"/>
    <row r="4202" s="426" customFormat="1"/>
    <row r="4203" s="426" customFormat="1"/>
    <row r="4204" s="426" customFormat="1"/>
    <row r="4205" s="426" customFormat="1"/>
    <row r="4206" s="426" customFormat="1"/>
    <row r="4207" s="426" customFormat="1"/>
    <row r="4208" s="426" customFormat="1"/>
    <row r="4209" s="426" customFormat="1"/>
    <row r="4210" s="426" customFormat="1"/>
    <row r="4211" s="426" customFormat="1"/>
    <row r="4212" s="426" customFormat="1"/>
    <row r="4213" s="426" customFormat="1"/>
    <row r="4214" s="426" customFormat="1"/>
    <row r="4215" s="426" customFormat="1"/>
    <row r="4216" s="426" customFormat="1"/>
    <row r="4217" s="426" customFormat="1"/>
    <row r="4218" s="426" customFormat="1"/>
    <row r="4219" s="426" customFormat="1"/>
    <row r="4220" s="426" customFormat="1"/>
    <row r="4221" s="426" customFormat="1"/>
    <row r="4222" s="426" customFormat="1"/>
    <row r="4223" s="426" customFormat="1"/>
    <row r="4224" s="426" customFormat="1"/>
    <row r="4225" s="426" customFormat="1"/>
    <row r="4226" s="426" customFormat="1"/>
    <row r="4227" s="426" customFormat="1"/>
    <row r="4228" s="426" customFormat="1"/>
    <row r="4229" s="426" customFormat="1"/>
    <row r="4230" s="426" customFormat="1"/>
    <row r="4231" s="426" customFormat="1"/>
    <row r="4232" s="426" customFormat="1"/>
    <row r="4233" s="426" customFormat="1"/>
    <row r="4234" s="426" customFormat="1"/>
    <row r="4235" s="426" customFormat="1"/>
    <row r="4236" s="426" customFormat="1"/>
    <row r="4237" s="426" customFormat="1"/>
    <row r="4238" s="426" customFormat="1"/>
    <row r="4239" s="426" customFormat="1"/>
    <row r="4240" s="426" customFormat="1"/>
    <row r="4241" s="426" customFormat="1"/>
    <row r="4242" s="426" customFormat="1"/>
    <row r="4243" s="426" customFormat="1"/>
    <row r="4244" s="426" customFormat="1"/>
    <row r="4245" s="426" customFormat="1"/>
    <row r="4246" s="426" customFormat="1"/>
    <row r="4247" s="426" customFormat="1"/>
    <row r="4248" s="426" customFormat="1"/>
    <row r="4249" s="426" customFormat="1"/>
    <row r="4250" s="426" customFormat="1"/>
    <row r="4251" s="426" customFormat="1"/>
    <row r="4252" s="426" customFormat="1"/>
    <row r="4253" s="426" customFormat="1"/>
    <row r="4254" s="426" customFormat="1"/>
    <row r="4255" s="426" customFormat="1"/>
    <row r="4256" s="426" customFormat="1"/>
    <row r="4257" s="426" customFormat="1"/>
    <row r="4258" s="426" customFormat="1"/>
    <row r="4259" s="426" customFormat="1"/>
    <row r="4260" s="426" customFormat="1"/>
    <row r="4261" s="426" customFormat="1"/>
    <row r="4262" s="426" customFormat="1"/>
    <row r="4263" s="426" customFormat="1"/>
    <row r="4264" s="426" customFormat="1"/>
    <row r="4265" s="426" customFormat="1"/>
    <row r="4266" s="426" customFormat="1"/>
    <row r="4267" s="426" customFormat="1"/>
    <row r="4268" s="426" customFormat="1"/>
    <row r="4269" s="426" customFormat="1"/>
    <row r="4270" s="426" customFormat="1"/>
    <row r="4271" s="426" customFormat="1"/>
    <row r="4272" s="426" customFormat="1"/>
    <row r="4273" s="426" customFormat="1"/>
    <row r="4274" s="426" customFormat="1"/>
    <row r="4275" s="426" customFormat="1"/>
    <row r="4276" s="426" customFormat="1"/>
    <row r="4277" s="426" customFormat="1"/>
    <row r="4278" s="426" customFormat="1"/>
    <row r="4279" s="426" customFormat="1"/>
    <row r="4280" s="426" customFormat="1"/>
    <row r="4281" s="426" customFormat="1"/>
    <row r="4282" s="426" customFormat="1"/>
    <row r="4283" s="426" customFormat="1"/>
    <row r="4284" s="426" customFormat="1"/>
    <row r="4285" s="426" customFormat="1"/>
    <row r="4286" s="426" customFormat="1"/>
    <row r="4287" s="426" customFormat="1"/>
    <row r="4288" s="426" customFormat="1"/>
    <row r="4289" s="426" customFormat="1"/>
    <row r="4290" s="426" customFormat="1"/>
    <row r="4291" s="426" customFormat="1"/>
    <row r="4292" s="426" customFormat="1"/>
    <row r="4293" s="426" customFormat="1"/>
    <row r="4294" s="426" customFormat="1"/>
    <row r="4295" s="426" customFormat="1"/>
    <row r="4296" s="426" customFormat="1"/>
    <row r="4297" s="426" customFormat="1"/>
    <row r="4298" s="426" customFormat="1"/>
    <row r="4299" s="426" customFormat="1"/>
    <row r="4300" s="426" customFormat="1"/>
    <row r="4301" s="426" customFormat="1"/>
    <row r="4302" s="426" customFormat="1"/>
    <row r="4303" s="426" customFormat="1"/>
    <row r="4304" s="426" customFormat="1"/>
    <row r="4305" s="426" customFormat="1"/>
    <row r="4306" s="426" customFormat="1"/>
    <row r="4307" s="426" customFormat="1"/>
    <row r="4308" s="426" customFormat="1"/>
    <row r="4309" s="426" customFormat="1"/>
    <row r="4310" s="426" customFormat="1"/>
    <row r="4311" s="426" customFormat="1"/>
    <row r="4312" s="426" customFormat="1"/>
    <row r="4313" s="426" customFormat="1"/>
    <row r="4314" s="426" customFormat="1"/>
    <row r="4315" s="426" customFormat="1"/>
    <row r="4316" s="426" customFormat="1"/>
    <row r="4317" s="426" customFormat="1"/>
    <row r="4318" s="426" customFormat="1"/>
    <row r="4319" s="426" customFormat="1"/>
    <row r="4320" s="426" customFormat="1"/>
    <row r="4321" s="426" customFormat="1"/>
    <row r="4322" s="426" customFormat="1"/>
    <row r="4323" s="426" customFormat="1"/>
    <row r="4324" s="426" customFormat="1"/>
    <row r="4325" s="426" customFormat="1"/>
    <row r="4326" s="426" customFormat="1"/>
    <row r="4327" s="426" customFormat="1"/>
    <row r="4328" s="426" customFormat="1"/>
    <row r="4329" s="426" customFormat="1"/>
    <row r="4330" s="426" customFormat="1"/>
    <row r="4331" s="426" customFormat="1"/>
    <row r="4332" s="426" customFormat="1"/>
    <row r="4333" s="426" customFormat="1"/>
    <row r="4334" s="426" customFormat="1"/>
    <row r="4335" s="426" customFormat="1"/>
    <row r="4336" s="426" customFormat="1"/>
    <row r="4337" s="426" customFormat="1"/>
    <row r="4338" s="426" customFormat="1"/>
    <row r="4339" s="426" customFormat="1"/>
    <row r="4340" s="426" customFormat="1"/>
    <row r="4341" s="426" customFormat="1"/>
    <row r="4342" s="426" customFormat="1"/>
    <row r="4343" s="426" customFormat="1"/>
    <row r="4344" s="426" customFormat="1"/>
    <row r="4345" s="426" customFormat="1"/>
    <row r="4346" s="426" customFormat="1"/>
    <row r="4347" s="426" customFormat="1"/>
    <row r="4348" s="426" customFormat="1"/>
    <row r="4349" s="426" customFormat="1"/>
    <row r="4350" s="426" customFormat="1"/>
    <row r="4351" s="426" customFormat="1"/>
    <row r="4352" s="426" customFormat="1"/>
    <row r="4353" s="426" customFormat="1"/>
    <row r="4354" s="426" customFormat="1"/>
    <row r="4355" s="426" customFormat="1"/>
    <row r="4356" s="426" customFormat="1"/>
    <row r="4357" s="426" customFormat="1"/>
    <row r="4358" s="426" customFormat="1"/>
    <row r="4359" s="426" customFormat="1"/>
    <row r="4360" s="426" customFormat="1"/>
    <row r="4361" s="426" customFormat="1"/>
    <row r="4362" s="426" customFormat="1"/>
    <row r="4363" s="426" customFormat="1"/>
    <row r="4364" s="426" customFormat="1"/>
    <row r="4365" s="426" customFormat="1"/>
    <row r="4366" s="426" customFormat="1"/>
    <row r="4367" s="426" customFormat="1"/>
    <row r="4368" s="426" customFormat="1"/>
    <row r="4369" s="426" customFormat="1"/>
    <row r="4370" s="426" customFormat="1"/>
    <row r="4371" s="426" customFormat="1"/>
    <row r="4372" s="426" customFormat="1"/>
    <row r="4373" s="426" customFormat="1"/>
    <row r="4374" s="426" customFormat="1"/>
    <row r="4375" s="426" customFormat="1"/>
    <row r="4376" s="426" customFormat="1"/>
    <row r="4377" s="426" customFormat="1"/>
    <row r="4378" s="426" customFormat="1"/>
    <row r="4379" s="426" customFormat="1"/>
    <row r="4380" s="426" customFormat="1"/>
    <row r="4381" s="426" customFormat="1"/>
    <row r="4382" s="426" customFormat="1"/>
    <row r="4383" s="426" customFormat="1"/>
    <row r="4384" s="426" customFormat="1"/>
    <row r="4385" s="426" customFormat="1"/>
    <row r="4386" s="426" customFormat="1"/>
    <row r="4387" s="426" customFormat="1"/>
    <row r="4388" s="426" customFormat="1"/>
    <row r="4389" s="426" customFormat="1"/>
    <row r="4390" s="426" customFormat="1"/>
    <row r="4391" s="426" customFormat="1"/>
    <row r="4392" s="426" customFormat="1"/>
    <row r="4393" s="426" customFormat="1"/>
    <row r="4394" s="426" customFormat="1"/>
    <row r="4395" s="426" customFormat="1"/>
    <row r="4396" s="426" customFormat="1"/>
    <row r="4397" s="426" customFormat="1"/>
    <row r="4398" s="426" customFormat="1"/>
    <row r="4399" s="426" customFormat="1"/>
    <row r="4400" s="426" customFormat="1"/>
    <row r="4401" s="426" customFormat="1"/>
    <row r="4402" s="426" customFormat="1"/>
    <row r="4403" s="426" customFormat="1"/>
    <row r="4404" s="426" customFormat="1"/>
    <row r="4405" s="426" customFormat="1"/>
    <row r="4406" s="426" customFormat="1"/>
    <row r="4407" s="426" customFormat="1"/>
    <row r="4408" s="426" customFormat="1"/>
    <row r="4409" s="426" customFormat="1"/>
    <row r="4410" s="426" customFormat="1"/>
    <row r="4411" s="426" customFormat="1"/>
    <row r="4412" s="426" customFormat="1"/>
    <row r="4413" s="426" customFormat="1"/>
    <row r="4414" s="426" customFormat="1"/>
    <row r="4415" s="426" customFormat="1"/>
    <row r="4416" s="426" customFormat="1"/>
    <row r="4417" s="426" customFormat="1"/>
    <row r="4418" s="426" customFormat="1"/>
    <row r="4419" s="426" customFormat="1"/>
    <row r="4420" s="426" customFormat="1"/>
    <row r="4421" s="426" customFormat="1"/>
    <row r="4422" s="426" customFormat="1"/>
    <row r="4423" s="426" customFormat="1"/>
    <row r="4424" s="426" customFormat="1"/>
    <row r="4425" s="426" customFormat="1"/>
    <row r="4426" s="426" customFormat="1"/>
    <row r="4427" s="426" customFormat="1"/>
    <row r="4428" s="426" customFormat="1"/>
    <row r="4429" s="426" customFormat="1"/>
    <row r="4430" s="426" customFormat="1"/>
    <row r="4431" s="426" customFormat="1"/>
    <row r="4432" s="426" customFormat="1"/>
    <row r="4433" s="426" customFormat="1"/>
    <row r="4434" s="426" customFormat="1"/>
    <row r="4435" s="426" customFormat="1"/>
    <row r="4436" s="426" customFormat="1"/>
    <row r="4437" s="426" customFormat="1"/>
    <row r="4438" s="426" customFormat="1"/>
    <row r="4439" s="426" customFormat="1"/>
    <row r="4440" s="426" customFormat="1"/>
    <row r="4441" s="426" customFormat="1"/>
    <row r="4442" s="426" customFormat="1"/>
    <row r="4443" s="426" customFormat="1"/>
    <row r="4444" s="426" customFormat="1"/>
    <row r="4445" s="426" customFormat="1"/>
    <row r="4446" s="426" customFormat="1"/>
    <row r="4447" s="426" customFormat="1"/>
    <row r="4448" s="426" customFormat="1"/>
    <row r="4449" s="426" customFormat="1"/>
    <row r="4450" s="426" customFormat="1"/>
    <row r="4451" s="426" customFormat="1"/>
    <row r="4452" s="426" customFormat="1"/>
    <row r="4453" s="426" customFormat="1"/>
    <row r="4454" s="426" customFormat="1"/>
    <row r="4455" s="426" customFormat="1"/>
    <row r="4456" s="426" customFormat="1"/>
    <row r="4457" s="426" customFormat="1"/>
    <row r="4458" s="426" customFormat="1"/>
    <row r="4459" s="426" customFormat="1"/>
    <row r="4460" s="426" customFormat="1"/>
    <row r="4461" s="426" customFormat="1"/>
    <row r="4462" s="426" customFormat="1"/>
    <row r="4463" s="426" customFormat="1"/>
    <row r="4464" s="426" customFormat="1"/>
    <row r="4465" s="426" customFormat="1"/>
    <row r="4466" s="426" customFormat="1"/>
    <row r="4467" s="426" customFormat="1"/>
    <row r="4468" s="426" customFormat="1"/>
    <row r="4469" s="426" customFormat="1"/>
    <row r="4470" s="426" customFormat="1"/>
    <row r="4471" s="426" customFormat="1"/>
    <row r="4472" s="426" customFormat="1"/>
    <row r="4473" s="426" customFormat="1"/>
    <row r="4474" s="426" customFormat="1"/>
    <row r="4475" s="426" customFormat="1"/>
    <row r="4476" s="426" customFormat="1"/>
    <row r="4477" s="426" customFormat="1"/>
    <row r="4478" s="426" customFormat="1"/>
    <row r="4479" s="426" customFormat="1"/>
    <row r="4480" s="426" customFormat="1"/>
    <row r="4481" s="426" customFormat="1"/>
    <row r="4482" s="426" customFormat="1"/>
    <row r="4483" s="426" customFormat="1"/>
    <row r="4484" s="426" customFormat="1"/>
    <row r="4485" s="426" customFormat="1"/>
    <row r="4486" s="426" customFormat="1"/>
    <row r="4487" s="426" customFormat="1"/>
    <row r="4488" s="426" customFormat="1"/>
    <row r="4489" s="426" customFormat="1"/>
    <row r="4490" s="426" customFormat="1"/>
    <row r="4491" s="426" customFormat="1"/>
    <row r="4492" s="426" customFormat="1"/>
    <row r="4493" s="426" customFormat="1"/>
    <row r="4494" s="426" customFormat="1"/>
    <row r="4495" s="426" customFormat="1"/>
    <row r="4496" s="426" customFormat="1"/>
    <row r="4497" s="426" customFormat="1"/>
    <row r="4498" s="426" customFormat="1"/>
    <row r="4499" s="426" customFormat="1"/>
    <row r="4500" s="426" customFormat="1"/>
    <row r="4501" s="426" customFormat="1"/>
    <row r="4502" s="426" customFormat="1"/>
    <row r="4503" s="426" customFormat="1"/>
    <row r="4504" s="426" customFormat="1"/>
    <row r="4505" s="426" customFormat="1"/>
    <row r="4506" s="426" customFormat="1"/>
    <row r="4507" s="426" customFormat="1"/>
    <row r="4508" s="426" customFormat="1"/>
    <row r="4509" s="426" customFormat="1"/>
    <row r="4510" s="426" customFormat="1"/>
    <row r="4511" s="426" customFormat="1"/>
    <row r="4512" s="426" customFormat="1"/>
    <row r="4513" s="426" customFormat="1"/>
    <row r="4514" s="426" customFormat="1"/>
    <row r="4515" s="426" customFormat="1"/>
    <row r="4516" s="426" customFormat="1"/>
    <row r="4517" s="426" customFormat="1"/>
    <row r="4518" s="426" customFormat="1"/>
    <row r="4519" s="426" customFormat="1"/>
    <row r="4520" s="426" customFormat="1"/>
    <row r="4521" s="426" customFormat="1"/>
    <row r="4522" s="426" customFormat="1"/>
    <row r="4523" s="426" customFormat="1"/>
    <row r="4524" s="426" customFormat="1"/>
    <row r="4525" s="426" customFormat="1"/>
    <row r="4526" s="426" customFormat="1"/>
    <row r="4527" s="426" customFormat="1"/>
    <row r="4528" s="426" customFormat="1"/>
    <row r="4529" s="426" customFormat="1"/>
    <row r="4530" s="426" customFormat="1"/>
    <row r="4531" s="426" customFormat="1"/>
    <row r="4532" s="426" customFormat="1"/>
    <row r="4533" s="426" customFormat="1"/>
    <row r="4534" s="426" customFormat="1"/>
    <row r="4535" s="426" customFormat="1"/>
    <row r="4536" s="426" customFormat="1"/>
    <row r="4537" s="426" customFormat="1"/>
    <row r="4538" s="426" customFormat="1"/>
    <row r="4539" s="426" customFormat="1"/>
    <row r="4540" s="426" customFormat="1"/>
    <row r="4541" s="426" customFormat="1"/>
    <row r="4542" s="426" customFormat="1"/>
    <row r="4543" s="426" customFormat="1"/>
    <row r="4544" s="426" customFormat="1"/>
    <row r="4545" s="426" customFormat="1"/>
    <row r="4546" s="426" customFormat="1"/>
    <row r="4547" s="426" customFormat="1"/>
    <row r="4548" s="426" customFormat="1"/>
    <row r="4549" s="426" customFormat="1"/>
    <row r="4550" s="426" customFormat="1"/>
    <row r="4551" s="426" customFormat="1"/>
    <row r="4552" s="426" customFormat="1"/>
    <row r="4553" s="426" customFormat="1"/>
    <row r="4554" s="426" customFormat="1"/>
    <row r="4555" s="426" customFormat="1"/>
    <row r="4556" s="426" customFormat="1"/>
    <row r="4557" s="426" customFormat="1"/>
    <row r="4558" s="426" customFormat="1"/>
    <row r="4559" s="426" customFormat="1"/>
    <row r="4560" s="426" customFormat="1"/>
    <row r="4561" s="426" customFormat="1"/>
    <row r="4562" s="426" customFormat="1"/>
    <row r="4563" s="426" customFormat="1"/>
    <row r="4564" s="426" customFormat="1"/>
    <row r="4565" s="426" customFormat="1"/>
    <row r="4566" s="426" customFormat="1"/>
    <row r="4567" s="426" customFormat="1"/>
    <row r="4568" s="426" customFormat="1"/>
    <row r="4569" s="426" customFormat="1"/>
    <row r="4570" s="426" customFormat="1"/>
    <row r="4571" s="426" customFormat="1"/>
    <row r="4572" s="426" customFormat="1"/>
    <row r="4573" s="426" customFormat="1"/>
    <row r="4574" s="426" customFormat="1"/>
    <row r="4575" s="426" customFormat="1"/>
    <row r="4576" s="426" customFormat="1"/>
    <row r="4577" s="426" customFormat="1"/>
    <row r="4578" s="426" customFormat="1"/>
    <row r="4579" s="426" customFormat="1"/>
    <row r="4580" s="426" customFormat="1"/>
    <row r="4581" s="426" customFormat="1"/>
    <row r="4582" s="426" customFormat="1"/>
    <row r="4583" s="426" customFormat="1"/>
    <row r="4584" s="426" customFormat="1"/>
    <row r="4585" s="426" customFormat="1"/>
    <row r="4586" s="426" customFormat="1"/>
    <row r="4587" s="426" customFormat="1"/>
    <row r="4588" s="426" customFormat="1"/>
    <row r="4589" s="426" customFormat="1"/>
    <row r="4590" s="426" customFormat="1"/>
    <row r="4591" s="426" customFormat="1"/>
    <row r="4592" s="426" customFormat="1"/>
    <row r="4593" s="426" customFormat="1"/>
    <row r="4594" s="426" customFormat="1"/>
    <row r="4595" s="426" customFormat="1"/>
    <row r="4596" s="426" customFormat="1"/>
    <row r="4597" s="426" customFormat="1"/>
    <row r="4598" s="426" customFormat="1"/>
    <row r="4599" s="426" customFormat="1"/>
    <row r="4600" s="426" customFormat="1"/>
    <row r="4601" s="426" customFormat="1"/>
    <row r="4602" s="426" customFormat="1"/>
    <row r="4603" s="426" customFormat="1"/>
    <row r="4604" s="426" customFormat="1"/>
    <row r="4605" s="426" customFormat="1"/>
    <row r="4606" s="426" customFormat="1"/>
    <row r="4607" s="426" customFormat="1"/>
    <row r="4608" s="426" customFormat="1"/>
    <row r="4609" s="426" customFormat="1"/>
    <row r="4610" s="426" customFormat="1"/>
    <row r="4611" s="426" customFormat="1"/>
    <row r="4612" s="426" customFormat="1"/>
    <row r="4613" s="426" customFormat="1"/>
    <row r="4614" s="426" customFormat="1"/>
    <row r="4615" s="426" customFormat="1"/>
    <row r="4616" s="426" customFormat="1"/>
    <row r="4617" s="426" customFormat="1"/>
    <row r="4618" s="426" customFormat="1"/>
    <row r="4619" s="426" customFormat="1"/>
    <row r="4620" s="426" customFormat="1"/>
    <row r="4621" s="426" customFormat="1"/>
    <row r="4622" s="426" customFormat="1"/>
    <row r="4623" s="426" customFormat="1"/>
    <row r="4624" s="426" customFormat="1"/>
    <row r="4625" s="426" customFormat="1"/>
    <row r="4626" s="426" customFormat="1"/>
    <row r="4627" s="426" customFormat="1"/>
    <row r="4628" s="426" customFormat="1"/>
    <row r="4629" s="426" customFormat="1"/>
    <row r="4630" s="426" customFormat="1"/>
    <row r="4631" s="426" customFormat="1"/>
    <row r="4632" s="426" customFormat="1"/>
    <row r="4633" s="426" customFormat="1"/>
    <row r="4634" s="426" customFormat="1"/>
    <row r="4635" s="426" customFormat="1"/>
    <row r="4636" s="426" customFormat="1"/>
    <row r="4637" s="426" customFormat="1"/>
    <row r="4638" s="426" customFormat="1"/>
    <row r="4639" s="426" customFormat="1"/>
    <row r="4640" s="426" customFormat="1"/>
    <row r="4641" s="426" customFormat="1"/>
    <row r="4642" s="426" customFormat="1"/>
    <row r="4643" s="426" customFormat="1"/>
    <row r="4644" s="426" customFormat="1"/>
    <row r="4645" s="426" customFormat="1"/>
    <row r="4646" s="426" customFormat="1"/>
    <row r="4647" s="426" customFormat="1"/>
    <row r="4648" s="426" customFormat="1"/>
    <row r="4649" s="426" customFormat="1"/>
    <row r="4650" s="426" customFormat="1"/>
    <row r="4651" s="426" customFormat="1"/>
    <row r="4652" s="426" customFormat="1"/>
    <row r="4653" s="426" customFormat="1"/>
    <row r="4654" s="426" customFormat="1"/>
    <row r="4655" s="426" customFormat="1"/>
    <row r="4656" s="426" customFormat="1"/>
    <row r="4657" s="426" customFormat="1"/>
    <row r="4658" s="426" customFormat="1"/>
    <row r="4659" s="426" customFormat="1"/>
    <row r="4660" s="426" customFormat="1"/>
    <row r="4661" s="426" customFormat="1"/>
    <row r="4662" s="426" customFormat="1"/>
    <row r="4663" s="426" customFormat="1"/>
    <row r="4664" s="426" customFormat="1"/>
    <row r="4665" s="426" customFormat="1"/>
    <row r="4666" s="426" customFormat="1"/>
    <row r="4667" s="426" customFormat="1"/>
    <row r="4668" s="426" customFormat="1"/>
    <row r="4669" s="426" customFormat="1"/>
    <row r="4670" s="426" customFormat="1"/>
    <row r="4671" s="426" customFormat="1"/>
    <row r="4672" s="426" customFormat="1"/>
    <row r="4673" s="426" customFormat="1"/>
    <row r="4674" s="426" customFormat="1"/>
    <row r="4675" s="426" customFormat="1"/>
    <row r="4676" s="426" customFormat="1"/>
    <row r="4677" s="426" customFormat="1"/>
    <row r="4678" s="426" customFormat="1"/>
    <row r="4679" s="426" customFormat="1"/>
    <row r="4680" s="426" customFormat="1"/>
    <row r="4681" s="426" customFormat="1"/>
    <row r="4682" s="426" customFormat="1"/>
    <row r="4683" s="426" customFormat="1"/>
    <row r="4684" s="426" customFormat="1"/>
    <row r="4685" s="426" customFormat="1"/>
    <row r="4686" s="426" customFormat="1"/>
    <row r="4687" s="426" customFormat="1"/>
    <row r="4688" s="426" customFormat="1"/>
    <row r="4689" s="426" customFormat="1"/>
    <row r="4690" s="426" customFormat="1"/>
    <row r="4691" s="426" customFormat="1"/>
    <row r="4692" s="426" customFormat="1"/>
    <row r="4693" s="426" customFormat="1"/>
    <row r="4694" s="426" customFormat="1"/>
    <row r="4695" s="426" customFormat="1"/>
    <row r="4696" s="426" customFormat="1"/>
    <row r="4697" s="426" customFormat="1"/>
    <row r="4698" s="426" customFormat="1"/>
    <row r="4699" s="426" customFormat="1"/>
    <row r="4700" s="426" customFormat="1"/>
    <row r="4701" s="426" customFormat="1"/>
    <row r="4702" s="426" customFormat="1"/>
    <row r="4703" s="426" customFormat="1"/>
    <row r="4704" s="426" customFormat="1"/>
    <row r="4705" s="426" customFormat="1"/>
    <row r="4706" s="426" customFormat="1"/>
    <row r="4707" s="426" customFormat="1"/>
    <row r="4708" s="426" customFormat="1"/>
    <row r="4709" s="426" customFormat="1"/>
    <row r="4710" s="426" customFormat="1"/>
    <row r="4711" s="426" customFormat="1"/>
    <row r="4712" s="426" customFormat="1"/>
    <row r="4713" s="426" customFormat="1"/>
    <row r="4714" s="426" customFormat="1"/>
    <row r="4715" s="426" customFormat="1"/>
    <row r="4716" s="426" customFormat="1"/>
    <row r="4717" s="426" customFormat="1"/>
    <row r="4718" s="426" customFormat="1"/>
    <row r="4719" s="426" customFormat="1"/>
    <row r="4720" s="426" customFormat="1"/>
    <row r="4721" s="426" customFormat="1"/>
    <row r="4722" s="426" customFormat="1"/>
    <row r="4723" s="426" customFormat="1"/>
    <row r="4724" s="426" customFormat="1"/>
    <row r="4725" s="426" customFormat="1"/>
    <row r="4726" s="426" customFormat="1"/>
    <row r="4727" s="426" customFormat="1"/>
    <row r="4728" s="426" customFormat="1"/>
    <row r="4729" s="426" customFormat="1"/>
    <row r="4730" s="426" customFormat="1"/>
    <row r="4731" s="426" customFormat="1"/>
    <row r="4732" s="426" customFormat="1"/>
    <row r="4733" s="426" customFormat="1"/>
    <row r="4734" s="426" customFormat="1"/>
    <row r="4735" s="426" customFormat="1"/>
    <row r="4736" s="426" customFormat="1"/>
    <row r="4737" s="426" customFormat="1"/>
    <row r="4738" s="426" customFormat="1"/>
    <row r="4739" s="426" customFormat="1"/>
    <row r="4740" s="426" customFormat="1"/>
    <row r="4741" s="426" customFormat="1"/>
    <row r="4742" s="426" customFormat="1"/>
    <row r="4743" s="426" customFormat="1"/>
    <row r="4744" s="426" customFormat="1"/>
    <row r="4745" s="426" customFormat="1"/>
    <row r="4746" s="426" customFormat="1"/>
    <row r="4747" s="426" customFormat="1"/>
    <row r="4748" s="426" customFormat="1"/>
    <row r="4749" s="426" customFormat="1"/>
    <row r="4750" s="426" customFormat="1"/>
    <row r="4751" s="426" customFormat="1"/>
    <row r="4752" s="426" customFormat="1"/>
    <row r="4753" s="426" customFormat="1"/>
    <row r="4754" s="426" customFormat="1"/>
    <row r="4755" s="426" customFormat="1"/>
    <row r="4756" s="426" customFormat="1"/>
    <row r="4757" s="426" customFormat="1"/>
    <row r="4758" s="426" customFormat="1"/>
    <row r="4759" s="426" customFormat="1"/>
    <row r="4760" s="426" customFormat="1"/>
    <row r="4761" s="426" customFormat="1"/>
    <row r="4762" s="426" customFormat="1"/>
    <row r="4763" s="426" customFormat="1"/>
    <row r="4764" s="426" customFormat="1"/>
    <row r="4765" s="426" customFormat="1"/>
    <row r="4766" s="426" customFormat="1"/>
    <row r="4767" s="426" customFormat="1"/>
    <row r="4768" s="426" customFormat="1"/>
    <row r="4769" s="426" customFormat="1"/>
    <row r="4770" s="426" customFormat="1"/>
    <row r="4771" s="426" customFormat="1"/>
    <row r="4772" s="426" customFormat="1"/>
    <row r="4773" s="426" customFormat="1"/>
    <row r="4774" s="426" customFormat="1"/>
    <row r="4775" s="426" customFormat="1"/>
    <row r="4776" s="426" customFormat="1"/>
    <row r="4777" s="426" customFormat="1"/>
    <row r="4778" s="426" customFormat="1"/>
    <row r="4779" s="426" customFormat="1"/>
    <row r="4780" s="426" customFormat="1"/>
    <row r="4781" s="426" customFormat="1"/>
    <row r="4782" s="426" customFormat="1"/>
    <row r="4783" s="426" customFormat="1"/>
    <row r="4784" s="426" customFormat="1"/>
    <row r="4785" s="426" customFormat="1"/>
    <row r="4786" s="426" customFormat="1"/>
    <row r="4787" s="426" customFormat="1"/>
    <row r="4788" s="426" customFormat="1"/>
    <row r="4789" s="426" customFormat="1"/>
    <row r="4790" s="426" customFormat="1"/>
    <row r="4791" s="426" customFormat="1"/>
    <row r="4792" s="426" customFormat="1"/>
    <row r="4793" s="426" customFormat="1"/>
    <row r="4794" s="426" customFormat="1"/>
    <row r="4795" s="426" customFormat="1"/>
    <row r="4796" s="426" customFormat="1"/>
    <row r="4797" s="426" customFormat="1"/>
    <row r="4798" s="426" customFormat="1"/>
    <row r="4799" s="426" customFormat="1"/>
    <row r="4800" s="426" customFormat="1"/>
    <row r="4801" s="426" customFormat="1"/>
    <row r="4802" s="426" customFormat="1"/>
    <row r="4803" s="426" customFormat="1"/>
    <row r="4804" s="426" customFormat="1"/>
    <row r="4805" s="426" customFormat="1"/>
    <row r="4806" s="426" customFormat="1"/>
    <row r="4807" s="426" customFormat="1"/>
    <row r="4808" s="426" customFormat="1"/>
    <row r="4809" s="426" customFormat="1"/>
    <row r="4810" s="426" customFormat="1"/>
    <row r="4811" s="426" customFormat="1"/>
    <row r="4812" s="426" customFormat="1"/>
    <row r="4813" s="426" customFormat="1"/>
    <row r="4814" s="426" customFormat="1"/>
    <row r="4815" s="426" customFormat="1"/>
    <row r="4816" s="426" customFormat="1"/>
    <row r="4817" s="426" customFormat="1"/>
    <row r="4818" s="426" customFormat="1"/>
    <row r="4819" s="426" customFormat="1"/>
    <row r="4820" s="426" customFormat="1"/>
    <row r="4821" s="426" customFormat="1"/>
    <row r="4822" s="426" customFormat="1"/>
    <row r="4823" s="426" customFormat="1"/>
    <row r="4824" s="426" customFormat="1"/>
    <row r="4825" s="426" customFormat="1"/>
    <row r="4826" s="426" customFormat="1"/>
    <row r="4827" s="426" customFormat="1"/>
    <row r="4828" s="426" customFormat="1"/>
    <row r="4829" s="426" customFormat="1"/>
    <row r="4830" s="426" customFormat="1"/>
    <row r="4831" s="426" customFormat="1"/>
    <row r="4832" s="426" customFormat="1"/>
    <row r="4833" s="426" customFormat="1"/>
    <row r="4834" s="426" customFormat="1"/>
    <row r="4835" s="426" customFormat="1"/>
    <row r="4836" s="426" customFormat="1"/>
    <row r="4837" s="426" customFormat="1"/>
    <row r="4838" s="426" customFormat="1"/>
    <row r="4839" s="426" customFormat="1"/>
    <row r="4840" s="426" customFormat="1"/>
    <row r="4841" s="426" customFormat="1"/>
    <row r="4842" s="426" customFormat="1"/>
    <row r="4843" s="426" customFormat="1"/>
    <row r="4844" s="426" customFormat="1"/>
    <row r="4845" s="426" customFormat="1"/>
    <row r="4846" s="426" customFormat="1"/>
    <row r="4847" s="426" customFormat="1"/>
    <row r="4848" s="426" customFormat="1"/>
    <row r="4849" s="426" customFormat="1"/>
    <row r="4850" s="426" customFormat="1"/>
    <row r="4851" s="426" customFormat="1"/>
    <row r="4852" s="426" customFormat="1"/>
    <row r="4853" s="426" customFormat="1"/>
    <row r="4854" s="426" customFormat="1"/>
    <row r="4855" s="426" customFormat="1"/>
    <row r="4856" s="426" customFormat="1"/>
    <row r="4857" s="426" customFormat="1"/>
    <row r="4858" s="426" customFormat="1"/>
    <row r="4859" s="426" customFormat="1"/>
    <row r="4860" s="426" customFormat="1"/>
    <row r="4861" s="426" customFormat="1"/>
    <row r="4862" s="426" customFormat="1"/>
    <row r="4863" s="426" customFormat="1"/>
    <row r="4864" s="426" customFormat="1"/>
    <row r="4865" s="426" customFormat="1"/>
    <row r="4866" s="426" customFormat="1"/>
    <row r="4867" s="426" customFormat="1"/>
    <row r="4868" s="426" customFormat="1"/>
    <row r="4869" s="426" customFormat="1"/>
    <row r="4870" s="426" customFormat="1"/>
    <row r="4871" s="426" customFormat="1"/>
    <row r="4872" s="426" customFormat="1"/>
    <row r="4873" s="426" customFormat="1"/>
    <row r="4874" s="426" customFormat="1"/>
    <row r="4875" s="426" customFormat="1"/>
    <row r="4876" s="426" customFormat="1"/>
    <row r="4877" s="426" customFormat="1"/>
    <row r="4878" s="426" customFormat="1"/>
    <row r="4879" s="426" customFormat="1"/>
    <row r="4880" s="426" customFormat="1"/>
    <row r="4881" s="426" customFormat="1"/>
    <row r="4882" s="426" customFormat="1"/>
    <row r="4883" s="426" customFormat="1"/>
    <row r="4884" s="426" customFormat="1"/>
    <row r="4885" s="426" customFormat="1"/>
    <row r="4886" s="426" customFormat="1"/>
    <row r="4887" s="426" customFormat="1"/>
    <row r="4888" s="426" customFormat="1"/>
    <row r="4889" s="426" customFormat="1"/>
    <row r="4890" s="426" customFormat="1"/>
    <row r="4891" s="426" customFormat="1"/>
    <row r="4892" s="426" customFormat="1"/>
    <row r="4893" s="426" customFormat="1"/>
    <row r="4894" s="426" customFormat="1"/>
    <row r="4895" s="426" customFormat="1"/>
    <row r="4896" s="426" customFormat="1"/>
    <row r="4897" s="426" customFormat="1"/>
    <row r="4898" s="426" customFormat="1"/>
    <row r="4899" s="426" customFormat="1"/>
    <row r="4900" s="426" customFormat="1"/>
    <row r="4901" s="426" customFormat="1"/>
    <row r="4902" s="426" customFormat="1"/>
    <row r="4903" s="426" customFormat="1"/>
    <row r="4904" s="426" customFormat="1"/>
    <row r="4905" s="426" customFormat="1"/>
    <row r="4906" s="426" customFormat="1"/>
    <row r="4907" s="426" customFormat="1"/>
    <row r="4908" s="426" customFormat="1"/>
    <row r="4909" s="426" customFormat="1"/>
    <row r="4910" s="426" customFormat="1"/>
    <row r="4911" s="426" customFormat="1"/>
    <row r="4912" s="426" customFormat="1"/>
    <row r="4913" s="426" customFormat="1"/>
    <row r="4914" s="426" customFormat="1"/>
    <row r="4915" s="426" customFormat="1"/>
    <row r="4916" s="426" customFormat="1"/>
    <row r="4917" s="426" customFormat="1"/>
    <row r="4918" s="426" customFormat="1"/>
    <row r="4919" s="426" customFormat="1"/>
    <row r="4920" s="426" customFormat="1"/>
    <row r="4921" s="426" customFormat="1"/>
    <row r="4922" s="426" customFormat="1"/>
    <row r="4923" s="426" customFormat="1"/>
    <row r="4924" s="426" customFormat="1"/>
    <row r="4925" s="426" customFormat="1"/>
    <row r="4926" s="426" customFormat="1"/>
    <row r="4927" s="426" customFormat="1"/>
    <row r="4928" s="426" customFormat="1"/>
    <row r="4929" s="426" customFormat="1"/>
    <row r="4930" s="426" customFormat="1"/>
    <row r="4931" s="426" customFormat="1"/>
    <row r="4932" s="426" customFormat="1"/>
    <row r="4933" s="426" customFormat="1"/>
    <row r="4934" s="426" customFormat="1"/>
    <row r="4935" s="426" customFormat="1"/>
    <row r="4936" s="426" customFormat="1"/>
    <row r="4937" s="426" customFormat="1"/>
    <row r="4938" s="426" customFormat="1"/>
    <row r="4939" s="426" customFormat="1"/>
    <row r="4940" s="426" customFormat="1"/>
    <row r="4941" s="426" customFormat="1"/>
    <row r="4942" s="426" customFormat="1"/>
    <row r="4943" s="426" customFormat="1"/>
    <row r="4944" s="426" customFormat="1"/>
    <row r="4945" s="426" customFormat="1"/>
    <row r="4946" s="426" customFormat="1"/>
    <row r="4947" s="426" customFormat="1"/>
    <row r="4948" s="426" customFormat="1"/>
    <row r="4949" s="426" customFormat="1"/>
    <row r="4950" s="426" customFormat="1"/>
    <row r="4951" s="426" customFormat="1"/>
    <row r="4952" s="426" customFormat="1"/>
    <row r="4953" s="426" customFormat="1"/>
    <row r="4954" s="426" customFormat="1"/>
    <row r="4955" s="426" customFormat="1"/>
    <row r="4956" s="426" customFormat="1"/>
    <row r="4957" s="426" customFormat="1"/>
    <row r="4958" s="426" customFormat="1"/>
    <row r="4959" s="426" customFormat="1"/>
    <row r="4960" s="426" customFormat="1"/>
    <row r="4961" s="426" customFormat="1"/>
    <row r="4962" s="426" customFormat="1"/>
    <row r="4963" s="426" customFormat="1"/>
    <row r="4964" s="426" customFormat="1"/>
    <row r="4965" s="426" customFormat="1"/>
    <row r="4966" s="426" customFormat="1"/>
    <row r="4967" s="426" customFormat="1"/>
    <row r="4968" s="426" customFormat="1"/>
    <row r="4969" s="426" customFormat="1"/>
    <row r="4970" s="426" customFormat="1"/>
    <row r="4971" s="426" customFormat="1"/>
    <row r="4972" s="426" customFormat="1"/>
    <row r="4973" s="426" customFormat="1"/>
    <row r="4974" s="426" customFormat="1"/>
    <row r="4975" s="426" customFormat="1"/>
    <row r="4976" s="426" customFormat="1"/>
    <row r="4977" s="426" customFormat="1"/>
    <row r="4978" s="426" customFormat="1"/>
    <row r="4979" s="426" customFormat="1"/>
    <row r="4980" s="426" customFormat="1"/>
    <row r="4981" s="426" customFormat="1"/>
    <row r="4982" s="426" customFormat="1"/>
    <row r="4983" s="426" customFormat="1"/>
    <row r="4984" s="426" customFormat="1"/>
    <row r="4985" s="426" customFormat="1"/>
    <row r="4986" s="426" customFormat="1"/>
    <row r="4987" s="426" customFormat="1"/>
    <row r="4988" s="426" customFormat="1"/>
    <row r="4989" s="426" customFormat="1"/>
    <row r="4990" s="426" customFormat="1"/>
    <row r="4991" s="426" customFormat="1"/>
    <row r="4992" s="426" customFormat="1"/>
    <row r="4993" s="426" customFormat="1"/>
    <row r="4994" s="426" customFormat="1"/>
    <row r="4995" s="426" customFormat="1"/>
    <row r="4996" s="426" customFormat="1"/>
    <row r="4997" s="426" customFormat="1"/>
    <row r="4998" s="426" customFormat="1"/>
    <row r="4999" s="426" customFormat="1"/>
    <row r="5000" s="426" customFormat="1"/>
    <row r="5001" s="426" customFormat="1"/>
    <row r="5002" s="426" customFormat="1"/>
    <row r="5003" s="426" customFormat="1"/>
    <row r="5004" s="426" customFormat="1"/>
    <row r="5005" s="426" customFormat="1"/>
    <row r="5006" s="426" customFormat="1"/>
    <row r="5007" s="426" customFormat="1"/>
    <row r="5008" s="426" customFormat="1"/>
    <row r="5009" s="426" customFormat="1"/>
    <row r="5010" s="426" customFormat="1"/>
    <row r="5011" s="426" customFormat="1"/>
    <row r="5012" s="426" customFormat="1"/>
    <row r="5013" s="426" customFormat="1"/>
    <row r="5014" s="426" customFormat="1"/>
    <row r="5015" s="426" customFormat="1"/>
    <row r="5016" s="426" customFormat="1"/>
    <row r="5017" s="426" customFormat="1"/>
    <row r="5018" s="426" customFormat="1"/>
    <row r="5019" s="426" customFormat="1"/>
    <row r="5020" s="426" customFormat="1"/>
    <row r="5021" s="426" customFormat="1"/>
    <row r="5022" s="426" customFormat="1"/>
    <row r="5023" s="426" customFormat="1"/>
    <row r="5024" s="426" customFormat="1"/>
    <row r="5025" s="426" customFormat="1"/>
    <row r="5026" s="426" customFormat="1"/>
    <row r="5027" s="426" customFormat="1"/>
    <row r="5028" s="426" customFormat="1"/>
    <row r="5029" s="426" customFormat="1"/>
    <row r="5030" s="426" customFormat="1"/>
    <row r="5031" s="426" customFormat="1"/>
    <row r="5032" s="426" customFormat="1"/>
    <row r="5033" s="426" customFormat="1"/>
    <row r="5034" s="426" customFormat="1"/>
    <row r="5035" s="426" customFormat="1"/>
    <row r="5036" s="426" customFormat="1"/>
    <row r="5037" s="426" customFormat="1"/>
    <row r="5038" s="426" customFormat="1"/>
    <row r="5039" s="426" customFormat="1"/>
    <row r="5040" s="426" customFormat="1"/>
    <row r="5041" s="426" customFormat="1"/>
    <row r="5042" s="426" customFormat="1"/>
    <row r="5043" s="426" customFormat="1"/>
    <row r="5044" s="426" customFormat="1"/>
    <row r="5045" s="426" customFormat="1"/>
    <row r="5046" s="426" customFormat="1"/>
    <row r="5047" s="426" customFormat="1"/>
    <row r="5048" s="426" customFormat="1"/>
    <row r="5049" s="426" customFormat="1"/>
    <row r="5050" s="426" customFormat="1"/>
    <row r="5051" s="426" customFormat="1"/>
    <row r="5052" s="426" customFormat="1"/>
    <row r="5053" s="426" customFormat="1"/>
    <row r="5054" s="426" customFormat="1"/>
    <row r="5055" s="426" customFormat="1"/>
    <row r="5056" s="426" customFormat="1"/>
    <row r="5057" s="426" customFormat="1"/>
    <row r="5058" s="426" customFormat="1"/>
    <row r="5059" s="426" customFormat="1"/>
    <row r="5060" s="426" customFormat="1"/>
    <row r="5061" s="426" customFormat="1"/>
    <row r="5062" s="426" customFormat="1"/>
    <row r="5063" s="426" customFormat="1"/>
    <row r="5064" s="426" customFormat="1"/>
    <row r="5065" s="426" customFormat="1"/>
    <row r="5066" s="426" customFormat="1"/>
    <row r="5067" s="426" customFormat="1"/>
    <row r="5068" s="426" customFormat="1"/>
    <row r="5069" s="426" customFormat="1"/>
    <row r="5070" s="426" customFormat="1"/>
    <row r="5071" s="426" customFormat="1"/>
    <row r="5072" s="426" customFormat="1"/>
    <row r="5073" s="426" customFormat="1"/>
    <row r="5074" s="426" customFormat="1"/>
    <row r="5075" s="426" customFormat="1"/>
    <row r="5076" s="426" customFormat="1"/>
    <row r="5077" s="426" customFormat="1"/>
    <row r="5078" s="426" customFormat="1"/>
    <row r="5079" s="426" customFormat="1"/>
    <row r="5080" s="426" customFormat="1"/>
    <row r="5081" s="426" customFormat="1"/>
    <row r="5082" s="426" customFormat="1"/>
    <row r="5083" s="426" customFormat="1"/>
    <row r="5084" s="426" customFormat="1"/>
    <row r="5085" s="426" customFormat="1"/>
    <row r="5086" s="426" customFormat="1"/>
    <row r="5087" s="426" customFormat="1"/>
    <row r="5088" s="426" customFormat="1"/>
    <row r="5089" s="426" customFormat="1"/>
    <row r="5090" s="426" customFormat="1"/>
    <row r="5091" s="426" customFormat="1"/>
    <row r="5092" s="426" customFormat="1"/>
    <row r="5093" s="426" customFormat="1"/>
    <row r="5094" s="426" customFormat="1"/>
    <row r="5095" s="426" customFormat="1"/>
    <row r="5096" s="426" customFormat="1"/>
    <row r="5097" s="426" customFormat="1"/>
    <row r="5098" s="426" customFormat="1"/>
    <row r="5099" s="426" customFormat="1"/>
    <row r="5100" s="426" customFormat="1"/>
    <row r="5101" s="426" customFormat="1"/>
    <row r="5102" s="426" customFormat="1"/>
    <row r="5103" s="426" customFormat="1"/>
    <row r="5104" s="426" customFormat="1"/>
    <row r="5105" s="426" customFormat="1"/>
    <row r="5106" s="426" customFormat="1"/>
    <row r="5107" s="426" customFormat="1"/>
    <row r="5108" s="426" customFormat="1"/>
    <row r="5109" s="426" customFormat="1"/>
    <row r="5110" s="426" customFormat="1"/>
    <row r="5111" s="426" customFormat="1"/>
    <row r="5112" s="426" customFormat="1"/>
    <row r="5113" s="426" customFormat="1"/>
    <row r="5114" s="426" customFormat="1"/>
    <row r="5115" s="426" customFormat="1"/>
    <row r="5116" s="426" customFormat="1"/>
    <row r="5117" s="426" customFormat="1"/>
    <row r="5118" s="426" customFormat="1"/>
    <row r="5119" s="426" customFormat="1"/>
    <row r="5120" s="426" customFormat="1"/>
    <row r="5121" s="426" customFormat="1"/>
    <row r="5122" s="426" customFormat="1"/>
    <row r="5123" s="426" customFormat="1"/>
    <row r="5124" s="426" customFormat="1"/>
    <row r="5125" s="426" customFormat="1"/>
    <row r="5126" s="426" customFormat="1"/>
    <row r="5127" s="426" customFormat="1"/>
    <row r="5128" s="426" customFormat="1"/>
    <row r="5129" s="426" customFormat="1"/>
    <row r="5130" s="426" customFormat="1"/>
    <row r="5131" s="426" customFormat="1"/>
    <row r="5132" s="426" customFormat="1"/>
    <row r="5133" s="426" customFormat="1"/>
    <row r="5134" s="426" customFormat="1"/>
    <row r="5135" s="426" customFormat="1"/>
    <row r="5136" s="426" customFormat="1"/>
    <row r="5137" s="426" customFormat="1"/>
    <row r="5138" s="426" customFormat="1"/>
    <row r="5139" s="426" customFormat="1"/>
    <row r="5140" s="426" customFormat="1"/>
    <row r="5141" s="426" customFormat="1"/>
    <row r="5142" s="426" customFormat="1"/>
    <row r="5143" s="426" customFormat="1"/>
    <row r="5144" s="426" customFormat="1"/>
    <row r="5145" s="426" customFormat="1"/>
    <row r="5146" s="426" customFormat="1"/>
    <row r="5147" s="426" customFormat="1"/>
    <row r="5148" s="426" customFormat="1"/>
    <row r="5149" s="426" customFormat="1"/>
    <row r="5150" s="426" customFormat="1"/>
    <row r="5151" s="426" customFormat="1"/>
    <row r="5152" s="426" customFormat="1"/>
    <row r="5153" s="426" customFormat="1"/>
    <row r="5154" s="426" customFormat="1"/>
    <row r="5155" s="426" customFormat="1"/>
    <row r="5156" s="426" customFormat="1"/>
    <row r="5157" s="426" customFormat="1"/>
    <row r="5158" s="426" customFormat="1"/>
    <row r="5159" s="426" customFormat="1"/>
    <row r="5160" s="426" customFormat="1"/>
    <row r="5161" s="426" customFormat="1"/>
    <row r="5162" s="426" customFormat="1"/>
    <row r="5163" s="426" customFormat="1"/>
    <row r="5164" s="426" customFormat="1"/>
    <row r="5165" s="426" customFormat="1"/>
    <row r="5166" s="426" customFormat="1"/>
    <row r="5167" s="426" customFormat="1"/>
    <row r="5168" s="426" customFormat="1"/>
    <row r="5169" s="426" customFormat="1"/>
    <row r="5170" s="426" customFormat="1"/>
    <row r="5171" s="426" customFormat="1"/>
    <row r="5172" s="426" customFormat="1"/>
    <row r="5173" s="426" customFormat="1"/>
    <row r="5174" s="426" customFormat="1"/>
    <row r="5175" s="426" customFormat="1"/>
    <row r="5176" s="426" customFormat="1"/>
    <row r="5177" s="426" customFormat="1"/>
    <row r="5178" s="426" customFormat="1"/>
    <row r="5179" s="426" customFormat="1"/>
    <row r="5180" s="426" customFormat="1"/>
    <row r="5181" s="426" customFormat="1"/>
    <row r="5182" s="426" customFormat="1"/>
    <row r="5183" s="426" customFormat="1"/>
    <row r="5184" s="426" customFormat="1"/>
    <row r="5185" s="426" customFormat="1"/>
    <row r="5186" s="426" customFormat="1"/>
    <row r="5187" s="426" customFormat="1"/>
    <row r="5188" s="426" customFormat="1"/>
    <row r="5189" s="426" customFormat="1"/>
    <row r="5190" s="426" customFormat="1"/>
    <row r="5191" s="426" customFormat="1"/>
    <row r="5192" s="426" customFormat="1"/>
    <row r="5193" s="426" customFormat="1"/>
    <row r="5194" s="426" customFormat="1"/>
    <row r="5195" s="426" customFormat="1"/>
    <row r="5196" s="426" customFormat="1"/>
    <row r="5197" s="426" customFormat="1"/>
    <row r="5198" s="426" customFormat="1"/>
    <row r="5199" s="426" customFormat="1"/>
    <row r="5200" s="426" customFormat="1"/>
    <row r="5201" s="426" customFormat="1"/>
    <row r="5202" s="426" customFormat="1"/>
    <row r="5203" s="426" customFormat="1"/>
    <row r="5204" s="426" customFormat="1"/>
    <row r="5205" s="426" customFormat="1"/>
    <row r="5206" s="426" customFormat="1"/>
    <row r="5207" s="426" customFormat="1"/>
    <row r="5208" s="426" customFormat="1"/>
    <row r="5209" s="426" customFormat="1"/>
    <row r="5210" s="426" customFormat="1"/>
    <row r="5211" s="426" customFormat="1"/>
    <row r="5212" s="426" customFormat="1"/>
    <row r="5213" s="426" customFormat="1"/>
    <row r="5214" s="426" customFormat="1"/>
    <row r="5215" s="426" customFormat="1"/>
    <row r="5216" s="426" customFormat="1"/>
    <row r="5217" s="426" customFormat="1"/>
    <row r="5218" s="426" customFormat="1"/>
    <row r="5219" s="426" customFormat="1"/>
    <row r="5220" s="426" customFormat="1"/>
    <row r="5221" s="426" customFormat="1"/>
    <row r="5222" s="426" customFormat="1"/>
    <row r="5223" s="426" customFormat="1"/>
    <row r="5224" s="426" customFormat="1"/>
    <row r="5225" s="426" customFormat="1"/>
    <row r="5226" s="426" customFormat="1"/>
    <row r="5227" s="426" customFormat="1"/>
    <row r="5228" s="426" customFormat="1"/>
    <row r="5229" s="426" customFormat="1"/>
    <row r="5230" s="426" customFormat="1"/>
    <row r="5231" s="426" customFormat="1"/>
    <row r="5232" s="426" customFormat="1"/>
    <row r="5233" s="426" customFormat="1"/>
    <row r="5234" s="426" customFormat="1"/>
    <row r="5235" s="426" customFormat="1"/>
    <row r="5236" s="426" customFormat="1"/>
    <row r="5237" s="426" customFormat="1"/>
    <row r="5238" s="426" customFormat="1"/>
    <row r="5239" s="426" customFormat="1"/>
    <row r="5240" s="426" customFormat="1"/>
    <row r="5241" s="426" customFormat="1"/>
    <row r="5242" s="426" customFormat="1"/>
    <row r="5243" s="426" customFormat="1"/>
    <row r="5244" s="426" customFormat="1"/>
    <row r="5245" s="426" customFormat="1"/>
    <row r="5246" s="426" customFormat="1"/>
    <row r="5247" s="426" customFormat="1"/>
    <row r="5248" s="426" customFormat="1"/>
    <row r="5249" s="426" customFormat="1"/>
    <row r="5250" s="426" customFormat="1"/>
    <row r="5251" s="426" customFormat="1"/>
    <row r="5252" s="426" customFormat="1"/>
    <row r="5253" s="426" customFormat="1"/>
    <row r="5254" s="426" customFormat="1"/>
    <row r="5255" s="426" customFormat="1"/>
    <row r="5256" s="426" customFormat="1"/>
    <row r="5257" s="426" customFormat="1"/>
    <row r="5258" s="426" customFormat="1"/>
    <row r="5259" s="426" customFormat="1"/>
    <row r="5260" s="426" customFormat="1"/>
    <row r="5261" s="426" customFormat="1"/>
    <row r="5262" s="426" customFormat="1"/>
    <row r="5263" s="426" customFormat="1"/>
    <row r="5264" s="426" customFormat="1"/>
    <row r="5265" s="426" customFormat="1"/>
    <row r="5266" s="426" customFormat="1"/>
    <row r="5267" s="426" customFormat="1"/>
    <row r="5268" s="426" customFormat="1"/>
    <row r="5269" s="426" customFormat="1"/>
    <row r="5270" s="426" customFormat="1"/>
    <row r="5271" s="426" customFormat="1"/>
    <row r="5272" s="426" customFormat="1"/>
    <row r="5273" s="426" customFormat="1"/>
    <row r="5274" s="426" customFormat="1"/>
    <row r="5275" s="426" customFormat="1"/>
    <row r="5276" s="426" customFormat="1"/>
    <row r="5277" s="426" customFormat="1"/>
    <row r="5278" s="426" customFormat="1"/>
    <row r="5279" s="426" customFormat="1"/>
    <row r="5280" s="426" customFormat="1"/>
    <row r="5281" s="426" customFormat="1"/>
    <row r="5282" s="426" customFormat="1"/>
    <row r="5283" s="426" customFormat="1"/>
    <row r="5284" s="426" customFormat="1"/>
    <row r="5285" s="426" customFormat="1"/>
    <row r="5286" s="426" customFormat="1"/>
    <row r="5287" s="426" customFormat="1"/>
    <row r="5288" s="426" customFormat="1"/>
    <row r="5289" s="426" customFormat="1"/>
    <row r="5290" s="426" customFormat="1"/>
    <row r="5291" s="426" customFormat="1"/>
    <row r="5292" s="426" customFormat="1"/>
    <row r="5293" s="426" customFormat="1"/>
    <row r="5294" s="426" customFormat="1"/>
    <row r="5295" s="426" customFormat="1"/>
    <row r="5296" s="426" customFormat="1"/>
    <row r="5297" s="426" customFormat="1"/>
    <row r="5298" s="426" customFormat="1"/>
    <row r="5299" s="426" customFormat="1"/>
    <row r="5300" s="426" customFormat="1"/>
    <row r="5301" s="426" customFormat="1"/>
    <row r="5302" s="426" customFormat="1"/>
    <row r="5303" s="426" customFormat="1"/>
    <row r="5304" s="426" customFormat="1"/>
    <row r="5305" s="426" customFormat="1"/>
    <row r="5306" s="426" customFormat="1"/>
    <row r="5307" s="426" customFormat="1"/>
    <row r="5308" s="426" customFormat="1"/>
    <row r="5309" s="426" customFormat="1"/>
    <row r="5310" s="426" customFormat="1"/>
    <row r="5311" s="426" customFormat="1"/>
    <row r="5312" s="426" customFormat="1"/>
    <row r="5313" s="426" customFormat="1"/>
    <row r="5314" s="426" customFormat="1"/>
    <row r="5315" s="426" customFormat="1"/>
    <row r="5316" s="426" customFormat="1"/>
    <row r="5317" s="426" customFormat="1"/>
    <row r="5318" s="426" customFormat="1"/>
    <row r="5319" s="426" customFormat="1"/>
    <row r="5320" s="426" customFormat="1"/>
    <row r="5321" s="426" customFormat="1"/>
    <row r="5322" s="426" customFormat="1"/>
    <row r="5323" s="426" customFormat="1"/>
    <row r="5324" s="426" customFormat="1"/>
    <row r="5325" s="426" customFormat="1"/>
    <row r="5326" s="426" customFormat="1"/>
    <row r="5327" s="426" customFormat="1"/>
    <row r="5328" s="426" customFormat="1"/>
    <row r="5329" s="426" customFormat="1"/>
    <row r="5330" s="426" customFormat="1"/>
    <row r="5331" s="426" customFormat="1"/>
    <row r="5332" s="426" customFormat="1"/>
    <row r="5333" s="426" customFormat="1"/>
    <row r="5334" s="426" customFormat="1"/>
    <row r="5335" s="426" customFormat="1"/>
    <row r="5336" s="426" customFormat="1"/>
    <row r="5337" s="426" customFormat="1"/>
    <row r="5338" s="426" customFormat="1"/>
    <row r="5339" s="426" customFormat="1"/>
    <row r="5340" s="426" customFormat="1"/>
    <row r="5341" s="426" customFormat="1"/>
    <row r="5342" s="426" customFormat="1"/>
    <row r="5343" s="426" customFormat="1"/>
    <row r="5344" s="426" customFormat="1"/>
    <row r="5345" s="426" customFormat="1"/>
    <row r="5346" s="426" customFormat="1"/>
    <row r="5347" s="426" customFormat="1"/>
    <row r="5348" s="426" customFormat="1"/>
    <row r="5349" s="426" customFormat="1"/>
    <row r="5350" s="426" customFormat="1"/>
    <row r="5351" s="426" customFormat="1"/>
    <row r="5352" s="426" customFormat="1"/>
    <row r="5353" s="426" customFormat="1"/>
    <row r="5354" s="426" customFormat="1"/>
    <row r="5355" s="426" customFormat="1"/>
    <row r="5356" s="426" customFormat="1"/>
    <row r="5357" s="426" customFormat="1"/>
    <row r="5358" s="426" customFormat="1"/>
    <row r="5359" s="426" customFormat="1"/>
    <row r="5360" s="426" customFormat="1"/>
    <row r="5361" s="426" customFormat="1"/>
    <row r="5362" s="426" customFormat="1"/>
    <row r="5363" s="426" customFormat="1"/>
    <row r="5364" s="426" customFormat="1"/>
    <row r="5365" s="426" customFormat="1"/>
    <row r="5366" s="426" customFormat="1"/>
    <row r="5367" s="426" customFormat="1"/>
    <row r="5368" s="426" customFormat="1"/>
    <row r="5369" s="426" customFormat="1"/>
    <row r="5370" s="426" customFormat="1"/>
    <row r="5371" s="426" customFormat="1"/>
    <row r="5372" s="426" customFormat="1"/>
    <row r="5373" s="426" customFormat="1"/>
    <row r="5374" s="426" customFormat="1"/>
    <row r="5375" s="426" customFormat="1"/>
    <row r="5376" s="426" customFormat="1"/>
    <row r="5377" s="426" customFormat="1"/>
    <row r="5378" s="426" customFormat="1"/>
    <row r="5379" s="426" customFormat="1"/>
    <row r="5380" s="426" customFormat="1"/>
    <row r="5381" s="426" customFormat="1"/>
    <row r="5382" s="426" customFormat="1"/>
    <row r="5383" s="426" customFormat="1"/>
    <row r="5384" s="426" customFormat="1"/>
    <row r="5385" s="426" customFormat="1"/>
    <row r="5386" s="426" customFormat="1"/>
    <row r="5387" s="426" customFormat="1"/>
    <row r="5388" s="426" customFormat="1"/>
    <row r="5389" s="426" customFormat="1"/>
    <row r="5390" s="426" customFormat="1"/>
    <row r="5391" s="426" customFormat="1"/>
    <row r="5392" s="426" customFormat="1"/>
    <row r="5393" s="426" customFormat="1"/>
    <row r="5394" s="426" customFormat="1"/>
    <row r="5395" s="426" customFormat="1"/>
    <row r="5396" s="426" customFormat="1"/>
    <row r="5397" s="426" customFormat="1"/>
    <row r="5398" s="426" customFormat="1"/>
    <row r="5399" s="426" customFormat="1"/>
    <row r="5400" s="426" customFormat="1"/>
    <row r="5401" s="426" customFormat="1"/>
    <row r="5402" s="426" customFormat="1"/>
    <row r="5403" s="426" customFormat="1"/>
    <row r="5404" s="426" customFormat="1"/>
    <row r="5405" s="426" customFormat="1"/>
    <row r="5406" s="426" customFormat="1"/>
    <row r="5407" s="426" customFormat="1"/>
    <row r="5408" s="426" customFormat="1"/>
    <row r="5409" s="426" customFormat="1"/>
    <row r="5410" s="426" customFormat="1"/>
    <row r="5411" s="426" customFormat="1"/>
    <row r="5412" s="426" customFormat="1"/>
    <row r="5413" s="426" customFormat="1"/>
    <row r="5414" s="426" customFormat="1"/>
    <row r="5415" s="426" customFormat="1"/>
    <row r="5416" s="426" customFormat="1"/>
    <row r="5417" s="426" customFormat="1"/>
    <row r="5418" s="426" customFormat="1"/>
    <row r="5419" s="426" customFormat="1"/>
    <row r="5420" s="426" customFormat="1"/>
    <row r="5421" s="426" customFormat="1"/>
    <row r="5422" s="426" customFormat="1"/>
    <row r="5423" s="426" customFormat="1"/>
    <row r="5424" s="426" customFormat="1"/>
    <row r="5425" s="426" customFormat="1"/>
    <row r="5426" s="426" customFormat="1"/>
    <row r="5427" s="426" customFormat="1"/>
    <row r="5428" s="426" customFormat="1"/>
    <row r="5429" s="426" customFormat="1"/>
    <row r="5430" s="426" customFormat="1"/>
    <row r="5431" s="426" customFormat="1"/>
    <row r="5432" s="426" customFormat="1"/>
    <row r="5433" s="426" customFormat="1"/>
    <row r="5434" s="426" customFormat="1"/>
    <row r="5435" s="426" customFormat="1"/>
    <row r="5436" s="426" customFormat="1"/>
    <row r="5437" s="426" customFormat="1"/>
    <row r="5438" s="426" customFormat="1"/>
    <row r="5439" s="426" customFormat="1"/>
    <row r="5440" s="426" customFormat="1"/>
    <row r="5441" s="426" customFormat="1"/>
    <row r="5442" s="426" customFormat="1"/>
    <row r="5443" s="426" customFormat="1"/>
    <row r="5444" s="426" customFormat="1"/>
    <row r="5445" s="426" customFormat="1"/>
    <row r="5446" s="426" customFormat="1"/>
    <row r="5447" s="426" customFormat="1"/>
    <row r="5448" s="426" customFormat="1"/>
    <row r="5449" s="426" customFormat="1"/>
    <row r="5450" s="426" customFormat="1"/>
    <row r="5451" s="426" customFormat="1"/>
    <row r="5452" s="426" customFormat="1"/>
    <row r="5453" s="426" customFormat="1"/>
    <row r="5454" s="426" customFormat="1"/>
    <row r="5455" s="426" customFormat="1"/>
    <row r="5456" s="426" customFormat="1"/>
    <row r="5457" s="426" customFormat="1"/>
    <row r="5458" s="426" customFormat="1"/>
    <row r="5459" s="426" customFormat="1"/>
    <row r="5460" s="426" customFormat="1"/>
    <row r="5461" s="426" customFormat="1"/>
    <row r="5462" s="426" customFormat="1"/>
    <row r="5463" s="426" customFormat="1"/>
    <row r="5464" s="426" customFormat="1"/>
    <row r="5465" s="426" customFormat="1"/>
    <row r="5466" s="426" customFormat="1"/>
    <row r="5467" s="426" customFormat="1"/>
    <row r="5468" s="426" customFormat="1"/>
    <row r="5469" s="426" customFormat="1"/>
    <row r="5470" s="426" customFormat="1"/>
    <row r="5471" s="426" customFormat="1"/>
    <row r="5472" s="426" customFormat="1"/>
    <row r="5473" spans="2:18" s="426" customFormat="1"/>
    <row r="5474" spans="2:18" s="426" customFormat="1"/>
    <row r="5475" spans="2:18" s="426" customFormat="1"/>
    <row r="5476" spans="2:18" s="426" customFormat="1"/>
    <row r="5477" spans="2:18" s="426" customFormat="1"/>
    <row r="5478" spans="2:18" s="426" customFormat="1"/>
    <row r="5479" spans="2:18" s="426" customFormat="1"/>
    <row r="5480" spans="2:18" s="426" customFormat="1"/>
    <row r="5481" spans="2:18" s="426" customFormat="1"/>
    <row r="5482" spans="2:18" s="426" customFormat="1"/>
    <row r="5483" spans="2:18" s="426" customFormat="1">
      <c r="B5483" s="431"/>
      <c r="C5483" s="431"/>
      <c r="D5483" s="431"/>
      <c r="E5483" s="431"/>
      <c r="F5483" s="431"/>
      <c r="G5483" s="431"/>
      <c r="H5483" s="431"/>
      <c r="I5483" s="431"/>
      <c r="J5483" s="431"/>
      <c r="K5483" s="431"/>
      <c r="L5483" s="431"/>
      <c r="M5483" s="431"/>
      <c r="N5483" s="431"/>
      <c r="O5483" s="431"/>
      <c r="P5483" s="431"/>
      <c r="Q5483" s="431"/>
      <c r="R5483" s="431"/>
    </row>
    <row r="5484" spans="2:18" s="426" customFormat="1">
      <c r="B5484" s="431"/>
      <c r="C5484" s="431"/>
      <c r="D5484" s="431"/>
      <c r="E5484" s="431"/>
      <c r="F5484" s="431"/>
      <c r="G5484" s="431"/>
      <c r="H5484" s="431"/>
      <c r="I5484" s="431"/>
      <c r="J5484" s="431"/>
      <c r="K5484" s="431"/>
      <c r="L5484" s="431"/>
      <c r="M5484" s="431"/>
      <c r="N5484" s="431"/>
      <c r="O5484" s="431"/>
      <c r="P5484" s="431"/>
      <c r="Q5484" s="431"/>
      <c r="R5484" s="431"/>
    </row>
    <row r="5485" spans="2:18" s="426" customFormat="1">
      <c r="B5485" s="431"/>
      <c r="C5485" s="431"/>
      <c r="D5485" s="431"/>
      <c r="E5485" s="431"/>
      <c r="F5485" s="431"/>
      <c r="G5485" s="431"/>
      <c r="H5485" s="431"/>
      <c r="I5485" s="431"/>
      <c r="J5485" s="431"/>
      <c r="K5485" s="431"/>
      <c r="L5485" s="431"/>
      <c r="M5485" s="431"/>
      <c r="N5485" s="431"/>
      <c r="O5485" s="431"/>
      <c r="P5485" s="431"/>
      <c r="Q5485" s="431"/>
      <c r="R5485" s="431"/>
    </row>
    <row r="5486" spans="2:18" s="426" customFormat="1">
      <c r="B5486" s="431"/>
      <c r="C5486" s="431"/>
      <c r="D5486" s="431"/>
      <c r="E5486" s="431"/>
      <c r="F5486" s="431"/>
      <c r="G5486" s="431"/>
      <c r="H5486" s="431"/>
      <c r="I5486" s="431"/>
      <c r="J5486" s="431"/>
      <c r="K5486" s="431"/>
      <c r="L5486" s="431"/>
      <c r="M5486" s="431"/>
      <c r="N5486" s="431"/>
      <c r="O5486" s="431"/>
      <c r="P5486" s="431"/>
      <c r="Q5486" s="431"/>
      <c r="R5486" s="431"/>
    </row>
    <row r="5487" spans="2:18" s="426" customFormat="1">
      <c r="B5487" s="431"/>
      <c r="C5487" s="431"/>
      <c r="D5487" s="431"/>
      <c r="E5487" s="431"/>
      <c r="F5487" s="431"/>
      <c r="G5487" s="431"/>
      <c r="H5487" s="431"/>
      <c r="I5487" s="431"/>
      <c r="J5487" s="431"/>
      <c r="K5487" s="431"/>
      <c r="L5487" s="431"/>
      <c r="M5487" s="431"/>
      <c r="N5487" s="431"/>
      <c r="O5487" s="431"/>
      <c r="P5487" s="431"/>
      <c r="Q5487" s="431"/>
      <c r="R5487" s="431"/>
    </row>
    <row r="5488" spans="2:18" s="426" customFormat="1">
      <c r="B5488" s="431"/>
      <c r="C5488" s="431"/>
      <c r="D5488" s="431"/>
      <c r="E5488" s="431"/>
      <c r="F5488" s="431"/>
      <c r="G5488" s="431"/>
      <c r="H5488" s="431"/>
      <c r="I5488" s="431"/>
      <c r="J5488" s="431"/>
      <c r="K5488" s="431"/>
      <c r="L5488" s="431"/>
      <c r="M5488" s="431"/>
      <c r="N5488" s="431"/>
      <c r="O5488" s="431"/>
      <c r="P5488" s="431"/>
      <c r="Q5488" s="431"/>
      <c r="R5488" s="431"/>
    </row>
    <row r="5489" spans="2:18" s="426" customFormat="1">
      <c r="B5489" s="431"/>
      <c r="C5489" s="431"/>
      <c r="D5489" s="431"/>
      <c r="E5489" s="431"/>
      <c r="F5489" s="431"/>
      <c r="G5489" s="431"/>
      <c r="H5489" s="431"/>
      <c r="I5489" s="431"/>
      <c r="J5489" s="431"/>
      <c r="K5489" s="431"/>
      <c r="L5489" s="431"/>
      <c r="M5489" s="431"/>
      <c r="N5489" s="431"/>
      <c r="O5489" s="431"/>
      <c r="P5489" s="431"/>
      <c r="Q5489" s="431"/>
      <c r="R5489" s="431"/>
    </row>
    <row r="5490" spans="2:18" s="426" customFormat="1">
      <c r="B5490" s="431"/>
      <c r="C5490" s="431"/>
      <c r="D5490" s="431"/>
      <c r="E5490" s="431"/>
      <c r="F5490" s="431"/>
      <c r="G5490" s="431"/>
      <c r="H5490" s="431"/>
      <c r="I5490" s="431"/>
      <c r="J5490" s="431"/>
      <c r="K5490" s="431"/>
      <c r="L5490" s="431"/>
      <c r="M5490" s="431"/>
      <c r="N5490" s="431"/>
      <c r="O5490" s="431"/>
      <c r="P5490" s="431"/>
      <c r="Q5490" s="431"/>
      <c r="R5490" s="431"/>
    </row>
    <row r="5491" spans="2:18" s="426" customFormat="1">
      <c r="B5491" s="431"/>
      <c r="C5491" s="431"/>
      <c r="D5491" s="431"/>
      <c r="E5491" s="431"/>
      <c r="F5491" s="431"/>
      <c r="G5491" s="431"/>
      <c r="H5491" s="431"/>
      <c r="I5491" s="431"/>
      <c r="J5491" s="431"/>
      <c r="K5491" s="431"/>
      <c r="L5491" s="431"/>
      <c r="M5491" s="431"/>
      <c r="N5491" s="431"/>
      <c r="O5491" s="431"/>
      <c r="P5491" s="431"/>
      <c r="Q5491" s="431"/>
      <c r="R5491" s="431"/>
    </row>
    <row r="5492" spans="2:18" s="426" customFormat="1">
      <c r="B5492" s="431"/>
      <c r="C5492" s="431"/>
      <c r="D5492" s="431"/>
      <c r="E5492" s="431"/>
      <c r="F5492" s="431"/>
      <c r="G5492" s="431"/>
      <c r="H5492" s="431"/>
      <c r="I5492" s="431"/>
      <c r="J5492" s="431"/>
      <c r="K5492" s="431"/>
      <c r="L5492" s="431"/>
      <c r="M5492" s="431"/>
      <c r="N5492" s="431"/>
      <c r="O5492" s="431"/>
      <c r="P5492" s="431"/>
      <c r="Q5492" s="431"/>
      <c r="R5492" s="431"/>
    </row>
    <row r="5493" spans="2:18" s="426" customFormat="1">
      <c r="B5493" s="431"/>
      <c r="C5493" s="431"/>
      <c r="D5493" s="431"/>
      <c r="E5493" s="431"/>
      <c r="F5493" s="431"/>
      <c r="G5493" s="431"/>
      <c r="H5493" s="431"/>
      <c r="I5493" s="431"/>
      <c r="J5493" s="431"/>
      <c r="K5493" s="431"/>
      <c r="L5493" s="431"/>
      <c r="M5493" s="431"/>
      <c r="N5493" s="431"/>
      <c r="O5493" s="431"/>
      <c r="P5493" s="431"/>
      <c r="Q5493" s="431"/>
      <c r="R5493" s="431"/>
    </row>
    <row r="5494" spans="2:18" s="426" customFormat="1">
      <c r="B5494" s="431"/>
      <c r="C5494" s="431"/>
      <c r="D5494" s="431"/>
      <c r="E5494" s="431"/>
      <c r="F5494" s="431"/>
      <c r="G5494" s="431"/>
      <c r="H5494" s="431"/>
      <c r="I5494" s="431"/>
      <c r="J5494" s="431"/>
      <c r="K5494" s="431"/>
      <c r="L5494" s="431"/>
      <c r="M5494" s="431"/>
      <c r="N5494" s="431"/>
      <c r="O5494" s="431"/>
      <c r="P5494" s="431"/>
      <c r="Q5494" s="431"/>
      <c r="R5494" s="431"/>
    </row>
  </sheetData>
  <mergeCells count="31">
    <mergeCell ref="D14:P16"/>
    <mergeCell ref="G18:K18"/>
    <mergeCell ref="L18:P18"/>
    <mergeCell ref="D19:D27"/>
    <mergeCell ref="E19:E21"/>
    <mergeCell ref="F19:F21"/>
    <mergeCell ref="G19:K21"/>
    <mergeCell ref="E22:E26"/>
    <mergeCell ref="F22:F26"/>
    <mergeCell ref="G22:K27"/>
    <mergeCell ref="D28:D36"/>
    <mergeCell ref="E28:E30"/>
    <mergeCell ref="F28:F30"/>
    <mergeCell ref="G28:K30"/>
    <mergeCell ref="E31:E35"/>
    <mergeCell ref="F31:F35"/>
    <mergeCell ref="G31:K36"/>
    <mergeCell ref="D37:D45"/>
    <mergeCell ref="E37:E39"/>
    <mergeCell ref="F37:F39"/>
    <mergeCell ref="G37:K39"/>
    <mergeCell ref="E40:E44"/>
    <mergeCell ref="F40:F44"/>
    <mergeCell ref="G40:K45"/>
    <mergeCell ref="D46:D54"/>
    <mergeCell ref="E46:E48"/>
    <mergeCell ref="F46:F48"/>
    <mergeCell ref="G46:K48"/>
    <mergeCell ref="E49:E53"/>
    <mergeCell ref="F49:F53"/>
    <mergeCell ref="G49:K5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'TABLAS - GRÁFICAS'!$H$3:$H$5</xm:f>
          </x14:formula1>
          <xm:sqref>L19 L28 L37 L46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3"/>
  <sheetViews>
    <sheetView showGridLines="0" zoomScale="70" zoomScaleNormal="70" workbookViewId="0">
      <selection activeCell="C14" sqref="C14:D14"/>
    </sheetView>
  </sheetViews>
  <sheetFormatPr baseColWidth="10" defaultColWidth="10.81640625" defaultRowHeight="13.5"/>
  <cols>
    <col min="1" max="1" width="3.81640625" style="504" customWidth="1"/>
    <col min="2" max="2" width="48.26953125" style="504" customWidth="1"/>
    <col min="3" max="3" width="14.26953125" style="504" bestFit="1" customWidth="1"/>
    <col min="4" max="4" width="11.54296875" style="504" bestFit="1" customWidth="1"/>
    <col min="5" max="5" width="12.81640625" style="504" bestFit="1" customWidth="1"/>
    <col min="6" max="7" width="15.26953125" style="504" bestFit="1" customWidth="1"/>
    <col min="8" max="10" width="11.54296875" style="504" bestFit="1" customWidth="1"/>
    <col min="11" max="11" width="10.81640625" style="504"/>
    <col min="12" max="12" width="24" style="504" customWidth="1"/>
    <col min="13" max="13" width="8.26953125" style="504" customWidth="1"/>
    <col min="14" max="14" width="3.81640625" style="504" customWidth="1"/>
    <col min="15" max="16384" width="10.81640625" style="504"/>
  </cols>
  <sheetData>
    <row r="1" spans="1:15" ht="14.5">
      <c r="A1" s="595"/>
      <c r="B1" s="596"/>
      <c r="C1" s="596"/>
      <c r="D1" s="596"/>
      <c r="E1" s="596"/>
      <c r="F1" s="596"/>
      <c r="G1" s="596"/>
      <c r="H1" s="596"/>
      <c r="I1" s="596"/>
      <c r="J1" s="596"/>
      <c r="K1" s="596"/>
      <c r="L1" s="596"/>
      <c r="M1" s="596"/>
      <c r="N1" s="597"/>
      <c r="O1" s="336"/>
    </row>
    <row r="2" spans="1:15" ht="14.5">
      <c r="A2" s="598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600"/>
      <c r="O2" s="337"/>
    </row>
    <row r="3" spans="1:15" ht="14.5">
      <c r="A3" s="598"/>
      <c r="B3" s="599"/>
      <c r="C3" s="599"/>
      <c r="D3" s="599"/>
      <c r="E3" s="599"/>
      <c r="F3" s="599"/>
      <c r="G3" s="599"/>
      <c r="H3" s="599"/>
      <c r="I3" s="599"/>
      <c r="J3" s="599"/>
      <c r="K3" s="599"/>
      <c r="L3" s="599"/>
      <c r="M3" s="599"/>
      <c r="N3" s="600"/>
      <c r="O3" s="337"/>
    </row>
    <row r="4" spans="1:15" ht="14.5">
      <c r="A4" s="598"/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600"/>
      <c r="O4" s="337"/>
    </row>
    <row r="5" spans="1:15" ht="15" thickBot="1">
      <c r="A5" s="598"/>
      <c r="B5" s="599"/>
      <c r="C5" s="599"/>
      <c r="D5" s="599"/>
      <c r="E5" s="599"/>
      <c r="F5" s="599"/>
      <c r="G5" s="599"/>
      <c r="H5" s="599"/>
      <c r="I5" s="599"/>
      <c r="J5" s="599"/>
      <c r="K5" s="599"/>
      <c r="L5" s="599"/>
      <c r="M5" s="599"/>
      <c r="N5" s="600"/>
      <c r="O5" s="337"/>
    </row>
    <row r="6" spans="1:15" ht="14.5" customHeight="1" thickBot="1">
      <c r="A6" s="1031" t="s">
        <v>599</v>
      </c>
      <c r="B6" s="1032"/>
      <c r="C6" s="1032"/>
      <c r="D6" s="1032"/>
      <c r="E6" s="1032"/>
      <c r="F6" s="1032"/>
      <c r="G6" s="1032"/>
      <c r="H6" s="1032"/>
      <c r="I6" s="1032"/>
      <c r="J6" s="1032"/>
      <c r="K6" s="1032"/>
      <c r="L6" s="1032"/>
      <c r="M6" s="1033"/>
      <c r="N6" s="576"/>
      <c r="O6" s="337"/>
    </row>
    <row r="7" spans="1:15" ht="15" thickBot="1">
      <c r="A7" s="574"/>
      <c r="B7" s="575"/>
      <c r="C7" s="575"/>
      <c r="D7" s="575"/>
      <c r="E7" s="575"/>
      <c r="F7" s="575"/>
      <c r="G7" s="575"/>
      <c r="H7" s="575"/>
      <c r="I7" s="575"/>
      <c r="J7" s="575"/>
      <c r="K7" s="575"/>
      <c r="L7" s="575"/>
      <c r="M7" s="575"/>
      <c r="N7" s="576"/>
      <c r="O7" s="338"/>
    </row>
    <row r="8" spans="1:15" ht="14.5" customHeight="1">
      <c r="A8" s="574"/>
      <c r="B8" s="1034" t="s">
        <v>600</v>
      </c>
      <c r="C8" s="1034"/>
      <c r="D8" s="1034"/>
      <c r="E8" s="1034"/>
      <c r="F8" s="1034"/>
      <c r="G8" s="1034"/>
      <c r="H8" s="575"/>
      <c r="I8" s="575"/>
      <c r="J8" s="575"/>
      <c r="K8" s="575"/>
      <c r="L8" s="575"/>
      <c r="M8" s="575"/>
      <c r="N8" s="576"/>
    </row>
    <row r="9" spans="1:15" ht="14.5" customHeight="1">
      <c r="A9" s="574"/>
      <c r="B9" s="1034" t="s">
        <v>601</v>
      </c>
      <c r="C9" s="1034"/>
      <c r="D9" s="1034"/>
      <c r="E9" s="1034"/>
      <c r="F9" s="1034"/>
      <c r="G9" s="1034"/>
      <c r="H9" s="575"/>
      <c r="I9" s="575"/>
      <c r="J9" s="575"/>
      <c r="K9" s="575"/>
      <c r="L9" s="575"/>
      <c r="M9" s="575"/>
      <c r="N9" s="576"/>
    </row>
    <row r="10" spans="1:15" ht="16" customHeight="1">
      <c r="A10" s="574"/>
      <c r="B10" s="592" t="s">
        <v>602</v>
      </c>
      <c r="C10" s="592"/>
      <c r="D10" s="592"/>
      <c r="E10" s="592"/>
      <c r="F10" s="592"/>
      <c r="G10" s="592"/>
      <c r="H10" s="575"/>
      <c r="I10" s="575"/>
      <c r="J10" s="575"/>
      <c r="K10" s="575"/>
      <c r="L10" s="575"/>
      <c r="M10" s="575"/>
      <c r="N10" s="576"/>
    </row>
    <row r="11" spans="1:15" s="505" customFormat="1" ht="41.15" customHeight="1">
      <c r="A11" s="578"/>
      <c r="B11" s="593" t="s">
        <v>603</v>
      </c>
      <c r="C11" s="990" t="s">
        <v>56</v>
      </c>
      <c r="D11" s="990"/>
      <c r="E11" s="593" t="s">
        <v>604</v>
      </c>
      <c r="F11" s="593" t="s">
        <v>635</v>
      </c>
      <c r="G11" s="593" t="s">
        <v>636</v>
      </c>
      <c r="H11" s="579"/>
      <c r="I11" s="579"/>
      <c r="J11" s="579"/>
      <c r="K11" s="593" t="s">
        <v>605</v>
      </c>
      <c r="L11" s="593" t="s">
        <v>606</v>
      </c>
      <c r="M11" s="579"/>
      <c r="N11" s="580"/>
    </row>
    <row r="12" spans="1:15" s="505" customFormat="1" ht="17.149999999999999" customHeight="1">
      <c r="A12" s="578"/>
      <c r="B12" s="506" t="s">
        <v>579</v>
      </c>
      <c r="C12" s="1030" t="s">
        <v>68</v>
      </c>
      <c r="D12" s="1030"/>
      <c r="E12" s="511">
        <v>0.23200000000000001</v>
      </c>
      <c r="F12" s="506">
        <v>1</v>
      </c>
      <c r="G12" s="506">
        <v>0</v>
      </c>
      <c r="H12" s="579"/>
      <c r="I12" s="579"/>
      <c r="J12" s="579"/>
      <c r="K12" s="594" t="s">
        <v>607</v>
      </c>
      <c r="L12" s="581" t="s">
        <v>498</v>
      </c>
      <c r="M12" s="579"/>
      <c r="N12" s="580"/>
    </row>
    <row r="13" spans="1:15" s="505" customFormat="1" ht="16" customHeight="1">
      <c r="A13" s="578"/>
      <c r="B13" s="506" t="s">
        <v>580</v>
      </c>
      <c r="C13" s="1035" t="s">
        <v>595</v>
      </c>
      <c r="D13" s="1036"/>
      <c r="E13" s="511">
        <v>1.72</v>
      </c>
      <c r="F13" s="506">
        <v>1</v>
      </c>
      <c r="G13" s="506">
        <v>0</v>
      </c>
      <c r="H13" s="579"/>
      <c r="I13" s="579"/>
      <c r="J13" s="579"/>
      <c r="K13" s="506" t="s">
        <v>608</v>
      </c>
      <c r="L13" s="581" t="s">
        <v>496</v>
      </c>
      <c r="M13" s="579"/>
      <c r="N13" s="580"/>
    </row>
    <row r="14" spans="1:15" s="505" customFormat="1" ht="16" customHeight="1">
      <c r="A14" s="578"/>
      <c r="B14" s="506" t="s">
        <v>581</v>
      </c>
      <c r="C14" s="1030" t="s">
        <v>66</v>
      </c>
      <c r="D14" s="1030"/>
      <c r="E14" s="511">
        <v>0.08</v>
      </c>
      <c r="F14" s="506">
        <v>1</v>
      </c>
      <c r="G14" s="506">
        <v>0</v>
      </c>
      <c r="H14" s="579"/>
      <c r="I14" s="579"/>
      <c r="J14" s="579"/>
      <c r="K14" s="506" t="s">
        <v>609</v>
      </c>
      <c r="L14" s="581" t="s">
        <v>506</v>
      </c>
      <c r="M14" s="579"/>
      <c r="N14" s="580"/>
    </row>
    <row r="15" spans="1:15" s="505" customFormat="1" ht="16" customHeight="1">
      <c r="A15" s="578"/>
      <c r="B15" s="506" t="s">
        <v>582</v>
      </c>
      <c r="C15" s="1030" t="s">
        <v>610</v>
      </c>
      <c r="D15" s="1030"/>
      <c r="E15" s="511">
        <v>1</v>
      </c>
      <c r="F15" s="506">
        <v>1</v>
      </c>
      <c r="G15" s="506">
        <v>0</v>
      </c>
      <c r="H15" s="579"/>
      <c r="I15" s="579"/>
      <c r="J15" s="579"/>
      <c r="K15" s="579"/>
      <c r="L15" s="579"/>
      <c r="M15" s="579"/>
      <c r="N15" s="580"/>
    </row>
    <row r="16" spans="1:15" s="505" customFormat="1" ht="27.75" customHeight="1">
      <c r="A16" s="578"/>
      <c r="B16" s="506" t="s">
        <v>583</v>
      </c>
      <c r="C16" s="1030" t="s">
        <v>62</v>
      </c>
      <c r="D16" s="1030"/>
      <c r="E16" s="511">
        <v>1.1000000000000001</v>
      </c>
      <c r="F16" s="506">
        <v>1</v>
      </c>
      <c r="G16" s="506">
        <v>0</v>
      </c>
      <c r="H16" s="579"/>
      <c r="I16" s="579"/>
      <c r="J16" s="579"/>
      <c r="K16" s="579"/>
      <c r="L16" s="579"/>
      <c r="M16" s="579"/>
      <c r="N16" s="580"/>
    </row>
    <row r="17" spans="1:14" s="505" customFormat="1" ht="26.25" customHeight="1">
      <c r="A17" s="578"/>
      <c r="B17" s="506" t="s">
        <v>584</v>
      </c>
      <c r="C17" s="1030" t="s">
        <v>597</v>
      </c>
      <c r="D17" s="1030"/>
      <c r="E17" s="511">
        <v>0.5</v>
      </c>
      <c r="F17" s="506">
        <v>0</v>
      </c>
      <c r="G17" s="506">
        <v>1</v>
      </c>
      <c r="H17" s="579"/>
      <c r="I17" s="579"/>
      <c r="J17" s="579"/>
      <c r="K17" s="579"/>
      <c r="L17" s="579"/>
      <c r="M17" s="579"/>
      <c r="N17" s="580"/>
    </row>
    <row r="18" spans="1:14" s="505" customFormat="1" ht="63" customHeight="1">
      <c r="A18" s="578"/>
      <c r="B18" s="506" t="s">
        <v>585</v>
      </c>
      <c r="C18" s="1008" t="s">
        <v>611</v>
      </c>
      <c r="D18" s="1008"/>
      <c r="E18" s="511">
        <v>0.16</v>
      </c>
      <c r="F18" s="506">
        <v>1</v>
      </c>
      <c r="G18" s="506">
        <v>0</v>
      </c>
      <c r="H18" s="579"/>
      <c r="I18" s="579"/>
      <c r="J18" s="579"/>
      <c r="K18" s="579"/>
      <c r="L18" s="579"/>
      <c r="M18" s="579"/>
      <c r="N18" s="580"/>
    </row>
    <row r="19" spans="1:14" s="505" customFormat="1" ht="31.5" customHeight="1">
      <c r="A19" s="578"/>
      <c r="B19" s="506" t="s">
        <v>586</v>
      </c>
      <c r="C19" s="1008" t="s">
        <v>612</v>
      </c>
      <c r="D19" s="1008"/>
      <c r="E19" s="511">
        <v>0.06</v>
      </c>
      <c r="F19" s="506">
        <v>0</v>
      </c>
      <c r="G19" s="506">
        <v>1</v>
      </c>
      <c r="H19" s="579"/>
      <c r="I19" s="579"/>
      <c r="J19" s="579"/>
      <c r="K19" s="579"/>
      <c r="L19" s="579"/>
      <c r="M19" s="579"/>
      <c r="N19" s="580"/>
    </row>
    <row r="20" spans="1:14" s="505" customFormat="1" ht="22" customHeight="1">
      <c r="A20" s="578"/>
      <c r="B20" s="1038" t="s">
        <v>613</v>
      </c>
      <c r="C20" s="1039"/>
      <c r="D20" s="1039"/>
      <c r="E20" s="1040"/>
      <c r="F20" s="1038">
        <v>8</v>
      </c>
      <c r="G20" s="1040"/>
      <c r="H20" s="579"/>
      <c r="I20" s="579"/>
      <c r="J20" s="579"/>
      <c r="K20" s="579"/>
      <c r="L20" s="579"/>
      <c r="M20" s="579"/>
      <c r="N20" s="580"/>
    </row>
    <row r="21" spans="1:14" ht="17.149999999999999" customHeight="1">
      <c r="A21" s="574"/>
      <c r="B21" s="575"/>
      <c r="C21" s="575"/>
      <c r="D21" s="575"/>
      <c r="E21" s="575"/>
      <c r="F21" s="575"/>
      <c r="G21" s="575"/>
      <c r="H21" s="575"/>
      <c r="I21" s="575"/>
      <c r="J21" s="575"/>
      <c r="K21" s="575"/>
      <c r="L21" s="575"/>
      <c r="M21" s="575"/>
      <c r="N21" s="576"/>
    </row>
    <row r="22" spans="1:14" ht="14.5" customHeight="1">
      <c r="A22" s="1037" t="s">
        <v>603</v>
      </c>
      <c r="B22" s="1037" t="s">
        <v>658</v>
      </c>
      <c r="C22" s="1041" t="s">
        <v>614</v>
      </c>
      <c r="D22" s="1042"/>
      <c r="E22" s="1042"/>
      <c r="F22" s="1043"/>
      <c r="G22" s="1037" t="s">
        <v>615</v>
      </c>
      <c r="H22" s="1037"/>
      <c r="I22" s="1037"/>
      <c r="J22" s="1037"/>
      <c r="K22" s="1037" t="s">
        <v>613</v>
      </c>
      <c r="L22" s="1037" t="s">
        <v>616</v>
      </c>
      <c r="M22" s="1037"/>
      <c r="N22" s="576"/>
    </row>
    <row r="23" spans="1:14">
      <c r="A23" s="1037"/>
      <c r="B23" s="1037"/>
      <c r="C23" s="577" t="s">
        <v>579</v>
      </c>
      <c r="D23" s="577" t="s">
        <v>580</v>
      </c>
      <c r="E23" s="577" t="s">
        <v>581</v>
      </c>
      <c r="F23" s="577" t="s">
        <v>582</v>
      </c>
      <c r="G23" s="577" t="s">
        <v>583</v>
      </c>
      <c r="H23" s="577" t="s">
        <v>584</v>
      </c>
      <c r="I23" s="577" t="s">
        <v>585</v>
      </c>
      <c r="J23" s="577" t="s">
        <v>586</v>
      </c>
      <c r="K23" s="1037"/>
      <c r="L23" s="1037"/>
      <c r="M23" s="1037"/>
      <c r="N23" s="576"/>
    </row>
    <row r="24" spans="1:14">
      <c r="A24" s="1037"/>
      <c r="B24" s="1037"/>
      <c r="C24" s="582">
        <v>0.23200000000000001</v>
      </c>
      <c r="D24" s="582">
        <v>1.4771248227221501</v>
      </c>
      <c r="E24" s="582">
        <v>0.35965591561561744</v>
      </c>
      <c r="F24" s="582">
        <v>2</v>
      </c>
      <c r="G24" s="582">
        <v>1.1000000000000001</v>
      </c>
      <c r="H24" s="582">
        <v>0.5</v>
      </c>
      <c r="I24" s="582">
        <v>0.17484744738811062</v>
      </c>
      <c r="J24" s="582">
        <v>0.42790911556298589</v>
      </c>
      <c r="K24" s="1037"/>
      <c r="L24" s="1037"/>
      <c r="M24" s="1037"/>
      <c r="N24" s="576"/>
    </row>
    <row r="25" spans="1:14" ht="18.75" customHeight="1">
      <c r="A25" s="583">
        <v>1</v>
      </c>
      <c r="B25" s="603" t="s">
        <v>661</v>
      </c>
      <c r="C25" s="584">
        <f>IF('7'!W9&gt;='9'!$E$12,1,0)</f>
        <v>0</v>
      </c>
      <c r="D25" s="584">
        <f>IF('7'!W10&gt;=$E$13,1,0)</f>
        <v>0</v>
      </c>
      <c r="E25" s="584">
        <f>IF('7'!W11&gt;=$E$14,1,0)</f>
        <v>0</v>
      </c>
      <c r="F25" s="584">
        <f>IF('7'!W12&gt;=$E$15,1,0)</f>
        <v>0</v>
      </c>
      <c r="G25" s="584">
        <f>IF('8'!W6&gt;=$E$16,1,0)</f>
        <v>1</v>
      </c>
      <c r="H25" s="584">
        <f>IF('8'!W7&gt;=$E$17,0,1)</f>
        <v>1</v>
      </c>
      <c r="I25" s="584">
        <f>IF('8'!W8&gt;=$E$18,1,0)</f>
        <v>1</v>
      </c>
      <c r="J25" s="584">
        <f>IF('8'!W9&gt;=$E$19,1,0)</f>
        <v>1</v>
      </c>
      <c r="K25" s="577">
        <f t="shared" ref="K25:K41" si="0">SUM(C25:J25)</f>
        <v>4</v>
      </c>
      <c r="L25" s="585" t="str">
        <f>IF(K25&lt;=3,"Baja Sostenibilidad",IF(K25&lt;=6,"Media Sostenibilidad","Alta Sostenibilidad"))</f>
        <v>Media Sostenibilidad</v>
      </c>
      <c r="M25" s="585">
        <f>K25</f>
        <v>4</v>
      </c>
      <c r="N25" s="576"/>
    </row>
    <row r="26" spans="1:14" ht="19" hidden="1" customHeight="1">
      <c r="A26" s="586">
        <v>2</v>
      </c>
      <c r="B26" s="604" t="s">
        <v>642</v>
      </c>
      <c r="C26" s="585">
        <f>IF([2]datos!D7&gt;='9'!$E$12,1,0)</f>
        <v>0</v>
      </c>
      <c r="D26" s="585">
        <f>IF([2]datos!E7&gt;=$E$13,1,0)</f>
        <v>0</v>
      </c>
      <c r="E26" s="585">
        <f>IF([2]datos!F7&gt;=$E$14,1,0)</f>
        <v>1</v>
      </c>
      <c r="F26" s="585">
        <f>IF([2]datos!G7&gt;=$E$15,1,0)</f>
        <v>1</v>
      </c>
      <c r="G26" s="585">
        <v>0</v>
      </c>
      <c r="H26" s="585">
        <f>IF([2]datos!I7&gt;=$E$17,0,1)</f>
        <v>0</v>
      </c>
      <c r="I26" s="585">
        <f>IF([2]datos!J7&gt;=$E$18,1,0)</f>
        <v>1</v>
      </c>
      <c r="J26" s="585">
        <f>IF([2]datos!K7&gt;=$E$19,1,0)</f>
        <v>1</v>
      </c>
      <c r="K26" s="577">
        <f t="shared" si="0"/>
        <v>4</v>
      </c>
      <c r="L26" s="585" t="str">
        <f t="shared" ref="L26:L41" si="1">IF(K26&lt;=3,"Baja Sostenibilidad",IF(K26&lt;=6,"Media Sostenibilidad","Alta Sostenibilidad"))</f>
        <v>Media Sostenibilidad</v>
      </c>
      <c r="M26" s="585">
        <f>K26</f>
        <v>4</v>
      </c>
      <c r="N26" s="576"/>
    </row>
    <row r="27" spans="1:14" ht="19" hidden="1" customHeight="1">
      <c r="A27" s="586">
        <v>3</v>
      </c>
      <c r="B27" s="604" t="s">
        <v>643</v>
      </c>
      <c r="C27" s="585">
        <f>IF([2]datos!D8&gt;='9'!$E$12,1,0)</f>
        <v>0</v>
      </c>
      <c r="D27" s="585">
        <f>IF([2]datos!E8&gt;=$E$13,1,0)</f>
        <v>0</v>
      </c>
      <c r="E27" s="585">
        <f>IF([2]datos!F8&gt;=$E$14,1,0)</f>
        <v>0</v>
      </c>
      <c r="F27" s="585">
        <f>IF([2]datos!G8&gt;=$E$15,1,0)</f>
        <v>1</v>
      </c>
      <c r="G27" s="585">
        <f>IF([2]datos!H8&gt;=$E$16,1,0)</f>
        <v>1</v>
      </c>
      <c r="H27" s="585">
        <v>0</v>
      </c>
      <c r="I27" s="585">
        <f>IF([2]datos!J8&gt;=$E$18,1,0)</f>
        <v>1</v>
      </c>
      <c r="J27" s="585">
        <f>IF([2]datos!K8&gt;=$E$19,1,0)</f>
        <v>1</v>
      </c>
      <c r="K27" s="577">
        <f t="shared" si="0"/>
        <v>4</v>
      </c>
      <c r="L27" s="585" t="str">
        <f t="shared" si="1"/>
        <v>Media Sostenibilidad</v>
      </c>
      <c r="M27" s="585">
        <f t="shared" ref="M27:M41" si="2">K27</f>
        <v>4</v>
      </c>
      <c r="N27" s="576"/>
    </row>
    <row r="28" spans="1:14" ht="19" hidden="1" customHeight="1">
      <c r="A28" s="586">
        <v>4</v>
      </c>
      <c r="B28" s="604" t="s">
        <v>644</v>
      </c>
      <c r="C28" s="585">
        <f>IF([2]datos!D9&gt;='9'!$E$12,1,0)</f>
        <v>0</v>
      </c>
      <c r="D28" s="585">
        <f>IF([2]datos!E9&gt;=$E$13,1,0)</f>
        <v>0</v>
      </c>
      <c r="E28" s="585">
        <f>IF([2]datos!F9&gt;=$E$14,1,0)</f>
        <v>0</v>
      </c>
      <c r="F28" s="585">
        <f>IF([2]datos!G9&gt;=$E$15,1,0)</f>
        <v>1</v>
      </c>
      <c r="G28" s="585">
        <f>IF([2]datos!H9&gt;=$E$16,1,0)</f>
        <v>1</v>
      </c>
      <c r="H28" s="585">
        <f>IF([2]datos!I9&gt;=$E$17,0,1)</f>
        <v>1</v>
      </c>
      <c r="I28" s="585">
        <f>IF([2]datos!J9&gt;=$E$18,1,0)</f>
        <v>1</v>
      </c>
      <c r="J28" s="585">
        <f>IF([2]datos!K9&gt;=$E$19,1,0)</f>
        <v>1</v>
      </c>
      <c r="K28" s="577">
        <f t="shared" si="0"/>
        <v>5</v>
      </c>
      <c r="L28" s="585" t="str">
        <f t="shared" si="1"/>
        <v>Media Sostenibilidad</v>
      </c>
      <c r="M28" s="585">
        <f t="shared" si="2"/>
        <v>5</v>
      </c>
      <c r="N28" s="576"/>
    </row>
    <row r="29" spans="1:14" ht="19" hidden="1" customHeight="1">
      <c r="A29" s="586">
        <v>5</v>
      </c>
      <c r="B29" s="604" t="s">
        <v>645</v>
      </c>
      <c r="C29" s="585">
        <f>IF([2]datos!D10&gt;='9'!$E$12,1,0)</f>
        <v>0</v>
      </c>
      <c r="D29" s="585">
        <f>IF([2]datos!E10&gt;=$E$13,1,0)</f>
        <v>0</v>
      </c>
      <c r="E29" s="585">
        <f>IF([2]datos!F10&gt;=$E$14,1,0)</f>
        <v>1</v>
      </c>
      <c r="F29" s="585">
        <f>IF([2]datos!G10&gt;=$E$15,1,0)</f>
        <v>1</v>
      </c>
      <c r="G29" s="585">
        <f>IF([2]datos!H10&gt;=$E$16,1,0)</f>
        <v>0</v>
      </c>
      <c r="H29" s="585">
        <f>IF([2]datos!I10&gt;=$E$17,0,1)</f>
        <v>0</v>
      </c>
      <c r="I29" s="585">
        <f>IF([2]datos!J10&gt;=$E$18,1,0)</f>
        <v>0</v>
      </c>
      <c r="J29" s="585">
        <f>IF([2]datos!K10&gt;=$E$19,1,0)</f>
        <v>1</v>
      </c>
      <c r="K29" s="577">
        <f t="shared" si="0"/>
        <v>3</v>
      </c>
      <c r="L29" s="585" t="str">
        <f t="shared" si="1"/>
        <v>Baja Sostenibilidad</v>
      </c>
      <c r="M29" s="585">
        <f t="shared" si="2"/>
        <v>3</v>
      </c>
      <c r="N29" s="576"/>
    </row>
    <row r="30" spans="1:14" ht="19" hidden="1" customHeight="1">
      <c r="A30" s="586">
        <v>6</v>
      </c>
      <c r="B30" s="604" t="s">
        <v>646</v>
      </c>
      <c r="C30" s="585">
        <f>IF([2]datos!D11&gt;='9'!$E$12,1,0)</f>
        <v>0</v>
      </c>
      <c r="D30" s="585">
        <f>IF([2]datos!E11&gt;=$E$13,1,0)</f>
        <v>0</v>
      </c>
      <c r="E30" s="585">
        <f>IF([2]datos!F11&gt;=$E$14,1,0)</f>
        <v>0</v>
      </c>
      <c r="F30" s="585">
        <f>IF([2]datos!G11&gt;=$E$15,1,0)</f>
        <v>1</v>
      </c>
      <c r="G30" s="585">
        <f>IF([2]datos!H11&gt;=$E$16,1,0)</f>
        <v>1</v>
      </c>
      <c r="H30" s="585">
        <f>IF([2]datos!I11&gt;=$E$17,0,1)</f>
        <v>0</v>
      </c>
      <c r="I30" s="585">
        <f>IF([2]datos!J11&gt;=$E$18,1,0)</f>
        <v>1</v>
      </c>
      <c r="J30" s="585">
        <f>IF([2]datos!K11&gt;=$E$19,1,0)</f>
        <v>0</v>
      </c>
      <c r="K30" s="577">
        <f t="shared" si="0"/>
        <v>3</v>
      </c>
      <c r="L30" s="585" t="str">
        <f t="shared" si="1"/>
        <v>Baja Sostenibilidad</v>
      </c>
      <c r="M30" s="585">
        <f t="shared" si="2"/>
        <v>3</v>
      </c>
      <c r="N30" s="576"/>
    </row>
    <row r="31" spans="1:14" ht="19" hidden="1" customHeight="1">
      <c r="A31" s="586">
        <v>7</v>
      </c>
      <c r="B31" s="604" t="s">
        <v>647</v>
      </c>
      <c r="C31" s="585">
        <f>IF([2]datos!D12&gt;='9'!$E$12,1,0)</f>
        <v>0</v>
      </c>
      <c r="D31" s="585">
        <f>IF([2]datos!E12&gt;=$E$13,1,0)</f>
        <v>0</v>
      </c>
      <c r="E31" s="585">
        <f>IF([2]datos!F12&gt;=$E$14,1,0)</f>
        <v>0</v>
      </c>
      <c r="F31" s="585">
        <f>IF([2]datos!G12&gt;=$E$15,1,0)</f>
        <v>1</v>
      </c>
      <c r="G31" s="585">
        <f>IF([2]datos!H12&gt;=$E$16,1,0)</f>
        <v>1</v>
      </c>
      <c r="H31" s="585">
        <f>IF([2]datos!I12&gt;=$E$17,0,1)</f>
        <v>0</v>
      </c>
      <c r="I31" s="585">
        <f>IF([2]datos!J12&gt;=$E$18,1,0)</f>
        <v>0</v>
      </c>
      <c r="J31" s="585">
        <f>IF([2]datos!K12&gt;=$E$19,1,0)</f>
        <v>1</v>
      </c>
      <c r="K31" s="577">
        <f t="shared" si="0"/>
        <v>3</v>
      </c>
      <c r="L31" s="585" t="str">
        <f t="shared" si="1"/>
        <v>Baja Sostenibilidad</v>
      </c>
      <c r="M31" s="585">
        <f t="shared" si="2"/>
        <v>3</v>
      </c>
      <c r="N31" s="576"/>
    </row>
    <row r="32" spans="1:14" ht="19" hidden="1" customHeight="1">
      <c r="A32" s="586">
        <v>8</v>
      </c>
      <c r="B32" s="604" t="s">
        <v>648</v>
      </c>
      <c r="C32" s="585">
        <f>IF([2]datos!D13&gt;='9'!$E$12,1,0)</f>
        <v>0</v>
      </c>
      <c r="D32" s="585">
        <f>IF([2]datos!E13&gt;=$E$13,1,0)</f>
        <v>0</v>
      </c>
      <c r="E32" s="585">
        <f>IF([2]datos!F13&gt;=$E$14,1,0)</f>
        <v>1</v>
      </c>
      <c r="F32" s="585">
        <f>IF([2]datos!G13&gt;=$E$15,1,0)</f>
        <v>1</v>
      </c>
      <c r="G32" s="585">
        <f>IF([2]datos!H13&gt;=$E$16,1,0)</f>
        <v>1</v>
      </c>
      <c r="H32" s="585">
        <f>IF([2]datos!I13&gt;=$E$17,0,1)</f>
        <v>1</v>
      </c>
      <c r="I32" s="585">
        <f>IF([2]datos!J13&gt;=$E$18,1,0)</f>
        <v>1</v>
      </c>
      <c r="J32" s="585">
        <f>IF([2]datos!K13&gt;=$E$19,1,0)</f>
        <v>0</v>
      </c>
      <c r="K32" s="577">
        <f t="shared" si="0"/>
        <v>5</v>
      </c>
      <c r="L32" s="585" t="str">
        <f t="shared" si="1"/>
        <v>Media Sostenibilidad</v>
      </c>
      <c r="M32" s="585">
        <f t="shared" si="2"/>
        <v>5</v>
      </c>
      <c r="N32" s="576"/>
    </row>
    <row r="33" spans="1:14" ht="19" hidden="1" customHeight="1">
      <c r="A33" s="586">
        <v>9</v>
      </c>
      <c r="B33" s="604" t="s">
        <v>649</v>
      </c>
      <c r="C33" s="585">
        <f>IF([2]datos!D14&gt;='9'!$E$12,1,0)</f>
        <v>0</v>
      </c>
      <c r="D33" s="585">
        <f>IF([2]datos!E14&gt;=$E$13,1,0)</f>
        <v>0</v>
      </c>
      <c r="E33" s="585">
        <f>IF([2]datos!F14&gt;=$E$14,1,0)</f>
        <v>1</v>
      </c>
      <c r="F33" s="585">
        <f>IF([2]datos!G14&gt;=$E$15,1,0)</f>
        <v>0</v>
      </c>
      <c r="G33" s="585">
        <f>IF([2]datos!H14&gt;=$E$16,1,0)</f>
        <v>1</v>
      </c>
      <c r="H33" s="585">
        <f>IF([2]datos!I14&gt;=$E$17,0,1)</f>
        <v>0</v>
      </c>
      <c r="I33" s="585">
        <f>IF([2]datos!J14&gt;=$E$18,1,0)</f>
        <v>1</v>
      </c>
      <c r="J33" s="585">
        <f>IF([2]datos!K14&gt;=$E$19,1,0)</f>
        <v>0</v>
      </c>
      <c r="K33" s="577">
        <f t="shared" si="0"/>
        <v>3</v>
      </c>
      <c r="L33" s="585" t="str">
        <f t="shared" si="1"/>
        <v>Baja Sostenibilidad</v>
      </c>
      <c r="M33" s="585">
        <f t="shared" si="2"/>
        <v>3</v>
      </c>
      <c r="N33" s="576"/>
    </row>
    <row r="34" spans="1:14" ht="19" hidden="1" customHeight="1">
      <c r="A34" s="586">
        <v>10</v>
      </c>
      <c r="B34" s="604" t="s">
        <v>650</v>
      </c>
      <c r="C34" s="585">
        <f>IF([2]datos!D15&gt;='9'!$E$12,1,0)</f>
        <v>0</v>
      </c>
      <c r="D34" s="585">
        <f>IF([2]datos!E15&gt;=$E$13,1,0)</f>
        <v>0</v>
      </c>
      <c r="E34" s="585">
        <f>IF([2]datos!F15&gt;=$E$14,1,0)</f>
        <v>1</v>
      </c>
      <c r="F34" s="585">
        <f>IF([2]datos!G15&gt;=$E$15,1,0)</f>
        <v>1</v>
      </c>
      <c r="G34" s="585">
        <f>IF([2]datos!H15&gt;=$E$16,1,0)</f>
        <v>1</v>
      </c>
      <c r="H34" s="585">
        <f>IF([2]datos!I15&gt;=$E$17,0,1)</f>
        <v>1</v>
      </c>
      <c r="I34" s="585">
        <f>IF([2]datos!J15&gt;=$E$18,1,0)</f>
        <v>0</v>
      </c>
      <c r="J34" s="585">
        <f>IF([2]datos!K15&gt;=$E$19,1,0)</f>
        <v>0</v>
      </c>
      <c r="K34" s="577">
        <f t="shared" si="0"/>
        <v>4</v>
      </c>
      <c r="L34" s="585" t="str">
        <f t="shared" si="1"/>
        <v>Media Sostenibilidad</v>
      </c>
      <c r="M34" s="585">
        <f t="shared" si="2"/>
        <v>4</v>
      </c>
      <c r="N34" s="576"/>
    </row>
    <row r="35" spans="1:14" ht="19" hidden="1" customHeight="1">
      <c r="A35" s="586">
        <v>11</v>
      </c>
      <c r="B35" s="604" t="s">
        <v>651</v>
      </c>
      <c r="C35" s="585">
        <f>IF([2]datos!D16&gt;='9'!$E$12,1,0)</f>
        <v>1</v>
      </c>
      <c r="D35" s="585">
        <f>IF([2]datos!E16&gt;=$E$13,1,0)</f>
        <v>1</v>
      </c>
      <c r="E35" s="585">
        <f>IF([2]datos!F16&gt;=$E$14,1,0)</f>
        <v>1</v>
      </c>
      <c r="F35" s="585">
        <f>IF([2]datos!G16&gt;=$E$15,1,0)</f>
        <v>1</v>
      </c>
      <c r="G35" s="585">
        <f>IF([2]datos!H16&gt;=$E$16,1,0)</f>
        <v>0</v>
      </c>
      <c r="H35" s="585">
        <f>IF([2]datos!I16&gt;=$E$17,0,1)</f>
        <v>0</v>
      </c>
      <c r="I35" s="585">
        <f>IF([2]datos!J16&gt;=$E$18,1,0)</f>
        <v>0</v>
      </c>
      <c r="J35" s="585">
        <f>IF([2]datos!K16&gt;=$E$19,1,0)</f>
        <v>0</v>
      </c>
      <c r="K35" s="577">
        <f t="shared" si="0"/>
        <v>4</v>
      </c>
      <c r="L35" s="585" t="str">
        <f t="shared" si="1"/>
        <v>Media Sostenibilidad</v>
      </c>
      <c r="M35" s="585">
        <f t="shared" si="2"/>
        <v>4</v>
      </c>
      <c r="N35" s="576"/>
    </row>
    <row r="36" spans="1:14" ht="19" hidden="1" customHeight="1">
      <c r="A36" s="586">
        <v>12</v>
      </c>
      <c r="B36" s="604" t="s">
        <v>652</v>
      </c>
      <c r="C36" s="585">
        <f>IF([2]datos!D17&gt;='9'!$E$12,1,0)</f>
        <v>0</v>
      </c>
      <c r="D36" s="585">
        <f>IF([2]datos!E17&gt;=$E$13,1,0)</f>
        <v>0</v>
      </c>
      <c r="E36" s="585">
        <f>IF([2]datos!F17&gt;=$E$14,1,0)</f>
        <v>1</v>
      </c>
      <c r="F36" s="585">
        <f>IF([2]datos!G17&gt;=$E$15,1,0)</f>
        <v>1</v>
      </c>
      <c r="G36" s="585">
        <f>IF([2]datos!H17&gt;=$E$16,1,0)</f>
        <v>1</v>
      </c>
      <c r="H36" s="585">
        <f>IF([2]datos!I17&gt;=$E$17,0,1)</f>
        <v>0</v>
      </c>
      <c r="I36" s="585">
        <f>IF([2]datos!J17&gt;=$E$18,1,0)</f>
        <v>0</v>
      </c>
      <c r="J36" s="585">
        <f>IF([2]datos!K17&gt;=$E$19,1,0)</f>
        <v>0</v>
      </c>
      <c r="K36" s="577">
        <f t="shared" si="0"/>
        <v>3</v>
      </c>
      <c r="L36" s="585" t="str">
        <f t="shared" si="1"/>
        <v>Baja Sostenibilidad</v>
      </c>
      <c r="M36" s="585">
        <f t="shared" si="2"/>
        <v>3</v>
      </c>
      <c r="N36" s="576"/>
    </row>
    <row r="37" spans="1:14" ht="19" hidden="1" customHeight="1">
      <c r="A37" s="586">
        <v>13</v>
      </c>
      <c r="B37" s="604" t="s">
        <v>653</v>
      </c>
      <c r="C37" s="585">
        <f>IF([2]datos!D18&gt;='9'!$E$12,1,0)</f>
        <v>0</v>
      </c>
      <c r="D37" s="585">
        <f>IF([2]datos!E18&gt;=$E$13,1,0)</f>
        <v>0</v>
      </c>
      <c r="E37" s="585">
        <f>IF([2]datos!F18&gt;=$E$14,1,0)</f>
        <v>0</v>
      </c>
      <c r="F37" s="585">
        <f>IF([2]datos!G18&gt;=$E$15,1,0)</f>
        <v>1</v>
      </c>
      <c r="G37" s="585">
        <f>IF([2]datos!H18&gt;=$E$16,1,0)</f>
        <v>1</v>
      </c>
      <c r="H37" s="585">
        <f>IF([2]datos!I18&gt;=$E$17,0,1)</f>
        <v>0</v>
      </c>
      <c r="I37" s="585">
        <f>IF([2]datos!J18&gt;=$E$18,1,0)</f>
        <v>0</v>
      </c>
      <c r="J37" s="585">
        <f>IF([2]datos!K18&gt;=$E$19,1,0)</f>
        <v>0</v>
      </c>
      <c r="K37" s="577">
        <f t="shared" si="0"/>
        <v>2</v>
      </c>
      <c r="L37" s="585" t="str">
        <f t="shared" si="1"/>
        <v>Baja Sostenibilidad</v>
      </c>
      <c r="M37" s="585">
        <f t="shared" si="2"/>
        <v>2</v>
      </c>
      <c r="N37" s="576"/>
    </row>
    <row r="38" spans="1:14" ht="19" hidden="1" customHeight="1">
      <c r="A38" s="586">
        <v>14</v>
      </c>
      <c r="B38" s="604" t="s">
        <v>654</v>
      </c>
      <c r="C38" s="585">
        <f>IF([2]datos!D19&gt;='9'!$E$12,1,0)</f>
        <v>0</v>
      </c>
      <c r="D38" s="585">
        <f>IF([2]datos!E19&gt;=$E$13,1,0)</f>
        <v>1</v>
      </c>
      <c r="E38" s="585">
        <f>IF([2]datos!F19&gt;=$E$14,1,0)</f>
        <v>1</v>
      </c>
      <c r="F38" s="585">
        <f>IF([2]datos!G19&gt;=$E$15,1,0)</f>
        <v>0</v>
      </c>
      <c r="G38" s="585">
        <f>IF([2]datos!H19&gt;=$E$16,1,0)</f>
        <v>1</v>
      </c>
      <c r="H38" s="585">
        <f>IF([2]datos!I19&gt;=$E$17,0,1)</f>
        <v>0</v>
      </c>
      <c r="I38" s="585">
        <f>IF([2]datos!J19&gt;=$E$18,1,0)</f>
        <v>0</v>
      </c>
      <c r="J38" s="585">
        <f>IF([2]datos!K19&gt;=$E$19,1,0)</f>
        <v>1</v>
      </c>
      <c r="K38" s="577">
        <f t="shared" si="0"/>
        <v>4</v>
      </c>
      <c r="L38" s="585" t="str">
        <f t="shared" si="1"/>
        <v>Media Sostenibilidad</v>
      </c>
      <c r="M38" s="585">
        <f t="shared" si="2"/>
        <v>4</v>
      </c>
      <c r="N38" s="576"/>
    </row>
    <row r="39" spans="1:14" ht="19" hidden="1" customHeight="1">
      <c r="A39" s="586">
        <v>15</v>
      </c>
      <c r="B39" s="604" t="s">
        <v>655</v>
      </c>
      <c r="C39" s="585">
        <f>IF([2]datos!D20&gt;='9'!$E$12,1,0)</f>
        <v>0</v>
      </c>
      <c r="D39" s="585">
        <f>IF([2]datos!E20&gt;=$E$13,1,0)</f>
        <v>0</v>
      </c>
      <c r="E39" s="585">
        <f>IF([2]datos!F20&gt;=$E$14,1,0)</f>
        <v>0</v>
      </c>
      <c r="F39" s="585">
        <f>IF([2]datos!G20&gt;=$E$15,1,0)</f>
        <v>0</v>
      </c>
      <c r="G39" s="585">
        <f>IF([2]datos!H20&gt;=$E$16,1,0)</f>
        <v>1</v>
      </c>
      <c r="H39" s="585">
        <f>IF([2]datos!I20&gt;=$E$17,0,1)</f>
        <v>0</v>
      </c>
      <c r="I39" s="585">
        <f>IF([2]datos!J20&gt;=$E$18,1,0)</f>
        <v>1</v>
      </c>
      <c r="J39" s="585">
        <f>IF([2]datos!K20&gt;=$E$19,1,0)</f>
        <v>0</v>
      </c>
      <c r="K39" s="577">
        <f t="shared" si="0"/>
        <v>2</v>
      </c>
      <c r="L39" s="585" t="str">
        <f t="shared" si="1"/>
        <v>Baja Sostenibilidad</v>
      </c>
      <c r="M39" s="585">
        <f t="shared" si="2"/>
        <v>2</v>
      </c>
      <c r="N39" s="576"/>
    </row>
    <row r="40" spans="1:14" ht="19" hidden="1" customHeight="1">
      <c r="A40" s="586">
        <v>16</v>
      </c>
      <c r="B40" s="604" t="s">
        <v>656</v>
      </c>
      <c r="C40" s="585">
        <f>IF([2]datos!D21&gt;='9'!$E$12,1,0)</f>
        <v>0</v>
      </c>
      <c r="D40" s="585">
        <f>IF([2]datos!E21&gt;=$E$13,1,0)</f>
        <v>1</v>
      </c>
      <c r="E40" s="585">
        <f>IF([2]datos!F21&gt;=$E$14,1,0)</f>
        <v>0</v>
      </c>
      <c r="F40" s="585">
        <f>IF([2]datos!G21&gt;=$E$15,1,0)</f>
        <v>0</v>
      </c>
      <c r="G40" s="585">
        <f>IF([2]datos!H21&gt;=$E$16,1,0)</f>
        <v>1</v>
      </c>
      <c r="H40" s="585">
        <f>IF([2]datos!I21&gt;=$E$17,0,1)</f>
        <v>1</v>
      </c>
      <c r="I40" s="585">
        <f>IF([2]datos!J21&gt;=$E$18,1,0)</f>
        <v>1</v>
      </c>
      <c r="J40" s="585">
        <f>IF([2]datos!K21&gt;=$E$19,1,0)</f>
        <v>0</v>
      </c>
      <c r="K40" s="577">
        <f t="shared" si="0"/>
        <v>4</v>
      </c>
      <c r="L40" s="585" t="str">
        <f t="shared" si="1"/>
        <v>Media Sostenibilidad</v>
      </c>
      <c r="M40" s="585">
        <f t="shared" si="2"/>
        <v>4</v>
      </c>
      <c r="N40" s="576"/>
    </row>
    <row r="41" spans="1:14" ht="19" hidden="1" customHeight="1">
      <c r="A41" s="586">
        <v>17</v>
      </c>
      <c r="B41" s="604" t="s">
        <v>657</v>
      </c>
      <c r="C41" s="585">
        <f>IF([2]datos!D22&gt;='9'!$E$12,1,0)</f>
        <v>0</v>
      </c>
      <c r="D41" s="585">
        <f>IF([2]datos!E22&gt;=$E$13,1,0)</f>
        <v>0</v>
      </c>
      <c r="E41" s="585">
        <f>IF([2]datos!F22&gt;=$E$14,1,0)</f>
        <v>0</v>
      </c>
      <c r="F41" s="585">
        <f>IF([2]datos!G22&gt;=$E$15,1,0)</f>
        <v>0</v>
      </c>
      <c r="G41" s="585">
        <f>IF([2]datos!H22&gt;=$E$16,1,0)</f>
        <v>1</v>
      </c>
      <c r="H41" s="585">
        <f>IF([2]datos!I22&gt;=$E$17,0,1)</f>
        <v>0</v>
      </c>
      <c r="I41" s="585">
        <f>IF([2]datos!J22&gt;=$E$18,1,0)</f>
        <v>1</v>
      </c>
      <c r="J41" s="585">
        <f>IF([2]datos!K22&gt;=$E$19,1,0)</f>
        <v>0</v>
      </c>
      <c r="K41" s="577">
        <f t="shared" si="0"/>
        <v>2</v>
      </c>
      <c r="L41" s="585" t="str">
        <f t="shared" si="1"/>
        <v>Baja Sostenibilidad</v>
      </c>
      <c r="M41" s="585">
        <f t="shared" si="2"/>
        <v>2</v>
      </c>
      <c r="N41" s="576"/>
    </row>
    <row r="42" spans="1:14" s="507" customFormat="1" ht="19" customHeight="1">
      <c r="A42" s="587"/>
      <c r="B42" s="577"/>
      <c r="C42" s="577">
        <f t="shared" ref="C42:J42" si="3">SUM(C25:C41)</f>
        <v>1</v>
      </c>
      <c r="D42" s="577">
        <f t="shared" si="3"/>
        <v>3</v>
      </c>
      <c r="E42" s="577">
        <f t="shared" si="3"/>
        <v>8</v>
      </c>
      <c r="F42" s="577">
        <f t="shared" si="3"/>
        <v>11</v>
      </c>
      <c r="G42" s="577">
        <f t="shared" si="3"/>
        <v>14</v>
      </c>
      <c r="H42" s="577">
        <f t="shared" si="3"/>
        <v>5</v>
      </c>
      <c r="I42" s="577">
        <f t="shared" si="3"/>
        <v>10</v>
      </c>
      <c r="J42" s="577">
        <f t="shared" si="3"/>
        <v>7</v>
      </c>
      <c r="K42" s="577"/>
      <c r="L42" s="585"/>
      <c r="M42" s="577"/>
      <c r="N42" s="588"/>
    </row>
    <row r="43" spans="1:14" ht="14" thickBot="1">
      <c r="A43" s="589"/>
      <c r="B43" s="590"/>
      <c r="C43" s="590"/>
      <c r="D43" s="590"/>
      <c r="E43" s="590"/>
      <c r="F43" s="590"/>
      <c r="G43" s="590"/>
      <c r="H43" s="590"/>
      <c r="I43" s="590"/>
      <c r="J43" s="590"/>
      <c r="K43" s="590"/>
      <c r="L43" s="590"/>
      <c r="M43" s="590"/>
      <c r="N43" s="591"/>
    </row>
  </sheetData>
  <mergeCells count="20">
    <mergeCell ref="A22:A24"/>
    <mergeCell ref="C22:F22"/>
    <mergeCell ref="G22:J22"/>
    <mergeCell ref="K22:K24"/>
    <mergeCell ref="B22:B24"/>
    <mergeCell ref="L22:M24"/>
    <mergeCell ref="C15:D15"/>
    <mergeCell ref="C16:D16"/>
    <mergeCell ref="C17:D17"/>
    <mergeCell ref="C18:D18"/>
    <mergeCell ref="C19:D19"/>
    <mergeCell ref="B20:E20"/>
    <mergeCell ref="F20:G20"/>
    <mergeCell ref="C14:D14"/>
    <mergeCell ref="A6:M6"/>
    <mergeCell ref="B8:G8"/>
    <mergeCell ref="B9:G9"/>
    <mergeCell ref="C11:D11"/>
    <mergeCell ref="C12:D12"/>
    <mergeCell ref="C13:D13"/>
  </mergeCells>
  <conditionalFormatting sqref="L16:L22 L10:L14 L25:L1048576">
    <cfRule type="containsText" dxfId="16" priority="4" operator="containsText" text="Alta">
      <formula>NOT(ISERROR(SEARCH("Alta",L10)))</formula>
    </cfRule>
    <cfRule type="containsText" dxfId="15" priority="5" operator="containsText" text="Media">
      <formula>NOT(ISERROR(SEARCH("Media",L10)))</formula>
    </cfRule>
    <cfRule type="containsText" dxfId="14" priority="6" operator="containsText" text="Baja">
      <formula>NOT(ISERROR(SEARCH("Baja",L10)))</formula>
    </cfRule>
  </conditionalFormatting>
  <conditionalFormatting sqref="L25:L41">
    <cfRule type="containsText" dxfId="13" priority="3" operator="containsText" text="Baja">
      <formula>NOT(ISERROR(SEARCH("Baja",L25)))</formula>
    </cfRule>
  </conditionalFormatting>
  <conditionalFormatting sqref="L25:L41">
    <cfRule type="iconSet" priority="16">
      <iconSet iconSet="3Symbols">
        <cfvo type="percent" val="0"/>
        <cfvo type="percent" val="33"/>
        <cfvo type="percent" val="67"/>
      </iconSet>
    </cfRule>
  </conditionalFormatting>
  <conditionalFormatting sqref="M25:M41">
    <cfRule type="iconSet" priority="17">
      <iconSet iconSet="3Symbols" showValue="0">
        <cfvo type="percent" val="0"/>
        <cfvo type="num" val="4"/>
        <cfvo type="num" val="7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B1:I917"/>
  <sheetViews>
    <sheetView showGridLines="0" topLeftCell="A20" zoomScale="80" zoomScaleNormal="80" workbookViewId="0">
      <selection activeCell="C35" sqref="C35"/>
    </sheetView>
  </sheetViews>
  <sheetFormatPr baseColWidth="10" defaultColWidth="14.453125" defaultRowHeight="15" customHeight="1"/>
  <cols>
    <col min="1" max="1" width="5" style="286" customWidth="1"/>
    <col min="2" max="2" width="9.453125" style="286" customWidth="1"/>
    <col min="3" max="3" width="104.1796875" style="286" customWidth="1"/>
    <col min="4" max="4" width="9.453125" style="286" customWidth="1"/>
    <col min="5" max="5" width="7.54296875" style="286" customWidth="1"/>
    <col min="6" max="6" width="7.453125" style="286" customWidth="1"/>
    <col min="7" max="7" width="10.1796875" style="286" customWidth="1"/>
    <col min="8" max="8" width="1.81640625" style="286" customWidth="1"/>
    <col min="9" max="9" width="8.26953125" style="286" customWidth="1"/>
    <col min="10" max="25" width="10.7265625" style="286" customWidth="1"/>
    <col min="26" max="16384" width="14.453125" style="286"/>
  </cols>
  <sheetData>
    <row r="1" spans="2:9" ht="6.65" customHeight="1" thickBot="1"/>
    <row r="2" spans="2:9" ht="6.65" customHeight="1" thickBot="1">
      <c r="B2" s="446"/>
      <c r="C2" s="447"/>
      <c r="D2" s="447"/>
      <c r="E2" s="447"/>
      <c r="F2" s="447"/>
      <c r="G2" s="448"/>
    </row>
    <row r="3" spans="2:9" ht="6.65" customHeight="1">
      <c r="B3" s="449"/>
      <c r="G3" s="450"/>
      <c r="I3" s="336"/>
    </row>
    <row r="4" spans="2:9" ht="6.65" customHeight="1">
      <c r="B4" s="449"/>
      <c r="G4" s="450"/>
      <c r="I4" s="337"/>
    </row>
    <row r="5" spans="2:9" ht="6.65" customHeight="1">
      <c r="B5" s="449"/>
      <c r="G5" s="450"/>
      <c r="I5" s="337"/>
    </row>
    <row r="6" spans="2:9" ht="6.65" customHeight="1">
      <c r="B6" s="449"/>
      <c r="G6" s="450"/>
      <c r="I6" s="337"/>
    </row>
    <row r="7" spans="2:9" ht="6.65" customHeight="1">
      <c r="B7" s="449"/>
      <c r="G7" s="450"/>
      <c r="I7" s="337"/>
    </row>
    <row r="8" spans="2:9" ht="6.65" customHeight="1">
      <c r="B8" s="449"/>
      <c r="G8" s="450"/>
      <c r="I8" s="337"/>
    </row>
    <row r="9" spans="2:9" ht="6.65" customHeight="1">
      <c r="B9" s="449"/>
      <c r="G9" s="450"/>
      <c r="I9" s="337"/>
    </row>
    <row r="10" spans="2:9" ht="6.65" customHeight="1">
      <c r="B10" s="449"/>
      <c r="G10" s="450"/>
      <c r="I10" s="337"/>
    </row>
    <row r="11" spans="2:9" ht="6.65" customHeight="1" thickBot="1">
      <c r="B11" s="451"/>
      <c r="C11" s="452"/>
      <c r="D11" s="452"/>
      <c r="E11" s="452"/>
      <c r="F11" s="452"/>
      <c r="G11" s="453"/>
      <c r="I11" s="337"/>
    </row>
    <row r="12" spans="2:9" ht="23.5" customHeight="1" thickBot="1">
      <c r="B12" s="1062" t="s">
        <v>662</v>
      </c>
      <c r="C12" s="1063"/>
      <c r="D12" s="1063"/>
      <c r="E12" s="1063"/>
      <c r="F12" s="1063"/>
      <c r="G12" s="1064"/>
      <c r="I12" s="338"/>
    </row>
    <row r="13" spans="2:9" ht="3.65" customHeight="1" thickBot="1">
      <c r="B13" s="628"/>
      <c r="C13" s="628"/>
      <c r="D13" s="628"/>
      <c r="E13" s="628"/>
      <c r="F13" s="628"/>
      <c r="G13" s="628"/>
      <c r="I13" s="304"/>
    </row>
    <row r="14" spans="2:9" ht="14" thickBot="1">
      <c r="B14" s="1065" t="s">
        <v>531</v>
      </c>
      <c r="C14" s="1066"/>
      <c r="D14" s="1066"/>
      <c r="E14" s="1066"/>
      <c r="F14" s="1066"/>
      <c r="G14" s="1067"/>
      <c r="I14" s="304"/>
    </row>
    <row r="15" spans="2:9" ht="3" customHeight="1" thickBot="1">
      <c r="B15" s="629"/>
      <c r="C15" s="628"/>
      <c r="D15" s="628"/>
      <c r="E15" s="628"/>
      <c r="F15" s="628"/>
      <c r="G15" s="628"/>
      <c r="I15" s="304"/>
    </row>
    <row r="16" spans="2:9" ht="12.65" customHeight="1" thickBot="1">
      <c r="B16" s="1075" t="s">
        <v>471</v>
      </c>
      <c r="C16" s="1076"/>
      <c r="D16" s="1076"/>
      <c r="E16" s="1076"/>
      <c r="F16" s="1076"/>
      <c r="G16" s="1077"/>
      <c r="I16" s="304"/>
    </row>
    <row r="17" spans="2:9" ht="3" customHeight="1" thickBot="1">
      <c r="B17" s="630"/>
      <c r="C17" s="630"/>
      <c r="D17" s="629"/>
      <c r="E17" s="629"/>
      <c r="F17" s="629"/>
      <c r="G17" s="629"/>
      <c r="I17" s="304"/>
    </row>
    <row r="18" spans="2:9" ht="19" customHeight="1" thickBot="1">
      <c r="B18" s="1068" t="s">
        <v>470</v>
      </c>
      <c r="C18" s="1069"/>
      <c r="D18" s="1070"/>
      <c r="E18" s="1070"/>
      <c r="F18" s="1070"/>
      <c r="G18" s="1071"/>
      <c r="I18" s="304"/>
    </row>
    <row r="19" spans="2:9" ht="13.5">
      <c r="B19" s="1058" t="s">
        <v>469</v>
      </c>
      <c r="C19" s="1048" t="s">
        <v>468</v>
      </c>
      <c r="D19" s="631" t="s">
        <v>467</v>
      </c>
      <c r="E19" s="1056" t="s">
        <v>466</v>
      </c>
      <c r="F19" s="1056" t="s">
        <v>465</v>
      </c>
      <c r="G19" s="1078" t="s">
        <v>464</v>
      </c>
      <c r="I19" s="304"/>
    </row>
    <row r="20" spans="2:9" ht="14" thickBot="1">
      <c r="B20" s="1059"/>
      <c r="C20" s="1049"/>
      <c r="D20" s="632">
        <f>SUM(D21:D35)</f>
        <v>15</v>
      </c>
      <c r="E20" s="1057"/>
      <c r="F20" s="1057"/>
      <c r="G20" s="1079"/>
      <c r="I20" s="304"/>
    </row>
    <row r="21" spans="2:9" ht="13.5">
      <c r="B21" s="633" t="s">
        <v>463</v>
      </c>
      <c r="C21" s="634" t="s">
        <v>664</v>
      </c>
      <c r="D21" s="635">
        <v>1</v>
      </c>
      <c r="E21" s="635"/>
      <c r="F21" s="635" t="s">
        <v>450</v>
      </c>
      <c r="G21" s="636">
        <f t="shared" ref="G21:G35" si="0">IF(E21="x",1,0)</f>
        <v>0</v>
      </c>
      <c r="I21" s="304"/>
    </row>
    <row r="22" spans="2:9" ht="13.5">
      <c r="B22" s="637" t="s">
        <v>462</v>
      </c>
      <c r="C22" s="634" t="s">
        <v>677</v>
      </c>
      <c r="D22" s="638">
        <v>1</v>
      </c>
      <c r="E22" s="638" t="s">
        <v>450</v>
      </c>
      <c r="F22" s="638"/>
      <c r="G22" s="636">
        <f t="shared" si="0"/>
        <v>1</v>
      </c>
      <c r="I22" s="304"/>
    </row>
    <row r="23" spans="2:9" ht="13.5">
      <c r="B23" s="633" t="s">
        <v>461</v>
      </c>
      <c r="C23" s="634" t="s">
        <v>670</v>
      </c>
      <c r="D23" s="638">
        <v>1</v>
      </c>
      <c r="E23" s="638"/>
      <c r="F23" s="638" t="s">
        <v>450</v>
      </c>
      <c r="G23" s="636">
        <f t="shared" si="0"/>
        <v>0</v>
      </c>
      <c r="I23" s="304"/>
    </row>
    <row r="24" spans="2:9" ht="13.5">
      <c r="B24" s="637" t="s">
        <v>460</v>
      </c>
      <c r="C24" s="634" t="s">
        <v>674</v>
      </c>
      <c r="D24" s="639">
        <v>1</v>
      </c>
      <c r="E24" s="639"/>
      <c r="F24" s="639" t="s">
        <v>450</v>
      </c>
      <c r="G24" s="636">
        <f t="shared" si="0"/>
        <v>0</v>
      </c>
      <c r="I24" s="304"/>
    </row>
    <row r="25" spans="2:9" ht="13.5">
      <c r="B25" s="633" t="s">
        <v>459</v>
      </c>
      <c r="C25" s="634" t="s">
        <v>672</v>
      </c>
      <c r="D25" s="638">
        <v>1</v>
      </c>
      <c r="E25" s="640"/>
      <c r="F25" s="640" t="s">
        <v>450</v>
      </c>
      <c r="G25" s="636">
        <f t="shared" si="0"/>
        <v>0</v>
      </c>
      <c r="I25" s="304"/>
    </row>
    <row r="26" spans="2:9" ht="13.5">
      <c r="B26" s="637" t="s">
        <v>458</v>
      </c>
      <c r="C26" s="634" t="s">
        <v>673</v>
      </c>
      <c r="D26" s="638">
        <v>1</v>
      </c>
      <c r="E26" s="640"/>
      <c r="F26" s="640" t="s">
        <v>450</v>
      </c>
      <c r="G26" s="636">
        <f t="shared" si="0"/>
        <v>0</v>
      </c>
      <c r="I26" s="304"/>
    </row>
    <row r="27" spans="2:9" ht="13.5">
      <c r="B27" s="633" t="s">
        <v>457</v>
      </c>
      <c r="C27" s="634" t="s">
        <v>671</v>
      </c>
      <c r="D27" s="639">
        <v>1</v>
      </c>
      <c r="E27" s="640"/>
      <c r="F27" s="640" t="s">
        <v>450</v>
      </c>
      <c r="G27" s="636">
        <f t="shared" si="0"/>
        <v>0</v>
      </c>
      <c r="I27" s="304"/>
    </row>
    <row r="28" spans="2:9" ht="13.5">
      <c r="B28" s="637" t="s">
        <v>456</v>
      </c>
      <c r="C28" s="634" t="s">
        <v>676</v>
      </c>
      <c r="D28" s="638">
        <v>1</v>
      </c>
      <c r="E28" s="640"/>
      <c r="F28" s="640" t="s">
        <v>450</v>
      </c>
      <c r="G28" s="636">
        <f t="shared" si="0"/>
        <v>0</v>
      </c>
      <c r="I28" s="304"/>
    </row>
    <row r="29" spans="2:9" ht="13.5">
      <c r="B29" s="633" t="s">
        <v>455</v>
      </c>
      <c r="C29" s="634" t="s">
        <v>663</v>
      </c>
      <c r="D29" s="638">
        <v>1</v>
      </c>
      <c r="E29" s="640" t="s">
        <v>450</v>
      </c>
      <c r="F29" s="640"/>
      <c r="G29" s="636">
        <f t="shared" si="0"/>
        <v>1</v>
      </c>
      <c r="I29" s="304"/>
    </row>
    <row r="30" spans="2:9" ht="13.5">
      <c r="B30" s="637" t="s">
        <v>454</v>
      </c>
      <c r="C30" s="634" t="s">
        <v>679</v>
      </c>
      <c r="D30" s="639">
        <v>1</v>
      </c>
      <c r="E30" s="640" t="s">
        <v>450</v>
      </c>
      <c r="F30" s="640"/>
      <c r="G30" s="636">
        <f t="shared" si="0"/>
        <v>1</v>
      </c>
      <c r="I30" s="304"/>
    </row>
    <row r="31" spans="2:9" ht="27">
      <c r="B31" s="633" t="s">
        <v>453</v>
      </c>
      <c r="C31" s="634" t="s">
        <v>680</v>
      </c>
      <c r="D31" s="638">
        <v>1</v>
      </c>
      <c r="E31" s="640"/>
      <c r="F31" s="640" t="s">
        <v>450</v>
      </c>
      <c r="G31" s="636">
        <f t="shared" si="0"/>
        <v>0</v>
      </c>
      <c r="I31" s="304"/>
    </row>
    <row r="32" spans="2:9" ht="27">
      <c r="B32" s="637" t="s">
        <v>452</v>
      </c>
      <c r="C32" s="634" t="s">
        <v>678</v>
      </c>
      <c r="D32" s="638">
        <v>1</v>
      </c>
      <c r="E32" s="640" t="s">
        <v>450</v>
      </c>
      <c r="F32" s="640"/>
      <c r="G32" s="636">
        <f t="shared" si="0"/>
        <v>1</v>
      </c>
      <c r="I32" s="304"/>
    </row>
    <row r="33" spans="2:9" ht="27">
      <c r="B33" s="633" t="s">
        <v>451</v>
      </c>
      <c r="C33" s="634" t="s">
        <v>675</v>
      </c>
      <c r="D33" s="639">
        <v>1</v>
      </c>
      <c r="E33" s="640" t="s">
        <v>450</v>
      </c>
      <c r="F33" s="640"/>
      <c r="G33" s="636">
        <f t="shared" si="0"/>
        <v>1</v>
      </c>
      <c r="I33" s="304"/>
    </row>
    <row r="34" spans="2:9" ht="13.5">
      <c r="B34" s="637" t="s">
        <v>449</v>
      </c>
      <c r="C34" s="634" t="s">
        <v>665</v>
      </c>
      <c r="D34" s="638">
        <v>1</v>
      </c>
      <c r="E34" s="640" t="s">
        <v>450</v>
      </c>
      <c r="F34" s="640"/>
      <c r="G34" s="636">
        <f t="shared" si="0"/>
        <v>1</v>
      </c>
      <c r="I34" s="304"/>
    </row>
    <row r="35" spans="2:9" ht="14" thickBot="1">
      <c r="B35" s="633" t="s">
        <v>448</v>
      </c>
      <c r="C35" s="634" t="s">
        <v>669</v>
      </c>
      <c r="D35" s="641">
        <v>1</v>
      </c>
      <c r="E35" s="641" t="s">
        <v>450</v>
      </c>
      <c r="F35" s="641"/>
      <c r="G35" s="636">
        <f t="shared" si="0"/>
        <v>1</v>
      </c>
      <c r="I35" s="304"/>
    </row>
    <row r="36" spans="2:9" ht="15.75" customHeight="1">
      <c r="B36" s="1060" t="s">
        <v>447</v>
      </c>
      <c r="C36" s="1061"/>
      <c r="D36" s="1050" t="s">
        <v>446</v>
      </c>
      <c r="E36" s="1051"/>
      <c r="F36" s="1052"/>
      <c r="G36" s="642">
        <f>COUNTIF(G21:G35,"1")</f>
        <v>7</v>
      </c>
    </row>
    <row r="37" spans="2:9" ht="15.75" customHeight="1">
      <c r="B37" s="1044" t="s">
        <v>445</v>
      </c>
      <c r="C37" s="1045"/>
      <c r="D37" s="1072" t="s">
        <v>444</v>
      </c>
      <c r="E37" s="1073"/>
      <c r="F37" s="1074"/>
      <c r="G37" s="643">
        <f>SUM(D21:D35)</f>
        <v>15</v>
      </c>
    </row>
    <row r="38" spans="2:9" ht="15.75" customHeight="1">
      <c r="B38" s="1044" t="s">
        <v>443</v>
      </c>
      <c r="C38" s="1045"/>
      <c r="D38" s="1050" t="s">
        <v>442</v>
      </c>
      <c r="E38" s="1051"/>
      <c r="F38" s="1052"/>
      <c r="G38" s="644">
        <f>G36/G37*100%</f>
        <v>0.46666666666666667</v>
      </c>
    </row>
    <row r="39" spans="2:9" ht="15.75" customHeight="1" thickBot="1">
      <c r="B39" s="1046" t="s">
        <v>441</v>
      </c>
      <c r="C39" s="1047"/>
      <c r="D39" s="1053" t="s">
        <v>440</v>
      </c>
      <c r="E39" s="1054"/>
      <c r="F39" s="1055"/>
      <c r="G39" s="645">
        <f>100%-G38</f>
        <v>0.53333333333333333</v>
      </c>
    </row>
    <row r="40" spans="2:9" ht="15.75" customHeight="1">
      <c r="D40" s="288"/>
      <c r="E40" s="288"/>
      <c r="F40" s="288"/>
      <c r="G40" s="288"/>
    </row>
    <row r="41" spans="2:9" ht="15.75" customHeight="1">
      <c r="D41" s="288"/>
      <c r="E41" s="288"/>
      <c r="F41" s="288"/>
      <c r="G41" s="288"/>
    </row>
    <row r="42" spans="2:9" ht="15.75" customHeight="1">
      <c r="D42" s="288"/>
      <c r="E42" s="288"/>
      <c r="F42" s="288"/>
      <c r="G42" s="288"/>
    </row>
    <row r="43" spans="2:9" ht="15.75" customHeight="1">
      <c r="D43" s="288"/>
      <c r="E43" s="288"/>
      <c r="F43" s="288"/>
      <c r="G43" s="288"/>
    </row>
    <row r="44" spans="2:9" ht="15.75" customHeight="1">
      <c r="D44" s="288"/>
      <c r="E44" s="288"/>
      <c r="F44" s="288"/>
      <c r="G44" s="288"/>
    </row>
    <row r="45" spans="2:9" ht="15.75" customHeight="1">
      <c r="D45" s="288"/>
      <c r="E45" s="288"/>
      <c r="F45" s="288"/>
      <c r="G45" s="288"/>
    </row>
    <row r="46" spans="2:9" ht="15.75" customHeight="1">
      <c r="D46" s="288"/>
      <c r="E46" s="288"/>
      <c r="F46" s="288"/>
      <c r="G46" s="288"/>
    </row>
    <row r="47" spans="2:9" ht="15.75" customHeight="1">
      <c r="D47" s="288"/>
      <c r="E47" s="288"/>
      <c r="F47" s="288"/>
      <c r="G47" s="288"/>
    </row>
    <row r="48" spans="2:9" ht="15.75" customHeight="1">
      <c r="D48" s="288"/>
      <c r="E48" s="288"/>
      <c r="F48" s="288"/>
      <c r="G48" s="288"/>
    </row>
    <row r="49" spans="4:7" ht="15.75" customHeight="1">
      <c r="D49" s="288"/>
      <c r="E49" s="288"/>
      <c r="F49" s="288"/>
      <c r="G49" s="288"/>
    </row>
    <row r="50" spans="4:7" ht="15.75" customHeight="1">
      <c r="D50" s="288"/>
      <c r="E50" s="288"/>
      <c r="F50" s="288"/>
      <c r="G50" s="288"/>
    </row>
    <row r="51" spans="4:7" ht="15.75" customHeight="1">
      <c r="D51" s="288"/>
      <c r="E51" s="288"/>
      <c r="F51" s="288"/>
      <c r="G51" s="288"/>
    </row>
    <row r="52" spans="4:7" ht="15.75" customHeight="1">
      <c r="D52" s="288"/>
      <c r="E52" s="288"/>
      <c r="F52" s="288"/>
      <c r="G52" s="288"/>
    </row>
    <row r="53" spans="4:7" ht="15.75" customHeight="1">
      <c r="D53" s="288"/>
      <c r="E53" s="288"/>
      <c r="F53" s="288"/>
      <c r="G53" s="288"/>
    </row>
    <row r="54" spans="4:7" ht="15.75" customHeight="1">
      <c r="D54" s="288"/>
      <c r="E54" s="288"/>
      <c r="F54" s="288"/>
      <c r="G54" s="288"/>
    </row>
    <row r="55" spans="4:7" ht="15.75" customHeight="1">
      <c r="D55" s="288"/>
      <c r="E55" s="288"/>
      <c r="F55" s="288"/>
      <c r="G55" s="288"/>
    </row>
    <row r="56" spans="4:7" ht="15.75" customHeight="1">
      <c r="D56" s="288"/>
      <c r="E56" s="288"/>
      <c r="F56" s="288"/>
      <c r="G56" s="288"/>
    </row>
    <row r="57" spans="4:7" ht="15.75" customHeight="1">
      <c r="D57" s="288"/>
      <c r="E57" s="288"/>
      <c r="F57" s="288"/>
      <c r="G57" s="288"/>
    </row>
    <row r="58" spans="4:7" ht="15.75" customHeight="1">
      <c r="D58" s="288"/>
      <c r="E58" s="288"/>
      <c r="F58" s="288"/>
      <c r="G58" s="288"/>
    </row>
    <row r="59" spans="4:7" ht="15.75" customHeight="1">
      <c r="D59" s="288"/>
      <c r="E59" s="288"/>
      <c r="F59" s="288"/>
      <c r="G59" s="288"/>
    </row>
    <row r="60" spans="4:7" ht="15.75" customHeight="1">
      <c r="D60" s="288"/>
      <c r="E60" s="288"/>
      <c r="F60" s="288"/>
      <c r="G60" s="288"/>
    </row>
    <row r="61" spans="4:7" ht="15.75" customHeight="1">
      <c r="D61" s="288"/>
      <c r="E61" s="288"/>
      <c r="F61" s="288"/>
      <c r="G61" s="288"/>
    </row>
    <row r="62" spans="4:7" ht="15.75" customHeight="1">
      <c r="D62" s="288"/>
      <c r="E62" s="288"/>
      <c r="F62" s="288"/>
      <c r="G62" s="288"/>
    </row>
    <row r="63" spans="4:7" ht="15.75" customHeight="1">
      <c r="D63" s="288"/>
      <c r="E63" s="288"/>
      <c r="F63" s="288"/>
      <c r="G63" s="288"/>
    </row>
    <row r="64" spans="4:7" ht="15.75" customHeight="1">
      <c r="D64" s="288"/>
      <c r="E64" s="288"/>
      <c r="F64" s="288"/>
      <c r="G64" s="288"/>
    </row>
    <row r="65" spans="4:7" ht="15.75" customHeight="1">
      <c r="D65" s="288"/>
      <c r="E65" s="288"/>
      <c r="F65" s="288"/>
      <c r="G65" s="288"/>
    </row>
    <row r="66" spans="4:7" ht="15.75" customHeight="1">
      <c r="D66" s="288"/>
      <c r="E66" s="288"/>
      <c r="F66" s="288"/>
      <c r="G66" s="288"/>
    </row>
    <row r="67" spans="4:7" ht="15.75" customHeight="1">
      <c r="D67" s="288"/>
      <c r="E67" s="288"/>
      <c r="F67" s="288"/>
      <c r="G67" s="288"/>
    </row>
    <row r="68" spans="4:7" ht="15.75" customHeight="1">
      <c r="D68" s="288"/>
      <c r="E68" s="288"/>
      <c r="F68" s="288"/>
      <c r="G68" s="288"/>
    </row>
    <row r="69" spans="4:7" ht="15.75" customHeight="1">
      <c r="D69" s="288"/>
      <c r="E69" s="288"/>
      <c r="F69" s="288"/>
      <c r="G69" s="288"/>
    </row>
    <row r="70" spans="4:7" ht="15.75" customHeight="1">
      <c r="D70" s="288"/>
      <c r="E70" s="288"/>
      <c r="F70" s="288"/>
      <c r="G70" s="288"/>
    </row>
    <row r="71" spans="4:7" ht="15.75" customHeight="1">
      <c r="D71" s="288"/>
      <c r="E71" s="288"/>
      <c r="F71" s="288"/>
      <c r="G71" s="288"/>
    </row>
    <row r="72" spans="4:7" ht="15.75" customHeight="1">
      <c r="D72" s="288"/>
      <c r="E72" s="288"/>
      <c r="F72" s="288"/>
      <c r="G72" s="288"/>
    </row>
    <row r="73" spans="4:7" ht="15.75" customHeight="1">
      <c r="D73" s="288"/>
      <c r="E73" s="288"/>
      <c r="F73" s="288"/>
      <c r="G73" s="288"/>
    </row>
    <row r="74" spans="4:7" ht="15.75" customHeight="1">
      <c r="D74" s="288"/>
      <c r="E74" s="288"/>
      <c r="F74" s="288"/>
      <c r="G74" s="288"/>
    </row>
    <row r="75" spans="4:7" ht="15.75" customHeight="1">
      <c r="D75" s="288"/>
      <c r="E75" s="288"/>
      <c r="F75" s="288"/>
      <c r="G75" s="288"/>
    </row>
    <row r="76" spans="4:7" ht="15.75" customHeight="1">
      <c r="D76" s="288"/>
      <c r="E76" s="288"/>
      <c r="F76" s="288"/>
      <c r="G76" s="288"/>
    </row>
    <row r="77" spans="4:7" ht="15.75" customHeight="1">
      <c r="D77" s="288"/>
      <c r="E77" s="288"/>
      <c r="F77" s="288"/>
      <c r="G77" s="288"/>
    </row>
    <row r="78" spans="4:7" ht="15.75" customHeight="1">
      <c r="D78" s="288"/>
      <c r="E78" s="288"/>
      <c r="F78" s="288"/>
      <c r="G78" s="288"/>
    </row>
    <row r="79" spans="4:7" ht="15.75" customHeight="1">
      <c r="D79" s="288"/>
      <c r="E79" s="288"/>
      <c r="F79" s="288"/>
      <c r="G79" s="288"/>
    </row>
    <row r="80" spans="4:7" ht="15.75" customHeight="1">
      <c r="D80" s="288"/>
      <c r="E80" s="288"/>
      <c r="F80" s="288"/>
      <c r="G80" s="288"/>
    </row>
    <row r="81" spans="4:7" ht="15.75" customHeight="1">
      <c r="D81" s="288"/>
      <c r="E81" s="288"/>
      <c r="F81" s="288"/>
      <c r="G81" s="288"/>
    </row>
    <row r="82" spans="4:7" ht="15.75" customHeight="1">
      <c r="D82" s="288"/>
      <c r="E82" s="288"/>
      <c r="F82" s="288"/>
      <c r="G82" s="288"/>
    </row>
    <row r="83" spans="4:7" ht="15.75" customHeight="1">
      <c r="D83" s="288"/>
      <c r="E83" s="288"/>
      <c r="F83" s="288"/>
      <c r="G83" s="288"/>
    </row>
    <row r="84" spans="4:7" ht="15.75" customHeight="1">
      <c r="D84" s="288"/>
      <c r="E84" s="288"/>
      <c r="F84" s="288"/>
      <c r="G84" s="288"/>
    </row>
    <row r="85" spans="4:7" ht="15.75" customHeight="1">
      <c r="D85" s="288"/>
      <c r="E85" s="288"/>
      <c r="F85" s="288"/>
      <c r="G85" s="288"/>
    </row>
    <row r="86" spans="4:7" ht="15.75" customHeight="1">
      <c r="D86" s="288"/>
      <c r="E86" s="288"/>
      <c r="F86" s="288"/>
      <c r="G86" s="288"/>
    </row>
    <row r="87" spans="4:7" ht="15.75" customHeight="1">
      <c r="D87" s="288"/>
      <c r="E87" s="288"/>
      <c r="F87" s="288"/>
      <c r="G87" s="288"/>
    </row>
    <row r="88" spans="4:7" ht="15.75" customHeight="1">
      <c r="D88" s="288"/>
      <c r="E88" s="288"/>
      <c r="F88" s="288"/>
      <c r="G88" s="288"/>
    </row>
    <row r="89" spans="4:7" ht="15.75" customHeight="1">
      <c r="D89" s="288"/>
      <c r="E89" s="288"/>
      <c r="F89" s="288"/>
      <c r="G89" s="288"/>
    </row>
    <row r="90" spans="4:7" ht="15.75" customHeight="1">
      <c r="D90" s="288"/>
      <c r="E90" s="288"/>
      <c r="F90" s="288"/>
      <c r="G90" s="288"/>
    </row>
    <row r="91" spans="4:7" ht="15.75" customHeight="1">
      <c r="D91" s="288"/>
      <c r="E91" s="288"/>
      <c r="F91" s="288"/>
      <c r="G91" s="288"/>
    </row>
    <row r="92" spans="4:7" ht="15.75" customHeight="1">
      <c r="D92" s="288"/>
      <c r="E92" s="288"/>
      <c r="F92" s="288"/>
      <c r="G92" s="288"/>
    </row>
    <row r="93" spans="4:7" ht="15.75" customHeight="1">
      <c r="D93" s="288"/>
      <c r="E93" s="288"/>
      <c r="F93" s="288"/>
      <c r="G93" s="288"/>
    </row>
    <row r="94" spans="4:7" ht="15.75" customHeight="1">
      <c r="D94" s="288"/>
      <c r="E94" s="288"/>
      <c r="F94" s="288"/>
      <c r="G94" s="288"/>
    </row>
    <row r="95" spans="4:7" ht="15.75" customHeight="1">
      <c r="D95" s="288"/>
      <c r="E95" s="288"/>
      <c r="F95" s="288"/>
      <c r="G95" s="288"/>
    </row>
    <row r="96" spans="4:7" ht="15.75" customHeight="1">
      <c r="D96" s="288"/>
      <c r="E96" s="288"/>
      <c r="F96" s="288"/>
      <c r="G96" s="288"/>
    </row>
    <row r="97" spans="4:7" ht="15.75" customHeight="1">
      <c r="D97" s="288"/>
      <c r="E97" s="288"/>
      <c r="F97" s="288"/>
      <c r="G97" s="288"/>
    </row>
    <row r="98" spans="4:7" ht="15.75" customHeight="1">
      <c r="D98" s="288"/>
      <c r="E98" s="288"/>
      <c r="F98" s="288"/>
      <c r="G98" s="288"/>
    </row>
    <row r="99" spans="4:7" ht="15.75" customHeight="1">
      <c r="D99" s="288"/>
      <c r="E99" s="288"/>
      <c r="F99" s="288"/>
      <c r="G99" s="288"/>
    </row>
    <row r="100" spans="4:7" ht="15.75" customHeight="1">
      <c r="D100" s="288"/>
      <c r="E100" s="288"/>
      <c r="F100" s="288"/>
      <c r="G100" s="288"/>
    </row>
    <row r="101" spans="4:7" ht="15.75" customHeight="1">
      <c r="D101" s="288"/>
      <c r="E101" s="288"/>
      <c r="F101" s="288"/>
      <c r="G101" s="288"/>
    </row>
    <row r="102" spans="4:7" ht="15.75" customHeight="1">
      <c r="D102" s="288"/>
      <c r="E102" s="288"/>
      <c r="F102" s="288"/>
      <c r="G102" s="288"/>
    </row>
    <row r="103" spans="4:7" ht="15.75" customHeight="1">
      <c r="D103" s="288"/>
      <c r="E103" s="288"/>
      <c r="F103" s="288"/>
      <c r="G103" s="288"/>
    </row>
    <row r="104" spans="4:7" ht="15.75" customHeight="1">
      <c r="D104" s="288"/>
      <c r="E104" s="288"/>
      <c r="F104" s="288"/>
      <c r="G104" s="288"/>
    </row>
    <row r="105" spans="4:7" ht="15.75" customHeight="1">
      <c r="D105" s="288"/>
      <c r="E105" s="288"/>
      <c r="F105" s="288"/>
      <c r="G105" s="288"/>
    </row>
    <row r="106" spans="4:7" ht="15.75" customHeight="1">
      <c r="D106" s="288"/>
      <c r="E106" s="288"/>
      <c r="F106" s="288"/>
      <c r="G106" s="288"/>
    </row>
    <row r="107" spans="4:7" ht="15.75" customHeight="1">
      <c r="D107" s="288"/>
      <c r="E107" s="288"/>
      <c r="F107" s="288"/>
      <c r="G107" s="288"/>
    </row>
    <row r="108" spans="4:7" ht="15.75" customHeight="1">
      <c r="D108" s="288"/>
      <c r="E108" s="288"/>
      <c r="F108" s="288"/>
      <c r="G108" s="288"/>
    </row>
    <row r="109" spans="4:7" ht="15.75" customHeight="1">
      <c r="D109" s="288"/>
      <c r="E109" s="288"/>
      <c r="F109" s="288"/>
      <c r="G109" s="288"/>
    </row>
    <row r="110" spans="4:7" ht="15.75" customHeight="1">
      <c r="D110" s="288"/>
      <c r="E110" s="288"/>
      <c r="F110" s="288"/>
      <c r="G110" s="288"/>
    </row>
    <row r="111" spans="4:7" ht="15.75" customHeight="1">
      <c r="D111" s="288"/>
      <c r="E111" s="288"/>
      <c r="F111" s="288"/>
      <c r="G111" s="288"/>
    </row>
    <row r="112" spans="4:7" ht="15.75" customHeight="1">
      <c r="D112" s="288"/>
      <c r="E112" s="288"/>
      <c r="F112" s="288"/>
      <c r="G112" s="288"/>
    </row>
    <row r="113" spans="4:7" ht="15.75" customHeight="1">
      <c r="D113" s="288"/>
      <c r="E113" s="288"/>
      <c r="F113" s="288"/>
      <c r="G113" s="288"/>
    </row>
    <row r="114" spans="4:7" ht="15.75" customHeight="1">
      <c r="D114" s="288"/>
      <c r="E114" s="288"/>
      <c r="F114" s="288"/>
      <c r="G114" s="288"/>
    </row>
    <row r="115" spans="4:7" ht="15.75" customHeight="1">
      <c r="D115" s="288"/>
      <c r="E115" s="288"/>
      <c r="F115" s="288"/>
      <c r="G115" s="288"/>
    </row>
    <row r="116" spans="4:7" ht="15.75" customHeight="1">
      <c r="D116" s="288"/>
      <c r="E116" s="288"/>
      <c r="F116" s="288"/>
      <c r="G116" s="288"/>
    </row>
    <row r="117" spans="4:7" ht="15.75" customHeight="1">
      <c r="D117" s="288"/>
      <c r="E117" s="288"/>
      <c r="F117" s="288"/>
      <c r="G117" s="288"/>
    </row>
    <row r="118" spans="4:7" ht="15.75" customHeight="1">
      <c r="D118" s="288"/>
      <c r="E118" s="288"/>
      <c r="F118" s="288"/>
      <c r="G118" s="288"/>
    </row>
    <row r="119" spans="4:7" ht="15.75" customHeight="1">
      <c r="D119" s="288"/>
      <c r="E119" s="288"/>
      <c r="F119" s="288"/>
      <c r="G119" s="288"/>
    </row>
    <row r="120" spans="4:7" ht="15.75" customHeight="1">
      <c r="D120" s="288"/>
      <c r="E120" s="288"/>
      <c r="F120" s="288"/>
      <c r="G120" s="288"/>
    </row>
    <row r="121" spans="4:7" ht="15.75" customHeight="1">
      <c r="D121" s="288"/>
      <c r="E121" s="288"/>
      <c r="F121" s="288"/>
      <c r="G121" s="288"/>
    </row>
    <row r="122" spans="4:7" ht="15.75" customHeight="1">
      <c r="D122" s="288"/>
      <c r="E122" s="288"/>
      <c r="F122" s="288"/>
      <c r="G122" s="288"/>
    </row>
    <row r="123" spans="4:7" ht="15.75" customHeight="1">
      <c r="D123" s="288"/>
      <c r="E123" s="288"/>
      <c r="F123" s="288"/>
      <c r="G123" s="288"/>
    </row>
    <row r="124" spans="4:7" ht="15.75" customHeight="1">
      <c r="D124" s="288"/>
      <c r="E124" s="288"/>
      <c r="F124" s="288"/>
      <c r="G124" s="288"/>
    </row>
    <row r="125" spans="4:7" ht="15.75" customHeight="1">
      <c r="D125" s="288"/>
      <c r="E125" s="288"/>
      <c r="F125" s="288"/>
      <c r="G125" s="288"/>
    </row>
    <row r="126" spans="4:7" ht="15.75" customHeight="1">
      <c r="D126" s="288"/>
      <c r="E126" s="288"/>
      <c r="F126" s="288"/>
      <c r="G126" s="288"/>
    </row>
    <row r="127" spans="4:7" ht="15.75" customHeight="1">
      <c r="D127" s="288"/>
      <c r="E127" s="288"/>
      <c r="F127" s="288"/>
      <c r="G127" s="288"/>
    </row>
    <row r="128" spans="4:7" ht="15.75" customHeight="1">
      <c r="D128" s="288"/>
      <c r="E128" s="288"/>
      <c r="F128" s="288"/>
      <c r="G128" s="288"/>
    </row>
    <row r="129" spans="4:7" ht="15.75" customHeight="1">
      <c r="D129" s="288"/>
      <c r="E129" s="288"/>
      <c r="F129" s="288"/>
      <c r="G129" s="288"/>
    </row>
    <row r="130" spans="4:7" ht="15.75" customHeight="1">
      <c r="D130" s="288"/>
      <c r="E130" s="288"/>
      <c r="F130" s="288"/>
      <c r="G130" s="288"/>
    </row>
    <row r="131" spans="4:7" ht="15.75" customHeight="1">
      <c r="D131" s="288"/>
      <c r="E131" s="288"/>
      <c r="F131" s="288"/>
      <c r="G131" s="288"/>
    </row>
    <row r="132" spans="4:7" ht="15.75" customHeight="1">
      <c r="D132" s="288"/>
      <c r="E132" s="288"/>
      <c r="F132" s="288"/>
      <c r="G132" s="288"/>
    </row>
    <row r="133" spans="4:7" ht="15.75" customHeight="1">
      <c r="D133" s="288"/>
      <c r="E133" s="288"/>
      <c r="F133" s="288"/>
      <c r="G133" s="288"/>
    </row>
    <row r="134" spans="4:7" ht="15.75" customHeight="1">
      <c r="D134" s="288"/>
      <c r="E134" s="288"/>
      <c r="F134" s="288"/>
      <c r="G134" s="288"/>
    </row>
    <row r="135" spans="4:7" ht="15.75" customHeight="1">
      <c r="D135" s="288"/>
      <c r="E135" s="288"/>
      <c r="F135" s="288"/>
      <c r="G135" s="288"/>
    </row>
    <row r="136" spans="4:7" ht="15.75" customHeight="1">
      <c r="D136" s="288"/>
      <c r="E136" s="288"/>
      <c r="F136" s="288"/>
      <c r="G136" s="288"/>
    </row>
    <row r="137" spans="4:7" ht="15.75" customHeight="1">
      <c r="D137" s="288"/>
      <c r="E137" s="288"/>
      <c r="F137" s="288"/>
      <c r="G137" s="288"/>
    </row>
    <row r="138" spans="4:7" ht="15.75" customHeight="1">
      <c r="D138" s="288"/>
      <c r="E138" s="288"/>
      <c r="F138" s="288"/>
      <c r="G138" s="288"/>
    </row>
    <row r="139" spans="4:7" ht="15.75" customHeight="1">
      <c r="D139" s="288"/>
      <c r="E139" s="288"/>
      <c r="F139" s="288"/>
      <c r="G139" s="288"/>
    </row>
    <row r="140" spans="4:7" ht="15.75" customHeight="1">
      <c r="D140" s="288"/>
      <c r="E140" s="288"/>
      <c r="F140" s="288"/>
      <c r="G140" s="288"/>
    </row>
    <row r="141" spans="4:7" ht="15.75" customHeight="1">
      <c r="D141" s="288"/>
      <c r="E141" s="288"/>
      <c r="F141" s="288"/>
      <c r="G141" s="288"/>
    </row>
    <row r="142" spans="4:7" ht="15.75" customHeight="1">
      <c r="D142" s="288"/>
      <c r="E142" s="288"/>
      <c r="F142" s="288"/>
      <c r="G142" s="288"/>
    </row>
    <row r="143" spans="4:7" ht="15.75" customHeight="1">
      <c r="D143" s="288"/>
      <c r="E143" s="288"/>
      <c r="F143" s="288"/>
      <c r="G143" s="288"/>
    </row>
    <row r="144" spans="4:7" ht="15.75" customHeight="1">
      <c r="D144" s="288"/>
      <c r="E144" s="288"/>
      <c r="F144" s="288"/>
      <c r="G144" s="288"/>
    </row>
    <row r="145" spans="4:7" ht="15.75" customHeight="1">
      <c r="D145" s="288"/>
      <c r="E145" s="288"/>
      <c r="F145" s="288"/>
      <c r="G145" s="288"/>
    </row>
    <row r="146" spans="4:7" ht="15.75" customHeight="1">
      <c r="D146" s="288"/>
      <c r="E146" s="288"/>
      <c r="F146" s="288"/>
      <c r="G146" s="288"/>
    </row>
    <row r="147" spans="4:7" ht="15.75" customHeight="1">
      <c r="D147" s="288"/>
      <c r="E147" s="288"/>
      <c r="F147" s="288"/>
      <c r="G147" s="288"/>
    </row>
    <row r="148" spans="4:7" ht="15.75" customHeight="1">
      <c r="D148" s="288"/>
      <c r="E148" s="288"/>
      <c r="F148" s="288"/>
      <c r="G148" s="288"/>
    </row>
    <row r="149" spans="4:7" ht="15.75" customHeight="1">
      <c r="D149" s="288"/>
      <c r="E149" s="288"/>
      <c r="F149" s="288"/>
      <c r="G149" s="288"/>
    </row>
    <row r="150" spans="4:7" ht="15.75" customHeight="1">
      <c r="D150" s="288"/>
      <c r="E150" s="288"/>
      <c r="F150" s="288"/>
      <c r="G150" s="288"/>
    </row>
    <row r="151" spans="4:7" ht="15.75" customHeight="1">
      <c r="D151" s="288"/>
      <c r="E151" s="288"/>
      <c r="F151" s="288"/>
      <c r="G151" s="288"/>
    </row>
    <row r="152" spans="4:7" ht="15.75" customHeight="1">
      <c r="D152" s="288"/>
      <c r="E152" s="288"/>
      <c r="F152" s="288"/>
      <c r="G152" s="288"/>
    </row>
    <row r="153" spans="4:7" ht="15.75" customHeight="1">
      <c r="D153" s="288"/>
      <c r="E153" s="288"/>
      <c r="F153" s="288"/>
      <c r="G153" s="288"/>
    </row>
    <row r="154" spans="4:7" ht="15.75" customHeight="1">
      <c r="D154" s="288"/>
      <c r="E154" s="288"/>
      <c r="F154" s="288"/>
      <c r="G154" s="288"/>
    </row>
    <row r="155" spans="4:7" ht="15.75" customHeight="1">
      <c r="D155" s="288"/>
      <c r="E155" s="288"/>
      <c r="F155" s="288"/>
      <c r="G155" s="288"/>
    </row>
    <row r="156" spans="4:7" ht="15.75" customHeight="1">
      <c r="D156" s="288"/>
      <c r="E156" s="288"/>
      <c r="F156" s="288"/>
      <c r="G156" s="288"/>
    </row>
    <row r="157" spans="4:7" ht="15.75" customHeight="1">
      <c r="D157" s="288"/>
      <c r="E157" s="288"/>
      <c r="F157" s="288"/>
      <c r="G157" s="288"/>
    </row>
    <row r="158" spans="4:7" ht="15.75" customHeight="1">
      <c r="D158" s="288"/>
      <c r="E158" s="288"/>
      <c r="F158" s="288"/>
      <c r="G158" s="288"/>
    </row>
    <row r="159" spans="4:7" ht="15.75" customHeight="1">
      <c r="D159" s="288"/>
      <c r="E159" s="288"/>
      <c r="F159" s="288"/>
      <c r="G159" s="288"/>
    </row>
    <row r="160" spans="4:7" ht="15.75" customHeight="1">
      <c r="D160" s="288"/>
      <c r="E160" s="288"/>
      <c r="F160" s="288"/>
      <c r="G160" s="288"/>
    </row>
    <row r="161" spans="4:7" ht="15.75" customHeight="1">
      <c r="D161" s="288"/>
      <c r="E161" s="288"/>
      <c r="F161" s="288"/>
      <c r="G161" s="288"/>
    </row>
    <row r="162" spans="4:7" ht="15.75" customHeight="1">
      <c r="D162" s="288"/>
      <c r="E162" s="288"/>
      <c r="F162" s="288"/>
      <c r="G162" s="288"/>
    </row>
    <row r="163" spans="4:7" ht="15.75" customHeight="1">
      <c r="D163" s="288"/>
      <c r="E163" s="288"/>
      <c r="F163" s="288"/>
      <c r="G163" s="288"/>
    </row>
    <row r="164" spans="4:7" ht="15.75" customHeight="1">
      <c r="D164" s="288"/>
      <c r="E164" s="288"/>
      <c r="F164" s="288"/>
      <c r="G164" s="288"/>
    </row>
    <row r="165" spans="4:7" ht="15.75" customHeight="1">
      <c r="D165" s="288"/>
      <c r="E165" s="288"/>
      <c r="F165" s="288"/>
      <c r="G165" s="288"/>
    </row>
    <row r="166" spans="4:7" ht="15.75" customHeight="1">
      <c r="D166" s="288"/>
      <c r="E166" s="288"/>
      <c r="F166" s="288"/>
      <c r="G166" s="288"/>
    </row>
    <row r="167" spans="4:7" ht="15.75" customHeight="1">
      <c r="D167" s="288"/>
      <c r="E167" s="288"/>
      <c r="F167" s="288"/>
      <c r="G167" s="288"/>
    </row>
    <row r="168" spans="4:7" ht="15.75" customHeight="1">
      <c r="D168" s="288"/>
      <c r="E168" s="288"/>
      <c r="F168" s="288"/>
      <c r="G168" s="288"/>
    </row>
    <row r="169" spans="4:7" ht="15.75" customHeight="1">
      <c r="D169" s="288"/>
      <c r="E169" s="288"/>
      <c r="F169" s="288"/>
      <c r="G169" s="288"/>
    </row>
    <row r="170" spans="4:7" ht="15.75" customHeight="1">
      <c r="D170" s="288"/>
      <c r="E170" s="288"/>
      <c r="F170" s="288"/>
      <c r="G170" s="288"/>
    </row>
    <row r="171" spans="4:7" ht="15.75" customHeight="1">
      <c r="D171" s="288"/>
      <c r="E171" s="288"/>
      <c r="F171" s="288"/>
      <c r="G171" s="288"/>
    </row>
    <row r="172" spans="4:7" ht="15.75" customHeight="1">
      <c r="D172" s="288"/>
      <c r="E172" s="288"/>
      <c r="F172" s="288"/>
      <c r="G172" s="288"/>
    </row>
    <row r="173" spans="4:7" ht="15.75" customHeight="1">
      <c r="D173" s="288"/>
      <c r="E173" s="288"/>
      <c r="F173" s="288"/>
      <c r="G173" s="288"/>
    </row>
    <row r="174" spans="4:7" ht="15.75" customHeight="1">
      <c r="D174" s="288"/>
      <c r="E174" s="288"/>
      <c r="F174" s="288"/>
      <c r="G174" s="288"/>
    </row>
    <row r="175" spans="4:7" ht="15.75" customHeight="1">
      <c r="D175" s="288"/>
      <c r="E175" s="288"/>
      <c r="F175" s="288"/>
      <c r="G175" s="288"/>
    </row>
    <row r="176" spans="4:7" ht="15.75" customHeight="1">
      <c r="D176" s="288"/>
      <c r="E176" s="288"/>
      <c r="F176" s="288"/>
      <c r="G176" s="288"/>
    </row>
    <row r="177" spans="4:7" ht="15.75" customHeight="1">
      <c r="D177" s="288"/>
      <c r="E177" s="288"/>
      <c r="F177" s="288"/>
      <c r="G177" s="288"/>
    </row>
    <row r="178" spans="4:7" ht="15.75" customHeight="1">
      <c r="D178" s="288"/>
      <c r="E178" s="288"/>
      <c r="F178" s="288"/>
      <c r="G178" s="288"/>
    </row>
    <row r="179" spans="4:7" ht="15.75" customHeight="1">
      <c r="D179" s="288"/>
      <c r="E179" s="288"/>
      <c r="F179" s="288"/>
      <c r="G179" s="288"/>
    </row>
    <row r="180" spans="4:7" ht="15.75" customHeight="1">
      <c r="D180" s="288"/>
      <c r="E180" s="288"/>
      <c r="F180" s="288"/>
      <c r="G180" s="288"/>
    </row>
    <row r="181" spans="4:7" ht="15.75" customHeight="1">
      <c r="D181" s="288"/>
      <c r="E181" s="288"/>
      <c r="F181" s="288"/>
      <c r="G181" s="288"/>
    </row>
    <row r="182" spans="4:7" ht="15.75" customHeight="1">
      <c r="D182" s="288"/>
      <c r="E182" s="288"/>
      <c r="F182" s="288"/>
      <c r="G182" s="288"/>
    </row>
    <row r="183" spans="4:7" ht="15.75" customHeight="1">
      <c r="D183" s="288"/>
      <c r="E183" s="288"/>
      <c r="F183" s="288"/>
      <c r="G183" s="288"/>
    </row>
    <row r="184" spans="4:7" ht="15.75" customHeight="1">
      <c r="D184" s="288"/>
      <c r="E184" s="288"/>
      <c r="F184" s="288"/>
      <c r="G184" s="288"/>
    </row>
    <row r="185" spans="4:7" ht="15.75" customHeight="1">
      <c r="D185" s="288"/>
      <c r="E185" s="288"/>
      <c r="F185" s="288"/>
      <c r="G185" s="288"/>
    </row>
    <row r="186" spans="4:7" ht="15.75" customHeight="1">
      <c r="D186" s="288"/>
      <c r="E186" s="288"/>
      <c r="F186" s="288"/>
      <c r="G186" s="288"/>
    </row>
    <row r="187" spans="4:7" ht="15.75" customHeight="1">
      <c r="D187" s="288"/>
      <c r="E187" s="288"/>
      <c r="F187" s="288"/>
      <c r="G187" s="288"/>
    </row>
    <row r="188" spans="4:7" ht="15.75" customHeight="1">
      <c r="D188" s="288"/>
      <c r="E188" s="288"/>
      <c r="F188" s="288"/>
      <c r="G188" s="288"/>
    </row>
    <row r="189" spans="4:7" ht="15.75" customHeight="1">
      <c r="D189" s="288"/>
      <c r="E189" s="288"/>
      <c r="F189" s="288"/>
      <c r="G189" s="288"/>
    </row>
    <row r="190" spans="4:7" ht="15.75" customHeight="1">
      <c r="D190" s="288"/>
      <c r="E190" s="288"/>
      <c r="F190" s="288"/>
      <c r="G190" s="288"/>
    </row>
    <row r="191" spans="4:7" ht="15.75" customHeight="1">
      <c r="D191" s="288"/>
      <c r="E191" s="288"/>
      <c r="F191" s="288"/>
      <c r="G191" s="288"/>
    </row>
    <row r="192" spans="4:7" ht="15.75" customHeight="1">
      <c r="D192" s="288"/>
      <c r="E192" s="288"/>
      <c r="F192" s="288"/>
      <c r="G192" s="288"/>
    </row>
    <row r="193" spans="4:7" ht="15.75" customHeight="1">
      <c r="D193" s="288"/>
      <c r="E193" s="288"/>
      <c r="F193" s="288"/>
      <c r="G193" s="288"/>
    </row>
    <row r="194" spans="4:7" ht="15.75" customHeight="1">
      <c r="D194" s="288"/>
      <c r="E194" s="288"/>
      <c r="F194" s="288"/>
      <c r="G194" s="288"/>
    </row>
    <row r="195" spans="4:7" ht="15.75" customHeight="1">
      <c r="D195" s="288"/>
      <c r="E195" s="288"/>
      <c r="F195" s="288"/>
      <c r="G195" s="288"/>
    </row>
    <row r="196" spans="4:7" ht="15.75" customHeight="1">
      <c r="D196" s="288"/>
      <c r="E196" s="288"/>
      <c r="F196" s="288"/>
      <c r="G196" s="288"/>
    </row>
    <row r="197" spans="4:7" ht="15.75" customHeight="1">
      <c r="D197" s="288"/>
      <c r="E197" s="288"/>
      <c r="F197" s="288"/>
      <c r="G197" s="288"/>
    </row>
    <row r="198" spans="4:7" ht="15.75" customHeight="1">
      <c r="D198" s="288"/>
      <c r="E198" s="288"/>
      <c r="F198" s="288"/>
      <c r="G198" s="288"/>
    </row>
    <row r="199" spans="4:7" ht="15.75" customHeight="1">
      <c r="D199" s="288"/>
      <c r="E199" s="288"/>
      <c r="F199" s="288"/>
      <c r="G199" s="288"/>
    </row>
    <row r="200" spans="4:7" ht="15.75" customHeight="1">
      <c r="D200" s="288"/>
      <c r="E200" s="288"/>
      <c r="F200" s="288"/>
      <c r="G200" s="288"/>
    </row>
    <row r="201" spans="4:7" ht="15.75" customHeight="1">
      <c r="D201" s="288"/>
      <c r="E201" s="288"/>
      <c r="F201" s="288"/>
      <c r="G201" s="288"/>
    </row>
    <row r="202" spans="4:7" ht="15.75" customHeight="1">
      <c r="D202" s="288"/>
      <c r="E202" s="288"/>
      <c r="F202" s="288"/>
      <c r="G202" s="288"/>
    </row>
    <row r="203" spans="4:7" ht="15.75" customHeight="1">
      <c r="D203" s="288"/>
      <c r="E203" s="288"/>
      <c r="F203" s="288"/>
      <c r="G203" s="288"/>
    </row>
    <row r="204" spans="4:7" ht="15.75" customHeight="1">
      <c r="D204" s="288"/>
      <c r="E204" s="288"/>
      <c r="F204" s="288"/>
      <c r="G204" s="288"/>
    </row>
    <row r="205" spans="4:7" ht="15.75" customHeight="1">
      <c r="D205" s="288"/>
      <c r="E205" s="288"/>
      <c r="F205" s="288"/>
      <c r="G205" s="288"/>
    </row>
    <row r="206" spans="4:7" ht="15.75" customHeight="1">
      <c r="D206" s="288"/>
      <c r="E206" s="288"/>
      <c r="F206" s="288"/>
      <c r="G206" s="288"/>
    </row>
    <row r="207" spans="4:7" ht="15.75" customHeight="1">
      <c r="D207" s="288"/>
      <c r="E207" s="288"/>
      <c r="F207" s="288"/>
      <c r="G207" s="288"/>
    </row>
    <row r="208" spans="4:7" ht="15.75" customHeight="1">
      <c r="D208" s="288"/>
      <c r="E208" s="288"/>
      <c r="F208" s="288"/>
      <c r="G208" s="288"/>
    </row>
    <row r="209" spans="4:7" ht="15.75" customHeight="1">
      <c r="D209" s="288"/>
      <c r="E209" s="288"/>
      <c r="F209" s="288"/>
      <c r="G209" s="288"/>
    </row>
    <row r="210" spans="4:7" ht="15.75" customHeight="1">
      <c r="D210" s="288"/>
      <c r="E210" s="288"/>
      <c r="F210" s="288"/>
      <c r="G210" s="288"/>
    </row>
    <row r="211" spans="4:7" ht="15.75" customHeight="1">
      <c r="D211" s="288"/>
      <c r="E211" s="288"/>
      <c r="F211" s="288"/>
      <c r="G211" s="288"/>
    </row>
    <row r="212" spans="4:7" ht="15.75" customHeight="1">
      <c r="D212" s="288"/>
      <c r="E212" s="288"/>
      <c r="F212" s="288"/>
      <c r="G212" s="288"/>
    </row>
    <row r="213" spans="4:7" ht="15.75" customHeight="1">
      <c r="D213" s="288"/>
      <c r="E213" s="288"/>
      <c r="F213" s="288"/>
      <c r="G213" s="288"/>
    </row>
    <row r="214" spans="4:7" ht="15.75" customHeight="1">
      <c r="D214" s="288"/>
      <c r="E214" s="288"/>
      <c r="F214" s="288"/>
      <c r="G214" s="288"/>
    </row>
    <row r="215" spans="4:7" ht="15.75" customHeight="1">
      <c r="D215" s="288"/>
      <c r="E215" s="288"/>
      <c r="F215" s="288"/>
      <c r="G215" s="288"/>
    </row>
    <row r="216" spans="4:7" ht="15.75" customHeight="1">
      <c r="D216" s="288"/>
      <c r="E216" s="288"/>
      <c r="F216" s="288"/>
      <c r="G216" s="288"/>
    </row>
    <row r="217" spans="4:7" ht="15.75" customHeight="1">
      <c r="D217" s="288"/>
      <c r="E217" s="288"/>
      <c r="F217" s="288"/>
      <c r="G217" s="288"/>
    </row>
    <row r="218" spans="4:7" ht="15.75" customHeight="1">
      <c r="D218" s="288"/>
      <c r="E218" s="288"/>
      <c r="F218" s="288"/>
      <c r="G218" s="288"/>
    </row>
    <row r="219" spans="4:7" ht="15.75" customHeight="1">
      <c r="D219" s="288"/>
      <c r="E219" s="288"/>
      <c r="F219" s="288"/>
      <c r="G219" s="288"/>
    </row>
    <row r="220" spans="4:7" ht="15.75" customHeight="1">
      <c r="D220" s="288"/>
      <c r="E220" s="288"/>
      <c r="F220" s="288"/>
      <c r="G220" s="288"/>
    </row>
    <row r="221" spans="4:7" ht="15.75" customHeight="1">
      <c r="D221" s="288"/>
      <c r="E221" s="288"/>
      <c r="F221" s="288"/>
      <c r="G221" s="288"/>
    </row>
    <row r="222" spans="4:7" ht="15.75" customHeight="1">
      <c r="D222" s="288"/>
      <c r="E222" s="288"/>
      <c r="F222" s="288"/>
      <c r="G222" s="288"/>
    </row>
    <row r="223" spans="4:7" ht="15.75" customHeight="1">
      <c r="D223" s="288"/>
      <c r="E223" s="288"/>
      <c r="F223" s="288"/>
      <c r="G223" s="288"/>
    </row>
    <row r="224" spans="4:7" ht="15.75" customHeight="1">
      <c r="D224" s="288"/>
      <c r="E224" s="288"/>
      <c r="F224" s="288"/>
      <c r="G224" s="288"/>
    </row>
    <row r="225" spans="4:7" ht="15.75" customHeight="1">
      <c r="D225" s="288"/>
      <c r="E225" s="288"/>
      <c r="F225" s="288"/>
      <c r="G225" s="288"/>
    </row>
    <row r="226" spans="4:7" ht="15.75" customHeight="1">
      <c r="D226" s="288"/>
      <c r="E226" s="288"/>
      <c r="F226" s="288"/>
      <c r="G226" s="288"/>
    </row>
    <row r="227" spans="4:7" ht="15.75" customHeight="1">
      <c r="D227" s="288"/>
      <c r="E227" s="288"/>
      <c r="F227" s="288"/>
      <c r="G227" s="288"/>
    </row>
    <row r="228" spans="4:7" ht="15.75" customHeight="1">
      <c r="D228" s="288"/>
      <c r="E228" s="288"/>
      <c r="F228" s="288"/>
      <c r="G228" s="288"/>
    </row>
    <row r="229" spans="4:7" ht="15.75" customHeight="1">
      <c r="D229" s="288"/>
      <c r="E229" s="288"/>
      <c r="F229" s="288"/>
      <c r="G229" s="288"/>
    </row>
    <row r="230" spans="4:7" ht="15.75" customHeight="1">
      <c r="D230" s="288"/>
      <c r="E230" s="288"/>
      <c r="F230" s="288"/>
      <c r="G230" s="288"/>
    </row>
    <row r="231" spans="4:7" ht="15.75" customHeight="1">
      <c r="D231" s="288"/>
      <c r="E231" s="288"/>
      <c r="F231" s="288"/>
      <c r="G231" s="288"/>
    </row>
    <row r="232" spans="4:7" ht="15.75" customHeight="1">
      <c r="D232" s="288"/>
      <c r="E232" s="288"/>
      <c r="F232" s="288"/>
      <c r="G232" s="288"/>
    </row>
    <row r="233" spans="4:7" ht="15.75" customHeight="1">
      <c r="D233" s="288"/>
      <c r="E233" s="288"/>
      <c r="F233" s="288"/>
      <c r="G233" s="288"/>
    </row>
    <row r="234" spans="4:7" ht="15.75" customHeight="1">
      <c r="D234" s="288"/>
      <c r="E234" s="288"/>
      <c r="F234" s="288"/>
      <c r="G234" s="288"/>
    </row>
    <row r="235" spans="4:7" ht="15.75" customHeight="1">
      <c r="D235" s="288"/>
      <c r="E235" s="288"/>
      <c r="F235" s="288"/>
      <c r="G235" s="288"/>
    </row>
    <row r="236" spans="4:7" ht="15.75" customHeight="1">
      <c r="D236" s="288"/>
      <c r="E236" s="288"/>
      <c r="F236" s="288"/>
      <c r="G236" s="288"/>
    </row>
    <row r="237" spans="4:7" ht="15.75" customHeight="1">
      <c r="D237" s="288"/>
      <c r="E237" s="288"/>
      <c r="F237" s="288"/>
      <c r="G237" s="288"/>
    </row>
    <row r="238" spans="4:7" ht="15.75" customHeight="1">
      <c r="D238" s="288"/>
      <c r="E238" s="288"/>
      <c r="F238" s="288"/>
      <c r="G238" s="288"/>
    </row>
    <row r="239" spans="4:7" ht="15.75" customHeight="1">
      <c r="D239" s="288"/>
      <c r="E239" s="288"/>
      <c r="F239" s="288"/>
      <c r="G239" s="288"/>
    </row>
    <row r="240" spans="4:7" ht="15.75" customHeight="1">
      <c r="D240" s="288"/>
      <c r="E240" s="288"/>
      <c r="F240" s="288"/>
      <c r="G240" s="288"/>
    </row>
    <row r="241" spans="4:7" ht="15.75" customHeight="1">
      <c r="D241" s="288"/>
      <c r="E241" s="288"/>
      <c r="F241" s="288"/>
      <c r="G241" s="288"/>
    </row>
    <row r="242" spans="4:7" ht="15.75" customHeight="1">
      <c r="D242" s="288"/>
      <c r="E242" s="288"/>
      <c r="F242" s="288"/>
      <c r="G242" s="288"/>
    </row>
    <row r="243" spans="4:7" ht="15.75" customHeight="1">
      <c r="D243" s="288"/>
      <c r="E243" s="288"/>
      <c r="F243" s="288"/>
      <c r="G243" s="288"/>
    </row>
    <row r="244" spans="4:7" ht="15.75" customHeight="1">
      <c r="D244" s="288"/>
      <c r="E244" s="288"/>
      <c r="F244" s="288"/>
      <c r="G244" s="288"/>
    </row>
    <row r="245" spans="4:7" ht="15.75" customHeight="1">
      <c r="D245" s="288"/>
      <c r="E245" s="288"/>
      <c r="F245" s="288"/>
      <c r="G245" s="288"/>
    </row>
    <row r="246" spans="4:7" ht="15.75" customHeight="1">
      <c r="D246" s="288"/>
      <c r="E246" s="288"/>
      <c r="F246" s="288"/>
      <c r="G246" s="288"/>
    </row>
    <row r="247" spans="4:7" ht="15.75" customHeight="1">
      <c r="D247" s="288"/>
      <c r="E247" s="288"/>
      <c r="F247" s="288"/>
      <c r="G247" s="288"/>
    </row>
    <row r="248" spans="4:7" ht="15.75" customHeight="1">
      <c r="D248" s="288"/>
      <c r="E248" s="288"/>
      <c r="F248" s="288"/>
      <c r="G248" s="288"/>
    </row>
    <row r="249" spans="4:7" ht="15.75" customHeight="1">
      <c r="D249" s="288"/>
      <c r="E249" s="288"/>
      <c r="F249" s="288"/>
      <c r="G249" s="288"/>
    </row>
    <row r="250" spans="4:7" ht="15.75" customHeight="1">
      <c r="D250" s="288"/>
      <c r="E250" s="288"/>
      <c r="F250" s="288"/>
      <c r="G250" s="288"/>
    </row>
    <row r="251" spans="4:7" ht="15.75" customHeight="1">
      <c r="D251" s="288"/>
      <c r="E251" s="288"/>
      <c r="F251" s="288"/>
      <c r="G251" s="288"/>
    </row>
    <row r="252" spans="4:7" ht="15.75" customHeight="1">
      <c r="D252" s="288"/>
      <c r="E252" s="288"/>
      <c r="F252" s="288"/>
      <c r="G252" s="288"/>
    </row>
    <row r="253" spans="4:7" ht="15.75" customHeight="1">
      <c r="D253" s="288"/>
      <c r="E253" s="288"/>
      <c r="F253" s="288"/>
      <c r="G253" s="288"/>
    </row>
    <row r="254" spans="4:7" ht="15.75" customHeight="1">
      <c r="D254" s="288"/>
      <c r="E254" s="288"/>
      <c r="F254" s="288"/>
      <c r="G254" s="288"/>
    </row>
    <row r="255" spans="4:7" ht="15.75" customHeight="1">
      <c r="D255" s="288"/>
      <c r="E255" s="288"/>
      <c r="F255" s="288"/>
      <c r="G255" s="288"/>
    </row>
    <row r="256" spans="4:7" ht="15.75" customHeight="1">
      <c r="D256" s="288"/>
      <c r="E256" s="288"/>
      <c r="F256" s="288"/>
      <c r="G256" s="288"/>
    </row>
    <row r="257" spans="4:7" ht="15.75" customHeight="1">
      <c r="D257" s="288"/>
      <c r="E257" s="288"/>
      <c r="F257" s="288"/>
      <c r="G257" s="288"/>
    </row>
    <row r="258" spans="4:7" ht="15.75" customHeight="1">
      <c r="D258" s="288"/>
      <c r="E258" s="288"/>
      <c r="F258" s="288"/>
      <c r="G258" s="288"/>
    </row>
    <row r="259" spans="4:7" ht="15.75" customHeight="1">
      <c r="D259" s="288"/>
      <c r="E259" s="288"/>
      <c r="F259" s="288"/>
      <c r="G259" s="288"/>
    </row>
    <row r="260" spans="4:7" ht="15.75" customHeight="1">
      <c r="D260" s="288"/>
      <c r="E260" s="288"/>
      <c r="F260" s="288"/>
      <c r="G260" s="288"/>
    </row>
    <row r="261" spans="4:7" ht="15.75" customHeight="1">
      <c r="D261" s="288"/>
      <c r="E261" s="288"/>
      <c r="F261" s="288"/>
      <c r="G261" s="288"/>
    </row>
    <row r="262" spans="4:7" ht="15.75" customHeight="1">
      <c r="D262" s="288"/>
      <c r="E262" s="288"/>
      <c r="F262" s="288"/>
      <c r="G262" s="288"/>
    </row>
    <row r="263" spans="4:7" ht="15.75" customHeight="1">
      <c r="D263" s="288"/>
      <c r="E263" s="288"/>
      <c r="F263" s="288"/>
      <c r="G263" s="288"/>
    </row>
    <row r="264" spans="4:7" ht="15.75" customHeight="1">
      <c r="D264" s="288"/>
      <c r="E264" s="288"/>
      <c r="F264" s="288"/>
      <c r="G264" s="288"/>
    </row>
    <row r="265" spans="4:7" ht="15.75" customHeight="1">
      <c r="D265" s="288"/>
      <c r="E265" s="288"/>
      <c r="F265" s="288"/>
      <c r="G265" s="288"/>
    </row>
    <row r="266" spans="4:7" ht="15.75" customHeight="1">
      <c r="D266" s="288"/>
      <c r="E266" s="288"/>
      <c r="F266" s="288"/>
      <c r="G266" s="288"/>
    </row>
    <row r="267" spans="4:7" ht="15.75" customHeight="1">
      <c r="D267" s="288"/>
      <c r="E267" s="288"/>
      <c r="F267" s="288"/>
      <c r="G267" s="288"/>
    </row>
    <row r="268" spans="4:7" ht="15.75" customHeight="1">
      <c r="D268" s="288"/>
      <c r="E268" s="288"/>
      <c r="F268" s="288"/>
      <c r="G268" s="288"/>
    </row>
    <row r="269" spans="4:7" ht="15.75" customHeight="1">
      <c r="D269" s="288"/>
      <c r="E269" s="288"/>
      <c r="F269" s="288"/>
      <c r="G269" s="288"/>
    </row>
    <row r="270" spans="4:7" ht="15.75" customHeight="1">
      <c r="D270" s="288"/>
      <c r="E270" s="288"/>
      <c r="F270" s="288"/>
      <c r="G270" s="288"/>
    </row>
    <row r="271" spans="4:7" ht="15.75" customHeight="1">
      <c r="D271" s="288"/>
      <c r="E271" s="288"/>
      <c r="F271" s="288"/>
      <c r="G271" s="288"/>
    </row>
    <row r="272" spans="4:7" ht="15.75" customHeight="1">
      <c r="D272" s="288"/>
      <c r="E272" s="288"/>
      <c r="F272" s="288"/>
      <c r="G272" s="288"/>
    </row>
    <row r="273" spans="4:7" ht="15.75" customHeight="1">
      <c r="D273" s="288"/>
      <c r="E273" s="288"/>
      <c r="F273" s="288"/>
      <c r="G273" s="288"/>
    </row>
    <row r="274" spans="4:7" ht="15.75" customHeight="1">
      <c r="D274" s="288"/>
      <c r="E274" s="288"/>
      <c r="F274" s="288"/>
      <c r="G274" s="288"/>
    </row>
    <row r="275" spans="4:7" ht="15.75" customHeight="1">
      <c r="D275" s="288"/>
      <c r="E275" s="288"/>
      <c r="F275" s="288"/>
      <c r="G275" s="288"/>
    </row>
    <row r="276" spans="4:7" ht="15.75" customHeight="1">
      <c r="D276" s="288"/>
      <c r="E276" s="288"/>
      <c r="F276" s="288"/>
      <c r="G276" s="288"/>
    </row>
    <row r="277" spans="4:7" ht="15.75" customHeight="1">
      <c r="D277" s="288"/>
      <c r="E277" s="288"/>
      <c r="F277" s="288"/>
      <c r="G277" s="288"/>
    </row>
    <row r="278" spans="4:7" ht="15.75" customHeight="1">
      <c r="D278" s="288"/>
      <c r="E278" s="288"/>
      <c r="F278" s="288"/>
      <c r="G278" s="288"/>
    </row>
    <row r="279" spans="4:7" ht="15.75" customHeight="1">
      <c r="D279" s="288"/>
      <c r="E279" s="288"/>
      <c r="F279" s="288"/>
      <c r="G279" s="288"/>
    </row>
    <row r="280" spans="4:7" ht="15.75" customHeight="1">
      <c r="D280" s="288"/>
      <c r="E280" s="288"/>
      <c r="F280" s="288"/>
      <c r="G280" s="288"/>
    </row>
    <row r="281" spans="4:7" ht="15.75" customHeight="1">
      <c r="D281" s="288"/>
      <c r="E281" s="288"/>
      <c r="F281" s="288"/>
      <c r="G281" s="288"/>
    </row>
    <row r="282" spans="4:7" ht="15.75" customHeight="1">
      <c r="D282" s="288"/>
      <c r="E282" s="288"/>
      <c r="F282" s="288"/>
      <c r="G282" s="288"/>
    </row>
    <row r="283" spans="4:7" ht="15.75" customHeight="1">
      <c r="D283" s="288"/>
      <c r="E283" s="288"/>
      <c r="F283" s="288"/>
      <c r="G283" s="288"/>
    </row>
    <row r="284" spans="4:7" ht="15.75" customHeight="1">
      <c r="D284" s="288"/>
      <c r="E284" s="288"/>
      <c r="F284" s="288"/>
      <c r="G284" s="288"/>
    </row>
    <row r="285" spans="4:7" ht="15.75" customHeight="1">
      <c r="D285" s="288"/>
      <c r="E285" s="288"/>
      <c r="F285" s="288"/>
      <c r="G285" s="288"/>
    </row>
    <row r="286" spans="4:7" ht="15.75" customHeight="1">
      <c r="D286" s="288"/>
      <c r="E286" s="288"/>
      <c r="F286" s="288"/>
      <c r="G286" s="288"/>
    </row>
    <row r="287" spans="4:7" ht="15.75" customHeight="1">
      <c r="D287" s="288"/>
      <c r="E287" s="288"/>
      <c r="F287" s="288"/>
      <c r="G287" s="288"/>
    </row>
    <row r="288" spans="4:7" ht="15.75" customHeight="1">
      <c r="D288" s="288"/>
      <c r="E288" s="288"/>
      <c r="F288" s="288"/>
      <c r="G288" s="288"/>
    </row>
    <row r="289" spans="4:7" ht="15.75" customHeight="1">
      <c r="D289" s="288"/>
      <c r="E289" s="288"/>
      <c r="F289" s="288"/>
      <c r="G289" s="288"/>
    </row>
    <row r="290" spans="4:7" ht="15.75" customHeight="1">
      <c r="D290" s="288"/>
      <c r="E290" s="288"/>
      <c r="F290" s="288"/>
      <c r="G290" s="288"/>
    </row>
    <row r="291" spans="4:7" ht="15.75" customHeight="1">
      <c r="D291" s="288"/>
      <c r="E291" s="288"/>
      <c r="F291" s="288"/>
      <c r="G291" s="288"/>
    </row>
    <row r="292" spans="4:7" ht="15.75" customHeight="1">
      <c r="D292" s="288"/>
      <c r="E292" s="288"/>
      <c r="F292" s="288"/>
      <c r="G292" s="288"/>
    </row>
    <row r="293" spans="4:7" ht="15.75" customHeight="1">
      <c r="D293" s="288"/>
      <c r="E293" s="288"/>
      <c r="F293" s="288"/>
      <c r="G293" s="288"/>
    </row>
    <row r="294" spans="4:7" ht="15.75" customHeight="1">
      <c r="D294" s="288"/>
      <c r="E294" s="288"/>
      <c r="F294" s="288"/>
      <c r="G294" s="288"/>
    </row>
    <row r="295" spans="4:7" ht="15.75" customHeight="1">
      <c r="D295" s="288"/>
      <c r="E295" s="288"/>
      <c r="F295" s="288"/>
      <c r="G295" s="288"/>
    </row>
    <row r="296" spans="4:7" ht="15.75" customHeight="1">
      <c r="D296" s="288"/>
      <c r="E296" s="288"/>
      <c r="F296" s="288"/>
      <c r="G296" s="288"/>
    </row>
    <row r="297" spans="4:7" ht="15.75" customHeight="1">
      <c r="D297" s="288"/>
      <c r="E297" s="288"/>
      <c r="F297" s="288"/>
      <c r="G297" s="288"/>
    </row>
    <row r="298" spans="4:7" ht="15.75" customHeight="1">
      <c r="D298" s="288"/>
      <c r="E298" s="288"/>
      <c r="F298" s="288"/>
      <c r="G298" s="288"/>
    </row>
    <row r="299" spans="4:7" ht="15.75" customHeight="1">
      <c r="D299" s="288"/>
      <c r="E299" s="288"/>
      <c r="F299" s="288"/>
      <c r="G299" s="288"/>
    </row>
    <row r="300" spans="4:7" ht="15.75" customHeight="1">
      <c r="D300" s="288"/>
      <c r="E300" s="288"/>
      <c r="F300" s="288"/>
      <c r="G300" s="288"/>
    </row>
    <row r="301" spans="4:7" ht="15.75" customHeight="1">
      <c r="D301" s="288"/>
      <c r="E301" s="288"/>
      <c r="F301" s="288"/>
      <c r="G301" s="288"/>
    </row>
    <row r="302" spans="4:7" ht="15.75" customHeight="1">
      <c r="D302" s="288"/>
      <c r="E302" s="288"/>
      <c r="F302" s="288"/>
      <c r="G302" s="288"/>
    </row>
    <row r="303" spans="4:7" ht="15.75" customHeight="1">
      <c r="D303" s="288"/>
      <c r="E303" s="288"/>
      <c r="F303" s="288"/>
      <c r="G303" s="288"/>
    </row>
    <row r="304" spans="4:7" ht="15.75" customHeight="1">
      <c r="D304" s="288"/>
      <c r="E304" s="288"/>
      <c r="F304" s="288"/>
      <c r="G304" s="288"/>
    </row>
    <row r="305" spans="4:7" ht="15.75" customHeight="1">
      <c r="D305" s="288"/>
      <c r="E305" s="288"/>
      <c r="F305" s="288"/>
      <c r="G305" s="288"/>
    </row>
    <row r="306" spans="4:7" ht="15.75" customHeight="1">
      <c r="D306" s="288"/>
      <c r="E306" s="288"/>
      <c r="F306" s="288"/>
      <c r="G306" s="288"/>
    </row>
    <row r="307" spans="4:7" ht="15.75" customHeight="1">
      <c r="D307" s="288"/>
      <c r="E307" s="288"/>
      <c r="F307" s="288"/>
      <c r="G307" s="288"/>
    </row>
    <row r="308" spans="4:7" ht="15.75" customHeight="1">
      <c r="D308" s="288"/>
      <c r="E308" s="288"/>
      <c r="F308" s="288"/>
      <c r="G308" s="288"/>
    </row>
    <row r="309" spans="4:7" ht="15.75" customHeight="1">
      <c r="D309" s="288"/>
      <c r="E309" s="288"/>
      <c r="F309" s="288"/>
      <c r="G309" s="288"/>
    </row>
    <row r="310" spans="4:7" ht="15.75" customHeight="1">
      <c r="D310" s="288"/>
      <c r="E310" s="288"/>
      <c r="F310" s="288"/>
      <c r="G310" s="288"/>
    </row>
    <row r="311" spans="4:7" ht="15.75" customHeight="1">
      <c r="D311" s="288"/>
      <c r="E311" s="288"/>
      <c r="F311" s="288"/>
      <c r="G311" s="288"/>
    </row>
    <row r="312" spans="4:7" ht="15.75" customHeight="1">
      <c r="D312" s="288"/>
      <c r="E312" s="288"/>
      <c r="F312" s="288"/>
      <c r="G312" s="288"/>
    </row>
    <row r="313" spans="4:7" ht="15.75" customHeight="1">
      <c r="D313" s="288"/>
      <c r="E313" s="288"/>
      <c r="F313" s="288"/>
      <c r="G313" s="288"/>
    </row>
    <row r="314" spans="4:7" ht="15.75" customHeight="1">
      <c r="D314" s="288"/>
      <c r="E314" s="288"/>
      <c r="F314" s="288"/>
      <c r="G314" s="288"/>
    </row>
    <row r="315" spans="4:7" ht="15.75" customHeight="1">
      <c r="D315" s="288"/>
      <c r="E315" s="288"/>
      <c r="F315" s="288"/>
      <c r="G315" s="288"/>
    </row>
    <row r="316" spans="4:7" ht="15.75" customHeight="1">
      <c r="D316" s="288"/>
      <c r="E316" s="288"/>
      <c r="F316" s="288"/>
      <c r="G316" s="288"/>
    </row>
    <row r="317" spans="4:7" ht="15.75" customHeight="1">
      <c r="D317" s="288"/>
      <c r="E317" s="288"/>
      <c r="F317" s="288"/>
      <c r="G317" s="288"/>
    </row>
    <row r="318" spans="4:7" ht="15.75" customHeight="1">
      <c r="D318" s="288"/>
      <c r="E318" s="288"/>
      <c r="F318" s="288"/>
      <c r="G318" s="288"/>
    </row>
    <row r="319" spans="4:7" ht="15.75" customHeight="1">
      <c r="D319" s="288"/>
      <c r="E319" s="288"/>
      <c r="F319" s="288"/>
      <c r="G319" s="288"/>
    </row>
    <row r="320" spans="4:7" ht="15.75" customHeight="1">
      <c r="D320" s="288"/>
      <c r="E320" s="288"/>
      <c r="F320" s="288"/>
      <c r="G320" s="288"/>
    </row>
    <row r="321" spans="4:7" ht="15.75" customHeight="1">
      <c r="D321" s="288"/>
      <c r="E321" s="288"/>
      <c r="F321" s="288"/>
      <c r="G321" s="288"/>
    </row>
    <row r="322" spans="4:7" ht="15.75" customHeight="1">
      <c r="D322" s="288"/>
      <c r="E322" s="288"/>
      <c r="F322" s="288"/>
      <c r="G322" s="288"/>
    </row>
    <row r="323" spans="4:7" ht="15.75" customHeight="1">
      <c r="D323" s="288"/>
      <c r="E323" s="288"/>
      <c r="F323" s="288"/>
      <c r="G323" s="288"/>
    </row>
    <row r="324" spans="4:7" ht="15.75" customHeight="1">
      <c r="D324" s="288"/>
      <c r="E324" s="288"/>
      <c r="F324" s="288"/>
      <c r="G324" s="288"/>
    </row>
    <row r="325" spans="4:7" ht="15.75" customHeight="1">
      <c r="D325" s="288"/>
      <c r="E325" s="288"/>
      <c r="F325" s="288"/>
      <c r="G325" s="288"/>
    </row>
    <row r="326" spans="4:7" ht="15.75" customHeight="1">
      <c r="D326" s="288"/>
      <c r="E326" s="288"/>
      <c r="F326" s="288"/>
      <c r="G326" s="288"/>
    </row>
    <row r="327" spans="4:7" ht="15.75" customHeight="1">
      <c r="D327" s="288"/>
      <c r="E327" s="288"/>
      <c r="F327" s="288"/>
      <c r="G327" s="288"/>
    </row>
    <row r="328" spans="4:7" ht="15.75" customHeight="1">
      <c r="D328" s="288"/>
      <c r="E328" s="288"/>
      <c r="F328" s="288"/>
      <c r="G328" s="288"/>
    </row>
    <row r="329" spans="4:7" ht="15.75" customHeight="1">
      <c r="D329" s="288"/>
      <c r="E329" s="288"/>
      <c r="F329" s="288"/>
      <c r="G329" s="288"/>
    </row>
    <row r="330" spans="4:7" ht="15.75" customHeight="1">
      <c r="D330" s="288"/>
      <c r="E330" s="288"/>
      <c r="F330" s="288"/>
      <c r="G330" s="288"/>
    </row>
    <row r="331" spans="4:7" ht="15.75" customHeight="1">
      <c r="D331" s="288"/>
      <c r="E331" s="288"/>
      <c r="F331" s="288"/>
      <c r="G331" s="288"/>
    </row>
    <row r="332" spans="4:7" ht="15.75" customHeight="1">
      <c r="D332" s="288"/>
      <c r="E332" s="288"/>
      <c r="F332" s="288"/>
      <c r="G332" s="288"/>
    </row>
    <row r="333" spans="4:7" ht="15.75" customHeight="1">
      <c r="D333" s="288"/>
      <c r="E333" s="288"/>
      <c r="F333" s="288"/>
      <c r="G333" s="288"/>
    </row>
    <row r="334" spans="4:7" ht="15.75" customHeight="1">
      <c r="D334" s="288"/>
      <c r="E334" s="288"/>
      <c r="F334" s="288"/>
      <c r="G334" s="288"/>
    </row>
    <row r="335" spans="4:7" ht="15.75" customHeight="1">
      <c r="D335" s="288"/>
      <c r="E335" s="288"/>
      <c r="F335" s="288"/>
      <c r="G335" s="288"/>
    </row>
    <row r="336" spans="4:7" ht="15.75" customHeight="1">
      <c r="D336" s="288"/>
      <c r="E336" s="288"/>
      <c r="F336" s="288"/>
      <c r="G336" s="288"/>
    </row>
    <row r="337" spans="4:7" ht="15.75" customHeight="1">
      <c r="D337" s="288"/>
      <c r="E337" s="288"/>
      <c r="F337" s="288"/>
      <c r="G337" s="288"/>
    </row>
    <row r="338" spans="4:7" ht="15.75" customHeight="1">
      <c r="D338" s="288"/>
      <c r="E338" s="288"/>
      <c r="F338" s="288"/>
      <c r="G338" s="288"/>
    </row>
    <row r="339" spans="4:7" ht="15.75" customHeight="1">
      <c r="D339" s="288"/>
      <c r="E339" s="288"/>
      <c r="F339" s="288"/>
      <c r="G339" s="288"/>
    </row>
    <row r="340" spans="4:7" ht="15.75" customHeight="1">
      <c r="D340" s="288"/>
      <c r="E340" s="288"/>
      <c r="F340" s="288"/>
      <c r="G340" s="288"/>
    </row>
    <row r="341" spans="4:7" ht="15.75" customHeight="1">
      <c r="D341" s="288"/>
      <c r="E341" s="288"/>
      <c r="F341" s="288"/>
      <c r="G341" s="288"/>
    </row>
    <row r="342" spans="4:7" ht="15.75" customHeight="1">
      <c r="D342" s="288"/>
      <c r="E342" s="288"/>
      <c r="F342" s="288"/>
      <c r="G342" s="288"/>
    </row>
    <row r="343" spans="4:7" ht="15.75" customHeight="1">
      <c r="D343" s="288"/>
      <c r="E343" s="288"/>
      <c r="F343" s="288"/>
      <c r="G343" s="288"/>
    </row>
    <row r="344" spans="4:7" ht="15.75" customHeight="1">
      <c r="D344" s="288"/>
      <c r="E344" s="288"/>
      <c r="F344" s="288"/>
      <c r="G344" s="288"/>
    </row>
    <row r="345" spans="4:7" ht="15.75" customHeight="1">
      <c r="D345" s="288"/>
      <c r="E345" s="288"/>
      <c r="F345" s="288"/>
      <c r="G345" s="288"/>
    </row>
    <row r="346" spans="4:7" ht="15.75" customHeight="1">
      <c r="D346" s="288"/>
      <c r="E346" s="288"/>
      <c r="F346" s="288"/>
      <c r="G346" s="288"/>
    </row>
    <row r="347" spans="4:7" ht="15.75" customHeight="1">
      <c r="D347" s="288"/>
      <c r="E347" s="288"/>
      <c r="F347" s="288"/>
      <c r="G347" s="288"/>
    </row>
    <row r="348" spans="4:7" ht="15.75" customHeight="1">
      <c r="D348" s="288"/>
      <c r="E348" s="288"/>
      <c r="F348" s="288"/>
      <c r="G348" s="288"/>
    </row>
    <row r="349" spans="4:7" ht="15.75" customHeight="1">
      <c r="D349" s="288"/>
      <c r="E349" s="288"/>
      <c r="F349" s="288"/>
      <c r="G349" s="288"/>
    </row>
    <row r="350" spans="4:7" ht="15.75" customHeight="1">
      <c r="D350" s="288"/>
      <c r="E350" s="288"/>
      <c r="F350" s="288"/>
      <c r="G350" s="288"/>
    </row>
    <row r="351" spans="4:7" ht="15.75" customHeight="1">
      <c r="D351" s="288"/>
      <c r="E351" s="288"/>
      <c r="F351" s="288"/>
      <c r="G351" s="288"/>
    </row>
    <row r="352" spans="4:7" ht="15.75" customHeight="1">
      <c r="D352" s="288"/>
      <c r="E352" s="288"/>
      <c r="F352" s="288"/>
      <c r="G352" s="288"/>
    </row>
    <row r="353" spans="4:7" ht="15.75" customHeight="1">
      <c r="D353" s="288"/>
      <c r="E353" s="288"/>
      <c r="F353" s="288"/>
      <c r="G353" s="288"/>
    </row>
    <row r="354" spans="4:7" ht="15.75" customHeight="1">
      <c r="D354" s="288"/>
      <c r="E354" s="288"/>
      <c r="F354" s="288"/>
      <c r="G354" s="288"/>
    </row>
    <row r="355" spans="4:7" ht="15.75" customHeight="1">
      <c r="D355" s="288"/>
      <c r="E355" s="288"/>
      <c r="F355" s="288"/>
      <c r="G355" s="288"/>
    </row>
    <row r="356" spans="4:7" ht="15.75" customHeight="1">
      <c r="D356" s="288"/>
      <c r="E356" s="288"/>
      <c r="F356" s="288"/>
      <c r="G356" s="288"/>
    </row>
    <row r="357" spans="4:7" ht="15.75" customHeight="1">
      <c r="D357" s="288"/>
      <c r="E357" s="288"/>
      <c r="F357" s="288"/>
      <c r="G357" s="288"/>
    </row>
    <row r="358" spans="4:7" ht="15.75" customHeight="1">
      <c r="D358" s="288"/>
      <c r="E358" s="288"/>
      <c r="F358" s="288"/>
      <c r="G358" s="288"/>
    </row>
    <row r="359" spans="4:7" ht="15.75" customHeight="1">
      <c r="D359" s="288"/>
      <c r="E359" s="288"/>
      <c r="F359" s="288"/>
      <c r="G359" s="288"/>
    </row>
    <row r="360" spans="4:7" ht="15.75" customHeight="1">
      <c r="D360" s="288"/>
      <c r="E360" s="288"/>
      <c r="F360" s="288"/>
      <c r="G360" s="288"/>
    </row>
    <row r="361" spans="4:7" ht="15.75" customHeight="1">
      <c r="D361" s="288"/>
      <c r="E361" s="288"/>
      <c r="F361" s="288"/>
      <c r="G361" s="288"/>
    </row>
    <row r="362" spans="4:7" ht="15.75" customHeight="1">
      <c r="D362" s="288"/>
      <c r="E362" s="288"/>
      <c r="F362" s="288"/>
      <c r="G362" s="288"/>
    </row>
    <row r="363" spans="4:7" ht="15.75" customHeight="1">
      <c r="D363" s="288"/>
      <c r="E363" s="288"/>
      <c r="F363" s="288"/>
      <c r="G363" s="288"/>
    </row>
    <row r="364" spans="4:7" ht="15.75" customHeight="1">
      <c r="D364" s="288"/>
      <c r="E364" s="288"/>
      <c r="F364" s="288"/>
      <c r="G364" s="288"/>
    </row>
    <row r="365" spans="4:7" ht="15.75" customHeight="1">
      <c r="D365" s="288"/>
      <c r="E365" s="288"/>
      <c r="F365" s="288"/>
      <c r="G365" s="288"/>
    </row>
    <row r="366" spans="4:7" ht="15.75" customHeight="1">
      <c r="D366" s="288"/>
      <c r="E366" s="288"/>
      <c r="F366" s="288"/>
      <c r="G366" s="288"/>
    </row>
    <row r="367" spans="4:7" ht="15.75" customHeight="1">
      <c r="D367" s="288"/>
      <c r="E367" s="288"/>
      <c r="F367" s="288"/>
      <c r="G367" s="288"/>
    </row>
    <row r="368" spans="4:7" ht="15.75" customHeight="1">
      <c r="D368" s="288"/>
      <c r="E368" s="288"/>
      <c r="F368" s="288"/>
      <c r="G368" s="288"/>
    </row>
    <row r="369" spans="4:7" ht="15.75" customHeight="1">
      <c r="D369" s="288"/>
      <c r="E369" s="288"/>
      <c r="F369" s="288"/>
      <c r="G369" s="288"/>
    </row>
    <row r="370" spans="4:7" ht="15.75" customHeight="1">
      <c r="D370" s="288"/>
      <c r="E370" s="288"/>
      <c r="F370" s="288"/>
      <c r="G370" s="288"/>
    </row>
    <row r="371" spans="4:7" ht="15.75" customHeight="1">
      <c r="D371" s="288"/>
      <c r="E371" s="288"/>
      <c r="F371" s="288"/>
      <c r="G371" s="288"/>
    </row>
    <row r="372" spans="4:7" ht="15.75" customHeight="1">
      <c r="D372" s="288"/>
      <c r="E372" s="288"/>
      <c r="F372" s="288"/>
      <c r="G372" s="288"/>
    </row>
    <row r="373" spans="4:7" ht="15.75" customHeight="1">
      <c r="D373" s="288"/>
      <c r="E373" s="288"/>
      <c r="F373" s="288"/>
      <c r="G373" s="288"/>
    </row>
    <row r="374" spans="4:7" ht="15.75" customHeight="1">
      <c r="D374" s="288"/>
      <c r="E374" s="288"/>
      <c r="F374" s="288"/>
      <c r="G374" s="288"/>
    </row>
    <row r="375" spans="4:7" ht="15.75" customHeight="1">
      <c r="D375" s="288"/>
      <c r="E375" s="288"/>
      <c r="F375" s="288"/>
      <c r="G375" s="288"/>
    </row>
    <row r="376" spans="4:7" ht="15.75" customHeight="1">
      <c r="D376" s="288"/>
      <c r="E376" s="288"/>
      <c r="F376" s="288"/>
      <c r="G376" s="288"/>
    </row>
    <row r="377" spans="4:7" ht="15.75" customHeight="1">
      <c r="D377" s="288"/>
      <c r="E377" s="288"/>
      <c r="F377" s="288"/>
      <c r="G377" s="288"/>
    </row>
    <row r="378" spans="4:7" ht="15.75" customHeight="1">
      <c r="D378" s="288"/>
      <c r="E378" s="288"/>
      <c r="F378" s="288"/>
      <c r="G378" s="288"/>
    </row>
    <row r="379" spans="4:7" ht="15.75" customHeight="1">
      <c r="D379" s="288"/>
      <c r="E379" s="288"/>
      <c r="F379" s="288"/>
      <c r="G379" s="288"/>
    </row>
    <row r="380" spans="4:7" ht="15.75" customHeight="1">
      <c r="D380" s="288"/>
      <c r="E380" s="288"/>
      <c r="F380" s="288"/>
      <c r="G380" s="288"/>
    </row>
    <row r="381" spans="4:7" ht="15.75" customHeight="1">
      <c r="D381" s="288"/>
      <c r="E381" s="288"/>
      <c r="F381" s="288"/>
      <c r="G381" s="288"/>
    </row>
    <row r="382" spans="4:7" ht="15.75" customHeight="1">
      <c r="D382" s="288"/>
      <c r="E382" s="288"/>
      <c r="F382" s="288"/>
      <c r="G382" s="288"/>
    </row>
    <row r="383" spans="4:7" ht="15.75" customHeight="1">
      <c r="D383" s="288"/>
      <c r="E383" s="288"/>
      <c r="F383" s="288"/>
      <c r="G383" s="288"/>
    </row>
    <row r="384" spans="4:7" ht="15.75" customHeight="1">
      <c r="D384" s="288"/>
      <c r="E384" s="288"/>
      <c r="F384" s="288"/>
      <c r="G384" s="288"/>
    </row>
    <row r="385" spans="4:7" ht="15.75" customHeight="1">
      <c r="D385" s="288"/>
      <c r="E385" s="288"/>
      <c r="F385" s="288"/>
      <c r="G385" s="288"/>
    </row>
    <row r="386" spans="4:7" ht="15.75" customHeight="1">
      <c r="D386" s="288"/>
      <c r="E386" s="288"/>
      <c r="F386" s="288"/>
      <c r="G386" s="288"/>
    </row>
    <row r="387" spans="4:7" ht="15.75" customHeight="1">
      <c r="D387" s="288"/>
      <c r="E387" s="288"/>
      <c r="F387" s="288"/>
      <c r="G387" s="288"/>
    </row>
    <row r="388" spans="4:7" ht="15.75" customHeight="1">
      <c r="D388" s="288"/>
      <c r="E388" s="288"/>
      <c r="F388" s="288"/>
      <c r="G388" s="288"/>
    </row>
    <row r="389" spans="4:7" ht="15.75" customHeight="1">
      <c r="D389" s="288"/>
      <c r="E389" s="288"/>
      <c r="F389" s="288"/>
      <c r="G389" s="288"/>
    </row>
    <row r="390" spans="4:7" ht="15.75" customHeight="1">
      <c r="D390" s="288"/>
      <c r="E390" s="288"/>
      <c r="F390" s="288"/>
      <c r="G390" s="288"/>
    </row>
    <row r="391" spans="4:7" ht="15.75" customHeight="1">
      <c r="D391" s="288"/>
      <c r="E391" s="288"/>
      <c r="F391" s="288"/>
      <c r="G391" s="288"/>
    </row>
    <row r="392" spans="4:7" ht="15.75" customHeight="1">
      <c r="D392" s="288"/>
      <c r="E392" s="288"/>
      <c r="F392" s="288"/>
      <c r="G392" s="288"/>
    </row>
    <row r="393" spans="4:7" ht="15.75" customHeight="1">
      <c r="D393" s="288"/>
      <c r="E393" s="288"/>
      <c r="F393" s="288"/>
      <c r="G393" s="288"/>
    </row>
    <row r="394" spans="4:7" ht="15.75" customHeight="1">
      <c r="D394" s="288"/>
      <c r="E394" s="288"/>
      <c r="F394" s="288"/>
      <c r="G394" s="288"/>
    </row>
    <row r="395" spans="4:7" ht="15.75" customHeight="1">
      <c r="D395" s="288"/>
      <c r="E395" s="288"/>
      <c r="F395" s="288"/>
      <c r="G395" s="288"/>
    </row>
    <row r="396" spans="4:7" ht="15.75" customHeight="1">
      <c r="D396" s="288"/>
      <c r="E396" s="288"/>
      <c r="F396" s="288"/>
      <c r="G396" s="288"/>
    </row>
    <row r="397" spans="4:7" ht="15.75" customHeight="1">
      <c r="D397" s="288"/>
      <c r="E397" s="288"/>
      <c r="F397" s="288"/>
      <c r="G397" s="288"/>
    </row>
    <row r="398" spans="4:7" ht="15.75" customHeight="1">
      <c r="D398" s="288"/>
      <c r="E398" s="288"/>
      <c r="F398" s="288"/>
      <c r="G398" s="288"/>
    </row>
    <row r="399" spans="4:7" ht="15.75" customHeight="1">
      <c r="D399" s="288"/>
      <c r="E399" s="288"/>
      <c r="F399" s="288"/>
      <c r="G399" s="288"/>
    </row>
    <row r="400" spans="4:7" ht="15.75" customHeight="1">
      <c r="D400" s="288"/>
      <c r="E400" s="288"/>
      <c r="F400" s="288"/>
      <c r="G400" s="288"/>
    </row>
    <row r="401" spans="4:7" ht="15.75" customHeight="1">
      <c r="D401" s="288"/>
      <c r="E401" s="288"/>
      <c r="F401" s="288"/>
      <c r="G401" s="288"/>
    </row>
    <row r="402" spans="4:7" ht="15.75" customHeight="1">
      <c r="D402" s="288"/>
      <c r="E402" s="288"/>
      <c r="F402" s="288"/>
      <c r="G402" s="288"/>
    </row>
    <row r="403" spans="4:7" ht="15.75" customHeight="1">
      <c r="D403" s="288"/>
      <c r="E403" s="288"/>
      <c r="F403" s="288"/>
      <c r="G403" s="288"/>
    </row>
    <row r="404" spans="4:7" ht="15.75" customHeight="1">
      <c r="D404" s="288"/>
      <c r="E404" s="288"/>
      <c r="F404" s="288"/>
      <c r="G404" s="288"/>
    </row>
    <row r="405" spans="4:7" ht="15.75" customHeight="1">
      <c r="D405" s="288"/>
      <c r="E405" s="288"/>
      <c r="F405" s="288"/>
      <c r="G405" s="288"/>
    </row>
    <row r="406" spans="4:7" ht="15.75" customHeight="1">
      <c r="D406" s="288"/>
      <c r="E406" s="288"/>
      <c r="F406" s="288"/>
      <c r="G406" s="288"/>
    </row>
    <row r="407" spans="4:7" ht="15.75" customHeight="1">
      <c r="D407" s="288"/>
      <c r="E407" s="288"/>
      <c r="F407" s="288"/>
      <c r="G407" s="288"/>
    </row>
    <row r="408" spans="4:7" ht="15.75" customHeight="1">
      <c r="D408" s="288"/>
      <c r="E408" s="288"/>
      <c r="F408" s="288"/>
      <c r="G408" s="288"/>
    </row>
    <row r="409" spans="4:7" ht="15.75" customHeight="1">
      <c r="D409" s="288"/>
      <c r="E409" s="288"/>
      <c r="F409" s="288"/>
      <c r="G409" s="288"/>
    </row>
    <row r="410" spans="4:7" ht="15.75" customHeight="1">
      <c r="D410" s="288"/>
      <c r="E410" s="288"/>
      <c r="F410" s="288"/>
      <c r="G410" s="288"/>
    </row>
    <row r="411" spans="4:7" ht="15.75" customHeight="1">
      <c r="D411" s="288"/>
      <c r="E411" s="288"/>
      <c r="F411" s="288"/>
      <c r="G411" s="288"/>
    </row>
    <row r="412" spans="4:7" ht="15.75" customHeight="1">
      <c r="D412" s="288"/>
      <c r="E412" s="288"/>
      <c r="F412" s="288"/>
      <c r="G412" s="288"/>
    </row>
    <row r="413" spans="4:7" ht="15.75" customHeight="1">
      <c r="D413" s="288"/>
      <c r="E413" s="288"/>
      <c r="F413" s="288"/>
      <c r="G413" s="288"/>
    </row>
    <row r="414" spans="4:7" ht="15.75" customHeight="1">
      <c r="D414" s="288"/>
      <c r="E414" s="288"/>
      <c r="F414" s="288"/>
      <c r="G414" s="288"/>
    </row>
    <row r="415" spans="4:7" ht="15.75" customHeight="1">
      <c r="D415" s="288"/>
      <c r="E415" s="288"/>
      <c r="F415" s="288"/>
      <c r="G415" s="288"/>
    </row>
    <row r="416" spans="4:7" ht="15.75" customHeight="1">
      <c r="D416" s="288"/>
      <c r="E416" s="288"/>
      <c r="F416" s="288"/>
      <c r="G416" s="288"/>
    </row>
    <row r="417" spans="4:7" ht="15.75" customHeight="1">
      <c r="D417" s="288"/>
      <c r="E417" s="288"/>
      <c r="F417" s="288"/>
      <c r="G417" s="288"/>
    </row>
    <row r="418" spans="4:7" ht="15.75" customHeight="1">
      <c r="D418" s="288"/>
      <c r="E418" s="288"/>
      <c r="F418" s="288"/>
      <c r="G418" s="288"/>
    </row>
    <row r="419" spans="4:7" ht="15.75" customHeight="1">
      <c r="D419" s="288"/>
      <c r="E419" s="288"/>
      <c r="F419" s="288"/>
      <c r="G419" s="288"/>
    </row>
    <row r="420" spans="4:7" ht="15.75" customHeight="1">
      <c r="D420" s="288"/>
      <c r="E420" s="288"/>
      <c r="F420" s="288"/>
      <c r="G420" s="288"/>
    </row>
    <row r="421" spans="4:7" ht="15.75" customHeight="1">
      <c r="D421" s="288"/>
      <c r="E421" s="288"/>
      <c r="F421" s="288"/>
      <c r="G421" s="288"/>
    </row>
    <row r="422" spans="4:7" ht="15.75" customHeight="1">
      <c r="D422" s="288"/>
      <c r="E422" s="288"/>
      <c r="F422" s="288"/>
      <c r="G422" s="288"/>
    </row>
    <row r="423" spans="4:7" ht="15.75" customHeight="1">
      <c r="D423" s="288"/>
      <c r="E423" s="288"/>
      <c r="F423" s="288"/>
      <c r="G423" s="288"/>
    </row>
    <row r="424" spans="4:7" ht="15.75" customHeight="1">
      <c r="D424" s="288"/>
      <c r="E424" s="288"/>
      <c r="F424" s="288"/>
      <c r="G424" s="288"/>
    </row>
    <row r="425" spans="4:7" ht="15.75" customHeight="1">
      <c r="D425" s="288"/>
      <c r="E425" s="288"/>
      <c r="F425" s="288"/>
      <c r="G425" s="288"/>
    </row>
    <row r="426" spans="4:7" ht="15.75" customHeight="1">
      <c r="D426" s="288"/>
      <c r="E426" s="288"/>
      <c r="F426" s="288"/>
      <c r="G426" s="288"/>
    </row>
    <row r="427" spans="4:7" ht="15.75" customHeight="1">
      <c r="D427" s="288"/>
      <c r="E427" s="288"/>
      <c r="F427" s="288"/>
      <c r="G427" s="288"/>
    </row>
    <row r="428" spans="4:7" ht="15.75" customHeight="1">
      <c r="D428" s="288"/>
      <c r="E428" s="288"/>
      <c r="F428" s="288"/>
      <c r="G428" s="288"/>
    </row>
    <row r="429" spans="4:7" ht="15.75" customHeight="1">
      <c r="D429" s="288"/>
      <c r="E429" s="288"/>
      <c r="F429" s="288"/>
      <c r="G429" s="288"/>
    </row>
    <row r="430" spans="4:7" ht="15.75" customHeight="1">
      <c r="D430" s="288"/>
      <c r="E430" s="288"/>
      <c r="F430" s="288"/>
      <c r="G430" s="288"/>
    </row>
    <row r="431" spans="4:7" ht="15.75" customHeight="1">
      <c r="D431" s="288"/>
      <c r="E431" s="288"/>
      <c r="F431" s="288"/>
      <c r="G431" s="288"/>
    </row>
    <row r="432" spans="4:7" ht="15.75" customHeight="1">
      <c r="D432" s="288"/>
      <c r="E432" s="288"/>
      <c r="F432" s="288"/>
      <c r="G432" s="288"/>
    </row>
    <row r="433" spans="4:7" ht="15.75" customHeight="1">
      <c r="D433" s="288"/>
      <c r="E433" s="288"/>
      <c r="F433" s="288"/>
      <c r="G433" s="288"/>
    </row>
    <row r="434" spans="4:7" ht="15.75" customHeight="1">
      <c r="D434" s="288"/>
      <c r="E434" s="288"/>
      <c r="F434" s="288"/>
      <c r="G434" s="288"/>
    </row>
    <row r="435" spans="4:7" ht="15.75" customHeight="1">
      <c r="D435" s="288"/>
      <c r="E435" s="288"/>
      <c r="F435" s="288"/>
      <c r="G435" s="288"/>
    </row>
    <row r="436" spans="4:7" ht="15.75" customHeight="1">
      <c r="D436" s="288"/>
      <c r="E436" s="288"/>
      <c r="F436" s="288"/>
      <c r="G436" s="288"/>
    </row>
    <row r="437" spans="4:7" ht="15.75" customHeight="1">
      <c r="D437" s="288"/>
      <c r="E437" s="288"/>
      <c r="F437" s="288"/>
      <c r="G437" s="288"/>
    </row>
    <row r="438" spans="4:7" ht="15.75" customHeight="1">
      <c r="D438" s="288"/>
      <c r="E438" s="288"/>
      <c r="F438" s="288"/>
      <c r="G438" s="288"/>
    </row>
    <row r="439" spans="4:7" ht="15.75" customHeight="1">
      <c r="D439" s="288"/>
      <c r="E439" s="288"/>
      <c r="F439" s="288"/>
      <c r="G439" s="288"/>
    </row>
    <row r="440" spans="4:7" ht="15.75" customHeight="1">
      <c r="D440" s="288"/>
      <c r="E440" s="288"/>
      <c r="F440" s="288"/>
      <c r="G440" s="288"/>
    </row>
    <row r="441" spans="4:7" ht="15.75" customHeight="1">
      <c r="D441" s="288"/>
      <c r="E441" s="288"/>
      <c r="F441" s="288"/>
      <c r="G441" s="288"/>
    </row>
    <row r="442" spans="4:7" ht="15.75" customHeight="1">
      <c r="D442" s="288"/>
      <c r="E442" s="288"/>
      <c r="F442" s="288"/>
      <c r="G442" s="288"/>
    </row>
    <row r="443" spans="4:7" ht="15.75" customHeight="1">
      <c r="D443" s="288"/>
      <c r="E443" s="288"/>
      <c r="F443" s="288"/>
      <c r="G443" s="288"/>
    </row>
    <row r="444" spans="4:7" ht="15.75" customHeight="1">
      <c r="D444" s="288"/>
      <c r="E444" s="288"/>
      <c r="F444" s="288"/>
      <c r="G444" s="288"/>
    </row>
    <row r="445" spans="4:7" ht="15.75" customHeight="1">
      <c r="D445" s="288"/>
      <c r="E445" s="288"/>
      <c r="F445" s="288"/>
      <c r="G445" s="288"/>
    </row>
    <row r="446" spans="4:7" ht="15.75" customHeight="1">
      <c r="D446" s="288"/>
      <c r="E446" s="288"/>
      <c r="F446" s="288"/>
      <c r="G446" s="288"/>
    </row>
    <row r="447" spans="4:7" ht="15.75" customHeight="1">
      <c r="D447" s="288"/>
      <c r="E447" s="288"/>
      <c r="F447" s="288"/>
      <c r="G447" s="288"/>
    </row>
    <row r="448" spans="4:7" ht="15.75" customHeight="1">
      <c r="D448" s="288"/>
      <c r="E448" s="288"/>
      <c r="F448" s="288"/>
      <c r="G448" s="288"/>
    </row>
    <row r="449" spans="4:7" ht="15.75" customHeight="1">
      <c r="D449" s="288"/>
      <c r="E449" s="288"/>
      <c r="F449" s="288"/>
      <c r="G449" s="288"/>
    </row>
    <row r="450" spans="4:7" ht="15.75" customHeight="1">
      <c r="D450" s="288"/>
      <c r="E450" s="288"/>
      <c r="F450" s="288"/>
      <c r="G450" s="288"/>
    </row>
    <row r="451" spans="4:7" ht="15.75" customHeight="1">
      <c r="D451" s="288"/>
      <c r="E451" s="288"/>
      <c r="F451" s="288"/>
      <c r="G451" s="288"/>
    </row>
    <row r="452" spans="4:7" ht="15.75" customHeight="1">
      <c r="D452" s="288"/>
      <c r="E452" s="288"/>
      <c r="F452" s="288"/>
      <c r="G452" s="288"/>
    </row>
    <row r="453" spans="4:7" ht="15.75" customHeight="1">
      <c r="D453" s="288"/>
      <c r="E453" s="288"/>
      <c r="F453" s="288"/>
      <c r="G453" s="288"/>
    </row>
    <row r="454" spans="4:7" ht="15.75" customHeight="1">
      <c r="D454" s="288"/>
      <c r="E454" s="288"/>
      <c r="F454" s="288"/>
      <c r="G454" s="288"/>
    </row>
    <row r="455" spans="4:7" ht="15.75" customHeight="1">
      <c r="D455" s="288"/>
      <c r="E455" s="288"/>
      <c r="F455" s="288"/>
      <c r="G455" s="288"/>
    </row>
    <row r="456" spans="4:7" ht="15.75" customHeight="1">
      <c r="D456" s="288"/>
      <c r="E456" s="288"/>
      <c r="F456" s="288"/>
      <c r="G456" s="288"/>
    </row>
    <row r="457" spans="4:7" ht="15.75" customHeight="1">
      <c r="D457" s="288"/>
      <c r="E457" s="288"/>
      <c r="F457" s="288"/>
      <c r="G457" s="288"/>
    </row>
    <row r="458" spans="4:7" ht="15.75" customHeight="1">
      <c r="D458" s="288"/>
      <c r="E458" s="288"/>
      <c r="F458" s="288"/>
      <c r="G458" s="288"/>
    </row>
    <row r="459" spans="4:7" ht="15.75" customHeight="1">
      <c r="D459" s="288"/>
      <c r="E459" s="288"/>
      <c r="F459" s="288"/>
      <c r="G459" s="288"/>
    </row>
    <row r="460" spans="4:7" ht="15.75" customHeight="1">
      <c r="D460" s="288"/>
      <c r="E460" s="288"/>
      <c r="F460" s="288"/>
      <c r="G460" s="288"/>
    </row>
    <row r="461" spans="4:7" ht="15.75" customHeight="1">
      <c r="D461" s="288"/>
      <c r="E461" s="288"/>
      <c r="F461" s="288"/>
      <c r="G461" s="288"/>
    </row>
    <row r="462" spans="4:7" ht="15.75" customHeight="1">
      <c r="D462" s="288"/>
      <c r="E462" s="288"/>
      <c r="F462" s="288"/>
      <c r="G462" s="288"/>
    </row>
    <row r="463" spans="4:7" ht="15.75" customHeight="1">
      <c r="D463" s="288"/>
      <c r="E463" s="288"/>
      <c r="F463" s="288"/>
      <c r="G463" s="288"/>
    </row>
    <row r="464" spans="4:7" ht="15.75" customHeight="1">
      <c r="D464" s="288"/>
      <c r="E464" s="288"/>
      <c r="F464" s="288"/>
      <c r="G464" s="288"/>
    </row>
    <row r="465" spans="4:7" ht="15.75" customHeight="1">
      <c r="D465" s="288"/>
      <c r="E465" s="288"/>
      <c r="F465" s="288"/>
      <c r="G465" s="288"/>
    </row>
    <row r="466" spans="4:7" ht="15.75" customHeight="1">
      <c r="D466" s="288"/>
      <c r="E466" s="288"/>
      <c r="F466" s="288"/>
      <c r="G466" s="288"/>
    </row>
    <row r="467" spans="4:7" ht="15.75" customHeight="1">
      <c r="D467" s="288"/>
      <c r="E467" s="288"/>
      <c r="F467" s="288"/>
      <c r="G467" s="288"/>
    </row>
    <row r="468" spans="4:7" ht="15.75" customHeight="1">
      <c r="D468" s="288"/>
      <c r="E468" s="288"/>
      <c r="F468" s="288"/>
      <c r="G468" s="288"/>
    </row>
    <row r="469" spans="4:7" ht="15.75" customHeight="1">
      <c r="D469" s="288"/>
      <c r="E469" s="288"/>
      <c r="F469" s="288"/>
      <c r="G469" s="288"/>
    </row>
    <row r="470" spans="4:7" ht="15.75" customHeight="1">
      <c r="D470" s="288"/>
      <c r="E470" s="288"/>
      <c r="F470" s="288"/>
      <c r="G470" s="288"/>
    </row>
    <row r="471" spans="4:7" ht="15.75" customHeight="1">
      <c r="D471" s="288"/>
      <c r="E471" s="288"/>
      <c r="F471" s="288"/>
      <c r="G471" s="288"/>
    </row>
    <row r="472" spans="4:7" ht="15.75" customHeight="1">
      <c r="D472" s="288"/>
      <c r="E472" s="288"/>
      <c r="F472" s="288"/>
      <c r="G472" s="288"/>
    </row>
    <row r="473" spans="4:7" ht="15.75" customHeight="1">
      <c r="D473" s="288"/>
      <c r="E473" s="288"/>
      <c r="F473" s="288"/>
      <c r="G473" s="288"/>
    </row>
    <row r="474" spans="4:7" ht="15.75" customHeight="1">
      <c r="D474" s="288"/>
      <c r="E474" s="288"/>
      <c r="F474" s="288"/>
      <c r="G474" s="288"/>
    </row>
    <row r="475" spans="4:7" ht="15.75" customHeight="1">
      <c r="D475" s="288"/>
      <c r="E475" s="288"/>
      <c r="F475" s="288"/>
      <c r="G475" s="288"/>
    </row>
    <row r="476" spans="4:7" ht="15.75" customHeight="1">
      <c r="D476" s="288"/>
      <c r="E476" s="288"/>
      <c r="F476" s="288"/>
      <c r="G476" s="288"/>
    </row>
    <row r="477" spans="4:7" ht="15.75" customHeight="1">
      <c r="D477" s="288"/>
      <c r="E477" s="288"/>
      <c r="F477" s="288"/>
      <c r="G477" s="288"/>
    </row>
    <row r="478" spans="4:7" ht="15.75" customHeight="1">
      <c r="D478" s="288"/>
      <c r="E478" s="288"/>
      <c r="F478" s="288"/>
      <c r="G478" s="288"/>
    </row>
    <row r="479" spans="4:7" ht="15.75" customHeight="1">
      <c r="D479" s="288"/>
      <c r="E479" s="288"/>
      <c r="F479" s="288"/>
      <c r="G479" s="288"/>
    </row>
    <row r="480" spans="4:7" ht="15.75" customHeight="1">
      <c r="D480" s="288"/>
      <c r="E480" s="288"/>
      <c r="F480" s="288"/>
      <c r="G480" s="288"/>
    </row>
    <row r="481" spans="4:7" ht="15.75" customHeight="1">
      <c r="D481" s="288"/>
      <c r="E481" s="288"/>
      <c r="F481" s="288"/>
      <c r="G481" s="288"/>
    </row>
    <row r="482" spans="4:7" ht="15.75" customHeight="1">
      <c r="D482" s="288"/>
      <c r="E482" s="288"/>
      <c r="F482" s="288"/>
      <c r="G482" s="288"/>
    </row>
    <row r="483" spans="4:7" ht="15.75" customHeight="1">
      <c r="D483" s="288"/>
      <c r="E483" s="288"/>
      <c r="F483" s="288"/>
      <c r="G483" s="288"/>
    </row>
    <row r="484" spans="4:7" ht="15.75" customHeight="1">
      <c r="D484" s="288"/>
      <c r="E484" s="288"/>
      <c r="F484" s="288"/>
      <c r="G484" s="288"/>
    </row>
    <row r="485" spans="4:7" ht="15.75" customHeight="1">
      <c r="D485" s="288"/>
      <c r="E485" s="288"/>
      <c r="F485" s="288"/>
      <c r="G485" s="288"/>
    </row>
    <row r="486" spans="4:7" ht="15.75" customHeight="1">
      <c r="D486" s="288"/>
      <c r="E486" s="288"/>
      <c r="F486" s="288"/>
      <c r="G486" s="288"/>
    </row>
    <row r="487" spans="4:7" ht="15.75" customHeight="1">
      <c r="D487" s="288"/>
      <c r="E487" s="288"/>
      <c r="F487" s="288"/>
      <c r="G487" s="288"/>
    </row>
    <row r="488" spans="4:7" ht="15.75" customHeight="1">
      <c r="D488" s="288"/>
      <c r="E488" s="288"/>
      <c r="F488" s="288"/>
      <c r="G488" s="288"/>
    </row>
    <row r="489" spans="4:7" ht="15.75" customHeight="1">
      <c r="D489" s="288"/>
      <c r="E489" s="288"/>
      <c r="F489" s="288"/>
      <c r="G489" s="288"/>
    </row>
    <row r="490" spans="4:7" ht="15.75" customHeight="1">
      <c r="D490" s="288"/>
      <c r="E490" s="288"/>
      <c r="F490" s="288"/>
      <c r="G490" s="288"/>
    </row>
    <row r="491" spans="4:7" ht="15.75" customHeight="1">
      <c r="D491" s="288"/>
      <c r="E491" s="288"/>
      <c r="F491" s="288"/>
      <c r="G491" s="288"/>
    </row>
    <row r="492" spans="4:7" ht="15.75" customHeight="1">
      <c r="D492" s="288"/>
      <c r="E492" s="288"/>
      <c r="F492" s="288"/>
      <c r="G492" s="288"/>
    </row>
    <row r="493" spans="4:7" ht="15.75" customHeight="1">
      <c r="D493" s="288"/>
      <c r="E493" s="288"/>
      <c r="F493" s="288"/>
      <c r="G493" s="288"/>
    </row>
    <row r="494" spans="4:7" ht="15.75" customHeight="1">
      <c r="D494" s="288"/>
      <c r="E494" s="288"/>
      <c r="F494" s="288"/>
      <c r="G494" s="288"/>
    </row>
    <row r="495" spans="4:7" ht="15.75" customHeight="1">
      <c r="D495" s="288"/>
      <c r="E495" s="288"/>
      <c r="F495" s="288"/>
      <c r="G495" s="288"/>
    </row>
    <row r="496" spans="4:7" ht="15.75" customHeight="1">
      <c r="D496" s="288"/>
      <c r="E496" s="288"/>
      <c r="F496" s="288"/>
      <c r="G496" s="288"/>
    </row>
    <row r="497" spans="4:7" ht="15.75" customHeight="1">
      <c r="D497" s="288"/>
      <c r="E497" s="288"/>
      <c r="F497" s="288"/>
      <c r="G497" s="288"/>
    </row>
    <row r="498" spans="4:7" ht="15.75" customHeight="1">
      <c r="D498" s="288"/>
      <c r="E498" s="288"/>
      <c r="F498" s="288"/>
      <c r="G498" s="288"/>
    </row>
    <row r="499" spans="4:7" ht="15.75" customHeight="1">
      <c r="D499" s="288"/>
      <c r="E499" s="288"/>
      <c r="F499" s="288"/>
      <c r="G499" s="288"/>
    </row>
    <row r="500" spans="4:7" ht="15.75" customHeight="1">
      <c r="D500" s="288"/>
      <c r="E500" s="288"/>
      <c r="F500" s="288"/>
      <c r="G500" s="288"/>
    </row>
    <row r="501" spans="4:7" ht="15.75" customHeight="1">
      <c r="D501" s="288"/>
      <c r="E501" s="288"/>
      <c r="F501" s="288"/>
      <c r="G501" s="288"/>
    </row>
    <row r="502" spans="4:7" ht="15.75" customHeight="1">
      <c r="D502" s="288"/>
      <c r="E502" s="288"/>
      <c r="F502" s="288"/>
      <c r="G502" s="288"/>
    </row>
    <row r="503" spans="4:7" ht="15.75" customHeight="1">
      <c r="D503" s="288"/>
      <c r="E503" s="288"/>
      <c r="F503" s="288"/>
      <c r="G503" s="288"/>
    </row>
    <row r="504" spans="4:7" ht="15.75" customHeight="1">
      <c r="D504" s="288"/>
      <c r="E504" s="288"/>
      <c r="F504" s="288"/>
      <c r="G504" s="288"/>
    </row>
    <row r="505" spans="4:7" ht="15.75" customHeight="1">
      <c r="D505" s="288"/>
      <c r="E505" s="288"/>
      <c r="F505" s="288"/>
      <c r="G505" s="288"/>
    </row>
    <row r="506" spans="4:7" ht="15.75" customHeight="1">
      <c r="D506" s="288"/>
      <c r="E506" s="288"/>
      <c r="F506" s="288"/>
      <c r="G506" s="288"/>
    </row>
    <row r="507" spans="4:7" ht="15.75" customHeight="1">
      <c r="D507" s="288"/>
      <c r="E507" s="288"/>
      <c r="F507" s="288"/>
      <c r="G507" s="288"/>
    </row>
    <row r="508" spans="4:7" ht="15.75" customHeight="1">
      <c r="D508" s="288"/>
      <c r="E508" s="288"/>
      <c r="F508" s="288"/>
      <c r="G508" s="288"/>
    </row>
    <row r="509" spans="4:7" ht="15.75" customHeight="1">
      <c r="D509" s="288"/>
      <c r="E509" s="288"/>
      <c r="F509" s="288"/>
      <c r="G509" s="288"/>
    </row>
    <row r="510" spans="4:7" ht="15.75" customHeight="1">
      <c r="D510" s="288"/>
      <c r="E510" s="288"/>
      <c r="F510" s="288"/>
      <c r="G510" s="288"/>
    </row>
    <row r="511" spans="4:7" ht="15.75" customHeight="1">
      <c r="D511" s="288"/>
      <c r="E511" s="288"/>
      <c r="F511" s="288"/>
      <c r="G511" s="288"/>
    </row>
    <row r="512" spans="4:7" ht="15.75" customHeight="1">
      <c r="D512" s="288"/>
      <c r="E512" s="288"/>
      <c r="F512" s="288"/>
      <c r="G512" s="288"/>
    </row>
    <row r="513" spans="4:7" ht="15.75" customHeight="1">
      <c r="D513" s="288"/>
      <c r="E513" s="288"/>
      <c r="F513" s="288"/>
      <c r="G513" s="288"/>
    </row>
    <row r="514" spans="4:7" ht="15.75" customHeight="1">
      <c r="D514" s="288"/>
      <c r="E514" s="288"/>
      <c r="F514" s="288"/>
      <c r="G514" s="288"/>
    </row>
    <row r="515" spans="4:7" ht="15.75" customHeight="1">
      <c r="D515" s="288"/>
      <c r="E515" s="288"/>
      <c r="F515" s="288"/>
      <c r="G515" s="288"/>
    </row>
    <row r="516" spans="4:7" ht="15.75" customHeight="1">
      <c r="D516" s="288"/>
      <c r="E516" s="288"/>
      <c r="F516" s="288"/>
      <c r="G516" s="288"/>
    </row>
    <row r="517" spans="4:7" ht="15.75" customHeight="1">
      <c r="D517" s="288"/>
      <c r="E517" s="288"/>
      <c r="F517" s="288"/>
      <c r="G517" s="288"/>
    </row>
    <row r="518" spans="4:7" ht="15.75" customHeight="1">
      <c r="D518" s="288"/>
      <c r="E518" s="288"/>
      <c r="F518" s="288"/>
      <c r="G518" s="288"/>
    </row>
    <row r="519" spans="4:7" ht="15.75" customHeight="1">
      <c r="D519" s="288"/>
      <c r="E519" s="288"/>
      <c r="F519" s="288"/>
      <c r="G519" s="288"/>
    </row>
    <row r="520" spans="4:7" ht="15.75" customHeight="1">
      <c r="D520" s="288"/>
      <c r="E520" s="288"/>
      <c r="F520" s="288"/>
      <c r="G520" s="288"/>
    </row>
    <row r="521" spans="4:7" ht="15.75" customHeight="1">
      <c r="D521" s="288"/>
      <c r="E521" s="288"/>
      <c r="F521" s="288"/>
      <c r="G521" s="288"/>
    </row>
    <row r="522" spans="4:7" ht="15.75" customHeight="1">
      <c r="D522" s="288"/>
      <c r="E522" s="288"/>
      <c r="F522" s="288"/>
      <c r="G522" s="288"/>
    </row>
    <row r="523" spans="4:7" ht="15.75" customHeight="1">
      <c r="D523" s="288"/>
      <c r="E523" s="288"/>
      <c r="F523" s="288"/>
      <c r="G523" s="288"/>
    </row>
    <row r="524" spans="4:7" ht="15.75" customHeight="1">
      <c r="D524" s="288"/>
      <c r="E524" s="288"/>
      <c r="F524" s="288"/>
      <c r="G524" s="288"/>
    </row>
    <row r="525" spans="4:7" ht="15.75" customHeight="1">
      <c r="D525" s="288"/>
      <c r="E525" s="288"/>
      <c r="F525" s="288"/>
      <c r="G525" s="288"/>
    </row>
    <row r="526" spans="4:7" ht="15.75" customHeight="1">
      <c r="D526" s="288"/>
      <c r="E526" s="288"/>
      <c r="F526" s="288"/>
      <c r="G526" s="288"/>
    </row>
    <row r="527" spans="4:7" ht="15.75" customHeight="1">
      <c r="D527" s="288"/>
      <c r="E527" s="288"/>
      <c r="F527" s="288"/>
      <c r="G527" s="288"/>
    </row>
    <row r="528" spans="4:7" ht="15.75" customHeight="1">
      <c r="D528" s="288"/>
      <c r="E528" s="288"/>
      <c r="F528" s="288"/>
      <c r="G528" s="288"/>
    </row>
    <row r="529" spans="4:7" ht="15.75" customHeight="1">
      <c r="D529" s="288"/>
      <c r="E529" s="288"/>
      <c r="F529" s="288"/>
      <c r="G529" s="288"/>
    </row>
    <row r="530" spans="4:7" ht="15.75" customHeight="1">
      <c r="D530" s="288"/>
      <c r="E530" s="288"/>
      <c r="F530" s="288"/>
      <c r="G530" s="288"/>
    </row>
    <row r="531" spans="4:7" ht="15.75" customHeight="1">
      <c r="D531" s="288"/>
      <c r="E531" s="288"/>
      <c r="F531" s="288"/>
      <c r="G531" s="288"/>
    </row>
    <row r="532" spans="4:7" ht="15.75" customHeight="1">
      <c r="D532" s="288"/>
      <c r="E532" s="288"/>
      <c r="F532" s="288"/>
      <c r="G532" s="288"/>
    </row>
    <row r="533" spans="4:7" ht="15.75" customHeight="1">
      <c r="D533" s="288"/>
      <c r="E533" s="288"/>
      <c r="F533" s="288"/>
      <c r="G533" s="288"/>
    </row>
    <row r="534" spans="4:7" ht="15.75" customHeight="1">
      <c r="D534" s="288"/>
      <c r="E534" s="288"/>
      <c r="F534" s="288"/>
      <c r="G534" s="288"/>
    </row>
    <row r="535" spans="4:7" ht="15.75" customHeight="1">
      <c r="D535" s="288"/>
      <c r="E535" s="288"/>
      <c r="F535" s="288"/>
      <c r="G535" s="288"/>
    </row>
    <row r="536" spans="4:7" ht="15.75" customHeight="1">
      <c r="D536" s="288"/>
      <c r="E536" s="288"/>
      <c r="F536" s="288"/>
      <c r="G536" s="288"/>
    </row>
    <row r="537" spans="4:7" ht="15.75" customHeight="1">
      <c r="D537" s="288"/>
      <c r="E537" s="288"/>
      <c r="F537" s="288"/>
      <c r="G537" s="288"/>
    </row>
    <row r="538" spans="4:7" ht="15.75" customHeight="1">
      <c r="D538" s="288"/>
      <c r="E538" s="288"/>
      <c r="F538" s="288"/>
      <c r="G538" s="288"/>
    </row>
    <row r="539" spans="4:7" ht="15.75" customHeight="1">
      <c r="D539" s="288"/>
      <c r="E539" s="288"/>
      <c r="F539" s="288"/>
      <c r="G539" s="288"/>
    </row>
    <row r="540" spans="4:7" ht="15.75" customHeight="1">
      <c r="D540" s="288"/>
      <c r="E540" s="288"/>
      <c r="F540" s="288"/>
      <c r="G540" s="288"/>
    </row>
    <row r="541" spans="4:7" ht="15.75" customHeight="1">
      <c r="D541" s="288"/>
      <c r="E541" s="288"/>
      <c r="F541" s="288"/>
      <c r="G541" s="288"/>
    </row>
    <row r="542" spans="4:7" ht="15.75" customHeight="1">
      <c r="D542" s="288"/>
      <c r="E542" s="288"/>
      <c r="F542" s="288"/>
      <c r="G542" s="288"/>
    </row>
    <row r="543" spans="4:7" ht="15.75" customHeight="1">
      <c r="D543" s="288"/>
      <c r="E543" s="288"/>
      <c r="F543" s="288"/>
      <c r="G543" s="288"/>
    </row>
    <row r="544" spans="4:7" ht="15.75" customHeight="1">
      <c r="D544" s="288"/>
      <c r="E544" s="288"/>
      <c r="F544" s="288"/>
      <c r="G544" s="288"/>
    </row>
    <row r="545" spans="4:7" ht="15.75" customHeight="1">
      <c r="D545" s="288"/>
      <c r="E545" s="288"/>
      <c r="F545" s="288"/>
      <c r="G545" s="288"/>
    </row>
    <row r="546" spans="4:7" ht="15.75" customHeight="1">
      <c r="D546" s="288"/>
      <c r="E546" s="288"/>
      <c r="F546" s="288"/>
      <c r="G546" s="288"/>
    </row>
    <row r="547" spans="4:7" ht="15.75" customHeight="1">
      <c r="D547" s="288"/>
      <c r="E547" s="288"/>
      <c r="F547" s="288"/>
      <c r="G547" s="288"/>
    </row>
    <row r="548" spans="4:7" ht="15.75" customHeight="1">
      <c r="D548" s="288"/>
      <c r="E548" s="288"/>
      <c r="F548" s="288"/>
      <c r="G548" s="288"/>
    </row>
    <row r="549" spans="4:7" ht="15.75" customHeight="1">
      <c r="D549" s="288"/>
      <c r="E549" s="288"/>
      <c r="F549" s="288"/>
      <c r="G549" s="288"/>
    </row>
    <row r="550" spans="4:7" ht="15.75" customHeight="1">
      <c r="D550" s="288"/>
      <c r="E550" s="288"/>
      <c r="F550" s="288"/>
      <c r="G550" s="288"/>
    </row>
    <row r="551" spans="4:7" ht="15.75" customHeight="1">
      <c r="D551" s="288"/>
      <c r="E551" s="288"/>
      <c r="F551" s="288"/>
      <c r="G551" s="288"/>
    </row>
    <row r="552" spans="4:7" ht="15.75" customHeight="1">
      <c r="D552" s="288"/>
      <c r="E552" s="288"/>
      <c r="F552" s="288"/>
      <c r="G552" s="288"/>
    </row>
    <row r="553" spans="4:7" ht="15.75" customHeight="1">
      <c r="D553" s="288"/>
      <c r="E553" s="288"/>
      <c r="F553" s="288"/>
      <c r="G553" s="288"/>
    </row>
    <row r="554" spans="4:7" ht="15.75" customHeight="1">
      <c r="D554" s="288"/>
      <c r="E554" s="288"/>
      <c r="F554" s="288"/>
      <c r="G554" s="288"/>
    </row>
    <row r="555" spans="4:7" ht="15.75" customHeight="1">
      <c r="D555" s="288"/>
      <c r="E555" s="288"/>
      <c r="F555" s="288"/>
      <c r="G555" s="288"/>
    </row>
    <row r="556" spans="4:7" ht="15.75" customHeight="1">
      <c r="D556" s="288"/>
      <c r="E556" s="288"/>
      <c r="F556" s="288"/>
      <c r="G556" s="288"/>
    </row>
    <row r="557" spans="4:7" ht="15.75" customHeight="1">
      <c r="D557" s="288"/>
      <c r="E557" s="288"/>
      <c r="F557" s="288"/>
      <c r="G557" s="288"/>
    </row>
    <row r="558" spans="4:7" ht="15.75" customHeight="1">
      <c r="D558" s="288"/>
      <c r="E558" s="288"/>
      <c r="F558" s="288"/>
      <c r="G558" s="288"/>
    </row>
    <row r="559" spans="4:7" ht="15.75" customHeight="1">
      <c r="D559" s="288"/>
      <c r="E559" s="288"/>
      <c r="F559" s="288"/>
      <c r="G559" s="288"/>
    </row>
    <row r="560" spans="4:7" ht="15.75" customHeight="1">
      <c r="D560" s="288"/>
      <c r="E560" s="288"/>
      <c r="F560" s="288"/>
      <c r="G560" s="288"/>
    </row>
    <row r="561" spans="4:7" ht="15.75" customHeight="1">
      <c r="D561" s="288"/>
      <c r="E561" s="288"/>
      <c r="F561" s="288"/>
      <c r="G561" s="288"/>
    </row>
    <row r="562" spans="4:7" ht="15.75" customHeight="1">
      <c r="D562" s="288"/>
      <c r="E562" s="288"/>
      <c r="F562" s="288"/>
      <c r="G562" s="288"/>
    </row>
    <row r="563" spans="4:7" ht="15.75" customHeight="1">
      <c r="D563" s="288"/>
      <c r="E563" s="288"/>
      <c r="F563" s="288"/>
      <c r="G563" s="288"/>
    </row>
    <row r="564" spans="4:7" ht="15.75" customHeight="1">
      <c r="D564" s="288"/>
      <c r="E564" s="288"/>
      <c r="F564" s="288"/>
      <c r="G564" s="288"/>
    </row>
    <row r="565" spans="4:7" ht="15.75" customHeight="1">
      <c r="D565" s="288"/>
      <c r="E565" s="288"/>
      <c r="F565" s="288"/>
      <c r="G565" s="288"/>
    </row>
    <row r="566" spans="4:7" ht="15.75" customHeight="1">
      <c r="D566" s="288"/>
      <c r="E566" s="288"/>
      <c r="F566" s="288"/>
      <c r="G566" s="288"/>
    </row>
    <row r="567" spans="4:7" ht="15.75" customHeight="1">
      <c r="D567" s="288"/>
      <c r="E567" s="288"/>
      <c r="F567" s="288"/>
      <c r="G567" s="288"/>
    </row>
    <row r="568" spans="4:7" ht="15.75" customHeight="1">
      <c r="D568" s="288"/>
      <c r="E568" s="288"/>
      <c r="F568" s="288"/>
      <c r="G568" s="288"/>
    </row>
    <row r="569" spans="4:7" ht="15.75" customHeight="1">
      <c r="D569" s="288"/>
      <c r="E569" s="288"/>
      <c r="F569" s="288"/>
      <c r="G569" s="288"/>
    </row>
    <row r="570" spans="4:7" ht="15.75" customHeight="1">
      <c r="D570" s="288"/>
      <c r="E570" s="288"/>
      <c r="F570" s="288"/>
      <c r="G570" s="288"/>
    </row>
    <row r="571" spans="4:7" ht="15.75" customHeight="1">
      <c r="D571" s="288"/>
      <c r="E571" s="288"/>
      <c r="F571" s="288"/>
      <c r="G571" s="288"/>
    </row>
    <row r="572" spans="4:7" ht="15.75" customHeight="1">
      <c r="D572" s="288"/>
      <c r="E572" s="288"/>
      <c r="F572" s="288"/>
      <c r="G572" s="288"/>
    </row>
    <row r="573" spans="4:7" ht="15.75" customHeight="1">
      <c r="D573" s="288"/>
      <c r="E573" s="288"/>
      <c r="F573" s="288"/>
      <c r="G573" s="288"/>
    </row>
    <row r="574" spans="4:7" ht="15.75" customHeight="1">
      <c r="D574" s="288"/>
      <c r="E574" s="288"/>
      <c r="F574" s="288"/>
      <c r="G574" s="288"/>
    </row>
    <row r="575" spans="4:7" ht="15.75" customHeight="1">
      <c r="D575" s="288"/>
      <c r="E575" s="288"/>
      <c r="F575" s="288"/>
      <c r="G575" s="288"/>
    </row>
    <row r="576" spans="4:7" ht="15.75" customHeight="1">
      <c r="D576" s="288"/>
      <c r="E576" s="288"/>
      <c r="F576" s="288"/>
      <c r="G576" s="288"/>
    </row>
    <row r="577" spans="4:7" ht="15.75" customHeight="1">
      <c r="D577" s="288"/>
      <c r="E577" s="288"/>
      <c r="F577" s="288"/>
      <c r="G577" s="288"/>
    </row>
    <row r="578" spans="4:7" ht="15.75" customHeight="1">
      <c r="D578" s="288"/>
      <c r="E578" s="288"/>
      <c r="F578" s="288"/>
      <c r="G578" s="288"/>
    </row>
    <row r="579" spans="4:7" ht="15.75" customHeight="1">
      <c r="D579" s="288"/>
      <c r="E579" s="288"/>
      <c r="F579" s="288"/>
      <c r="G579" s="288"/>
    </row>
    <row r="580" spans="4:7" ht="15.75" customHeight="1">
      <c r="D580" s="288"/>
      <c r="E580" s="288"/>
      <c r="F580" s="288"/>
      <c r="G580" s="288"/>
    </row>
    <row r="581" spans="4:7" ht="15.75" customHeight="1">
      <c r="D581" s="288"/>
      <c r="E581" s="288"/>
      <c r="F581" s="288"/>
      <c r="G581" s="288"/>
    </row>
    <row r="582" spans="4:7" ht="15.75" customHeight="1">
      <c r="D582" s="288"/>
      <c r="E582" s="288"/>
      <c r="F582" s="288"/>
      <c r="G582" s="288"/>
    </row>
    <row r="583" spans="4:7" ht="15.75" customHeight="1">
      <c r="D583" s="288"/>
      <c r="E583" s="288"/>
      <c r="F583" s="288"/>
      <c r="G583" s="288"/>
    </row>
    <row r="584" spans="4:7" ht="15.75" customHeight="1">
      <c r="D584" s="288"/>
      <c r="E584" s="288"/>
      <c r="F584" s="288"/>
      <c r="G584" s="288"/>
    </row>
    <row r="585" spans="4:7" ht="15.75" customHeight="1">
      <c r="D585" s="288"/>
      <c r="E585" s="288"/>
      <c r="F585" s="288"/>
      <c r="G585" s="288"/>
    </row>
    <row r="586" spans="4:7" ht="15.75" customHeight="1">
      <c r="D586" s="288"/>
      <c r="E586" s="288"/>
      <c r="F586" s="288"/>
      <c r="G586" s="288"/>
    </row>
    <row r="587" spans="4:7" ht="15.75" customHeight="1">
      <c r="D587" s="288"/>
      <c r="E587" s="288"/>
      <c r="F587" s="288"/>
      <c r="G587" s="288"/>
    </row>
    <row r="588" spans="4:7" ht="15.75" customHeight="1">
      <c r="D588" s="288"/>
      <c r="E588" s="288"/>
      <c r="F588" s="288"/>
      <c r="G588" s="288"/>
    </row>
    <row r="589" spans="4:7" ht="15.75" customHeight="1">
      <c r="D589" s="288"/>
      <c r="E589" s="288"/>
      <c r="F589" s="288"/>
      <c r="G589" s="288"/>
    </row>
    <row r="590" spans="4:7" ht="15.75" customHeight="1">
      <c r="D590" s="288"/>
      <c r="E590" s="288"/>
      <c r="F590" s="288"/>
      <c r="G590" s="288"/>
    </row>
    <row r="591" spans="4:7" ht="15.75" customHeight="1">
      <c r="D591" s="288"/>
      <c r="E591" s="288"/>
      <c r="F591" s="288"/>
      <c r="G591" s="288"/>
    </row>
    <row r="592" spans="4:7" ht="15.75" customHeight="1">
      <c r="D592" s="288"/>
      <c r="E592" s="288"/>
      <c r="F592" s="288"/>
      <c r="G592" s="288"/>
    </row>
    <row r="593" spans="4:7" ht="15.75" customHeight="1">
      <c r="D593" s="288"/>
      <c r="E593" s="288"/>
      <c r="F593" s="288"/>
      <c r="G593" s="288"/>
    </row>
    <row r="594" spans="4:7" ht="15.75" customHeight="1">
      <c r="D594" s="288"/>
      <c r="E594" s="288"/>
      <c r="F594" s="288"/>
      <c r="G594" s="288"/>
    </row>
    <row r="595" spans="4:7" ht="15.75" customHeight="1">
      <c r="D595" s="288"/>
      <c r="E595" s="288"/>
      <c r="F595" s="288"/>
      <c r="G595" s="288"/>
    </row>
    <row r="596" spans="4:7" ht="15.75" customHeight="1">
      <c r="D596" s="288"/>
      <c r="E596" s="288"/>
      <c r="F596" s="288"/>
      <c r="G596" s="288"/>
    </row>
    <row r="597" spans="4:7" ht="15.75" customHeight="1">
      <c r="D597" s="288"/>
      <c r="E597" s="288"/>
      <c r="F597" s="288"/>
      <c r="G597" s="288"/>
    </row>
    <row r="598" spans="4:7" ht="15.75" customHeight="1">
      <c r="D598" s="288"/>
      <c r="E598" s="288"/>
      <c r="F598" s="288"/>
      <c r="G598" s="288"/>
    </row>
    <row r="599" spans="4:7" ht="15.75" customHeight="1">
      <c r="D599" s="288"/>
      <c r="E599" s="288"/>
      <c r="F599" s="288"/>
      <c r="G599" s="288"/>
    </row>
    <row r="600" spans="4:7" ht="15.75" customHeight="1">
      <c r="D600" s="288"/>
      <c r="E600" s="288"/>
      <c r="F600" s="288"/>
      <c r="G600" s="288"/>
    </row>
    <row r="601" spans="4:7" ht="15.75" customHeight="1">
      <c r="D601" s="288"/>
      <c r="E601" s="288"/>
      <c r="F601" s="288"/>
      <c r="G601" s="288"/>
    </row>
    <row r="602" spans="4:7" ht="15.75" customHeight="1">
      <c r="D602" s="288"/>
      <c r="E602" s="288"/>
      <c r="F602" s="288"/>
      <c r="G602" s="288"/>
    </row>
    <row r="603" spans="4:7" ht="15.75" customHeight="1">
      <c r="D603" s="288"/>
      <c r="E603" s="288"/>
      <c r="F603" s="288"/>
      <c r="G603" s="288"/>
    </row>
    <row r="604" spans="4:7" ht="15.75" customHeight="1">
      <c r="D604" s="288"/>
      <c r="E604" s="288"/>
      <c r="F604" s="288"/>
      <c r="G604" s="288"/>
    </row>
    <row r="605" spans="4:7" ht="15.75" customHeight="1">
      <c r="D605" s="288"/>
      <c r="E605" s="288"/>
      <c r="F605" s="288"/>
      <c r="G605" s="288"/>
    </row>
    <row r="606" spans="4:7" ht="15.75" customHeight="1">
      <c r="D606" s="288"/>
      <c r="E606" s="288"/>
      <c r="F606" s="288"/>
      <c r="G606" s="288"/>
    </row>
    <row r="607" spans="4:7" ht="15.75" customHeight="1">
      <c r="D607" s="288"/>
      <c r="E607" s="288"/>
      <c r="F607" s="288"/>
      <c r="G607" s="288"/>
    </row>
    <row r="608" spans="4:7" ht="15.75" customHeight="1">
      <c r="D608" s="288"/>
      <c r="E608" s="288"/>
      <c r="F608" s="288"/>
      <c r="G608" s="288"/>
    </row>
    <row r="609" spans="4:7" ht="15.75" customHeight="1">
      <c r="D609" s="288"/>
      <c r="E609" s="288"/>
      <c r="F609" s="288"/>
      <c r="G609" s="288"/>
    </row>
    <row r="610" spans="4:7" ht="15.75" customHeight="1">
      <c r="D610" s="288"/>
      <c r="E610" s="288"/>
      <c r="F610" s="288"/>
      <c r="G610" s="288"/>
    </row>
    <row r="611" spans="4:7" ht="15.75" customHeight="1">
      <c r="D611" s="288"/>
      <c r="E611" s="288"/>
      <c r="F611" s="288"/>
      <c r="G611" s="288"/>
    </row>
    <row r="612" spans="4:7" ht="15.75" customHeight="1">
      <c r="D612" s="288"/>
      <c r="E612" s="288"/>
      <c r="F612" s="288"/>
      <c r="G612" s="288"/>
    </row>
    <row r="613" spans="4:7" ht="15.75" customHeight="1">
      <c r="D613" s="288"/>
      <c r="E613" s="288"/>
      <c r="F613" s="288"/>
      <c r="G613" s="288"/>
    </row>
    <row r="614" spans="4:7" ht="15.75" customHeight="1">
      <c r="D614" s="288"/>
      <c r="E614" s="288"/>
      <c r="F614" s="288"/>
      <c r="G614" s="288"/>
    </row>
    <row r="615" spans="4:7" ht="15.75" customHeight="1">
      <c r="D615" s="288"/>
      <c r="E615" s="288"/>
      <c r="F615" s="288"/>
      <c r="G615" s="288"/>
    </row>
    <row r="616" spans="4:7" ht="15.75" customHeight="1">
      <c r="D616" s="288"/>
      <c r="E616" s="288"/>
      <c r="F616" s="288"/>
      <c r="G616" s="288"/>
    </row>
    <row r="617" spans="4:7" ht="15.75" customHeight="1">
      <c r="D617" s="288"/>
      <c r="E617" s="288"/>
      <c r="F617" s="288"/>
      <c r="G617" s="288"/>
    </row>
    <row r="618" spans="4:7" ht="15.75" customHeight="1">
      <c r="D618" s="288"/>
      <c r="E618" s="288"/>
      <c r="F618" s="288"/>
      <c r="G618" s="288"/>
    </row>
    <row r="619" spans="4:7" ht="15.75" customHeight="1">
      <c r="D619" s="288"/>
      <c r="E619" s="288"/>
      <c r="F619" s="288"/>
      <c r="G619" s="288"/>
    </row>
    <row r="620" spans="4:7" ht="15.75" customHeight="1">
      <c r="D620" s="288"/>
      <c r="E620" s="288"/>
      <c r="F620" s="288"/>
      <c r="G620" s="288"/>
    </row>
    <row r="621" spans="4:7" ht="15.75" customHeight="1">
      <c r="D621" s="288"/>
      <c r="E621" s="288"/>
      <c r="F621" s="288"/>
      <c r="G621" s="288"/>
    </row>
    <row r="622" spans="4:7" ht="15.75" customHeight="1">
      <c r="D622" s="288"/>
      <c r="E622" s="288"/>
      <c r="F622" s="288"/>
      <c r="G622" s="288"/>
    </row>
    <row r="623" spans="4:7" ht="15.75" customHeight="1">
      <c r="D623" s="288"/>
      <c r="E623" s="288"/>
      <c r="F623" s="288"/>
      <c r="G623" s="288"/>
    </row>
    <row r="624" spans="4:7" ht="15.75" customHeight="1">
      <c r="D624" s="288"/>
      <c r="E624" s="288"/>
      <c r="F624" s="288"/>
      <c r="G624" s="288"/>
    </row>
    <row r="625" spans="4:7" ht="15.75" customHeight="1">
      <c r="D625" s="288"/>
      <c r="E625" s="288"/>
      <c r="F625" s="288"/>
      <c r="G625" s="288"/>
    </row>
    <row r="626" spans="4:7" ht="15.75" customHeight="1">
      <c r="D626" s="288"/>
      <c r="E626" s="288"/>
      <c r="F626" s="288"/>
      <c r="G626" s="288"/>
    </row>
    <row r="627" spans="4:7" ht="15.75" customHeight="1">
      <c r="D627" s="288"/>
      <c r="E627" s="288"/>
      <c r="F627" s="288"/>
      <c r="G627" s="288"/>
    </row>
    <row r="628" spans="4:7" ht="15.75" customHeight="1">
      <c r="D628" s="288"/>
      <c r="E628" s="288"/>
      <c r="F628" s="288"/>
      <c r="G628" s="288"/>
    </row>
    <row r="629" spans="4:7" ht="15.75" customHeight="1">
      <c r="D629" s="288"/>
      <c r="E629" s="288"/>
      <c r="F629" s="288"/>
      <c r="G629" s="288"/>
    </row>
    <row r="630" spans="4:7" ht="15.75" customHeight="1">
      <c r="D630" s="288"/>
      <c r="E630" s="288"/>
      <c r="F630" s="288"/>
      <c r="G630" s="288"/>
    </row>
    <row r="631" spans="4:7" ht="15.75" customHeight="1">
      <c r="D631" s="288"/>
      <c r="E631" s="288"/>
      <c r="F631" s="288"/>
      <c r="G631" s="288"/>
    </row>
    <row r="632" spans="4:7" ht="15.75" customHeight="1">
      <c r="D632" s="288"/>
      <c r="E632" s="288"/>
      <c r="F632" s="288"/>
      <c r="G632" s="288"/>
    </row>
    <row r="633" spans="4:7" ht="15.75" customHeight="1">
      <c r="D633" s="288"/>
      <c r="E633" s="288"/>
      <c r="F633" s="288"/>
      <c r="G633" s="288"/>
    </row>
    <row r="634" spans="4:7" ht="15.75" customHeight="1">
      <c r="D634" s="288"/>
      <c r="E634" s="288"/>
      <c r="F634" s="288"/>
      <c r="G634" s="288"/>
    </row>
    <row r="635" spans="4:7" ht="15.75" customHeight="1">
      <c r="D635" s="288"/>
      <c r="E635" s="288"/>
      <c r="F635" s="288"/>
      <c r="G635" s="288"/>
    </row>
    <row r="636" spans="4:7" ht="15.75" customHeight="1">
      <c r="D636" s="288"/>
      <c r="E636" s="288"/>
      <c r="F636" s="288"/>
      <c r="G636" s="288"/>
    </row>
    <row r="637" spans="4:7" ht="15.75" customHeight="1">
      <c r="D637" s="288"/>
      <c r="E637" s="288"/>
      <c r="F637" s="288"/>
      <c r="G637" s="288"/>
    </row>
    <row r="638" spans="4:7" ht="15.75" customHeight="1">
      <c r="D638" s="288"/>
      <c r="E638" s="288"/>
      <c r="F638" s="288"/>
      <c r="G638" s="288"/>
    </row>
    <row r="639" spans="4:7" ht="15.75" customHeight="1">
      <c r="D639" s="288"/>
      <c r="E639" s="288"/>
      <c r="F639" s="288"/>
      <c r="G639" s="288"/>
    </row>
    <row r="640" spans="4:7" ht="15.75" customHeight="1">
      <c r="D640" s="288"/>
      <c r="E640" s="288"/>
      <c r="F640" s="288"/>
      <c r="G640" s="288"/>
    </row>
    <row r="641" spans="4:7" ht="15.75" customHeight="1">
      <c r="D641" s="288"/>
      <c r="E641" s="288"/>
      <c r="F641" s="288"/>
      <c r="G641" s="288"/>
    </row>
    <row r="642" spans="4:7" ht="15.75" customHeight="1">
      <c r="D642" s="288"/>
      <c r="E642" s="288"/>
      <c r="F642" s="288"/>
      <c r="G642" s="288"/>
    </row>
    <row r="643" spans="4:7" ht="15.75" customHeight="1">
      <c r="D643" s="288"/>
      <c r="E643" s="288"/>
      <c r="F643" s="288"/>
      <c r="G643" s="288"/>
    </row>
    <row r="644" spans="4:7" ht="15.75" customHeight="1">
      <c r="D644" s="288"/>
      <c r="E644" s="288"/>
      <c r="F644" s="288"/>
      <c r="G644" s="288"/>
    </row>
    <row r="645" spans="4:7" ht="15.75" customHeight="1">
      <c r="D645" s="288"/>
      <c r="E645" s="288"/>
      <c r="F645" s="288"/>
      <c r="G645" s="288"/>
    </row>
    <row r="646" spans="4:7" ht="15.75" customHeight="1">
      <c r="D646" s="288"/>
      <c r="E646" s="288"/>
      <c r="F646" s="288"/>
      <c r="G646" s="288"/>
    </row>
    <row r="647" spans="4:7" ht="15.75" customHeight="1">
      <c r="D647" s="288"/>
      <c r="E647" s="288"/>
      <c r="F647" s="288"/>
      <c r="G647" s="288"/>
    </row>
    <row r="648" spans="4:7" ht="15.75" customHeight="1">
      <c r="D648" s="288"/>
      <c r="E648" s="288"/>
      <c r="F648" s="288"/>
      <c r="G648" s="288"/>
    </row>
    <row r="649" spans="4:7" ht="15.75" customHeight="1">
      <c r="D649" s="288"/>
      <c r="E649" s="288"/>
      <c r="F649" s="288"/>
      <c r="G649" s="288"/>
    </row>
    <row r="650" spans="4:7" ht="15.75" customHeight="1">
      <c r="D650" s="288"/>
      <c r="E650" s="288"/>
      <c r="F650" s="288"/>
      <c r="G650" s="288"/>
    </row>
    <row r="651" spans="4:7" ht="15.75" customHeight="1">
      <c r="D651" s="288"/>
      <c r="E651" s="288"/>
      <c r="F651" s="288"/>
      <c r="G651" s="288"/>
    </row>
    <row r="652" spans="4:7" ht="15.75" customHeight="1">
      <c r="D652" s="288"/>
      <c r="E652" s="288"/>
      <c r="F652" s="288"/>
      <c r="G652" s="288"/>
    </row>
    <row r="653" spans="4:7" ht="15.75" customHeight="1">
      <c r="D653" s="288"/>
      <c r="E653" s="288"/>
      <c r="F653" s="288"/>
      <c r="G653" s="288"/>
    </row>
    <row r="654" spans="4:7" ht="15.75" customHeight="1">
      <c r="D654" s="288"/>
      <c r="E654" s="288"/>
      <c r="F654" s="288"/>
      <c r="G654" s="288"/>
    </row>
    <row r="655" spans="4:7" ht="15.75" customHeight="1">
      <c r="D655" s="288"/>
      <c r="E655" s="288"/>
      <c r="F655" s="288"/>
      <c r="G655" s="288"/>
    </row>
    <row r="656" spans="4:7" ht="15.75" customHeight="1">
      <c r="D656" s="288"/>
      <c r="E656" s="288"/>
      <c r="F656" s="288"/>
      <c r="G656" s="288"/>
    </row>
    <row r="657" spans="4:7" ht="15.75" customHeight="1">
      <c r="D657" s="288"/>
      <c r="E657" s="288"/>
      <c r="F657" s="288"/>
      <c r="G657" s="288"/>
    </row>
    <row r="658" spans="4:7" ht="15.75" customHeight="1">
      <c r="D658" s="288"/>
      <c r="E658" s="288"/>
      <c r="F658" s="288"/>
      <c r="G658" s="288"/>
    </row>
    <row r="659" spans="4:7" ht="15.75" customHeight="1">
      <c r="D659" s="288"/>
      <c r="E659" s="288"/>
      <c r="F659" s="288"/>
      <c r="G659" s="288"/>
    </row>
    <row r="660" spans="4:7" ht="15.75" customHeight="1">
      <c r="D660" s="288"/>
      <c r="E660" s="288"/>
      <c r="F660" s="288"/>
      <c r="G660" s="288"/>
    </row>
    <row r="661" spans="4:7" ht="15.75" customHeight="1">
      <c r="D661" s="288"/>
      <c r="E661" s="288"/>
      <c r="F661" s="288"/>
      <c r="G661" s="288"/>
    </row>
    <row r="662" spans="4:7" ht="15.75" customHeight="1">
      <c r="D662" s="288"/>
      <c r="E662" s="288"/>
      <c r="F662" s="288"/>
      <c r="G662" s="288"/>
    </row>
    <row r="663" spans="4:7" ht="15.75" customHeight="1">
      <c r="D663" s="288"/>
      <c r="E663" s="288"/>
      <c r="F663" s="288"/>
      <c r="G663" s="288"/>
    </row>
    <row r="664" spans="4:7" ht="15.75" customHeight="1">
      <c r="D664" s="288"/>
      <c r="E664" s="288"/>
      <c r="F664" s="288"/>
      <c r="G664" s="288"/>
    </row>
    <row r="665" spans="4:7" ht="15.75" customHeight="1">
      <c r="D665" s="288"/>
      <c r="E665" s="288"/>
      <c r="F665" s="288"/>
      <c r="G665" s="288"/>
    </row>
    <row r="666" spans="4:7" ht="15.75" customHeight="1">
      <c r="D666" s="288"/>
      <c r="E666" s="288"/>
      <c r="F666" s="288"/>
      <c r="G666" s="288"/>
    </row>
    <row r="667" spans="4:7" ht="15.75" customHeight="1">
      <c r="D667" s="288"/>
      <c r="E667" s="288"/>
      <c r="F667" s="288"/>
      <c r="G667" s="288"/>
    </row>
    <row r="668" spans="4:7" ht="15.75" customHeight="1">
      <c r="D668" s="288"/>
      <c r="E668" s="288"/>
      <c r="F668" s="288"/>
      <c r="G668" s="288"/>
    </row>
    <row r="669" spans="4:7" ht="15.75" customHeight="1">
      <c r="D669" s="288"/>
      <c r="E669" s="288"/>
      <c r="F669" s="288"/>
      <c r="G669" s="288"/>
    </row>
    <row r="670" spans="4:7" ht="15.75" customHeight="1">
      <c r="D670" s="288"/>
      <c r="E670" s="288"/>
      <c r="F670" s="288"/>
      <c r="G670" s="288"/>
    </row>
    <row r="671" spans="4:7" ht="15.75" customHeight="1">
      <c r="D671" s="288"/>
      <c r="E671" s="288"/>
      <c r="F671" s="288"/>
      <c r="G671" s="288"/>
    </row>
    <row r="672" spans="4:7" ht="15.75" customHeight="1">
      <c r="D672" s="288"/>
      <c r="E672" s="288"/>
      <c r="F672" s="288"/>
      <c r="G672" s="288"/>
    </row>
    <row r="673" spans="4:7" ht="15.75" customHeight="1">
      <c r="D673" s="288"/>
      <c r="E673" s="288"/>
      <c r="F673" s="288"/>
      <c r="G673" s="288"/>
    </row>
    <row r="674" spans="4:7" ht="15.75" customHeight="1">
      <c r="D674" s="288"/>
      <c r="E674" s="288"/>
      <c r="F674" s="288"/>
      <c r="G674" s="288"/>
    </row>
    <row r="675" spans="4:7" ht="15.75" customHeight="1">
      <c r="D675" s="288"/>
      <c r="E675" s="288"/>
      <c r="F675" s="288"/>
      <c r="G675" s="288"/>
    </row>
    <row r="676" spans="4:7" ht="15.75" customHeight="1">
      <c r="D676" s="288"/>
      <c r="E676" s="288"/>
      <c r="F676" s="288"/>
      <c r="G676" s="288"/>
    </row>
    <row r="677" spans="4:7" ht="15.75" customHeight="1">
      <c r="D677" s="288"/>
      <c r="E677" s="288"/>
      <c r="F677" s="288"/>
      <c r="G677" s="288"/>
    </row>
    <row r="678" spans="4:7" ht="15.75" customHeight="1">
      <c r="D678" s="288"/>
      <c r="E678" s="288"/>
      <c r="F678" s="288"/>
      <c r="G678" s="288"/>
    </row>
    <row r="679" spans="4:7" ht="15.75" customHeight="1">
      <c r="D679" s="288"/>
      <c r="E679" s="288"/>
      <c r="F679" s="288"/>
      <c r="G679" s="288"/>
    </row>
    <row r="680" spans="4:7" ht="15.75" customHeight="1">
      <c r="D680" s="288"/>
      <c r="E680" s="288"/>
      <c r="F680" s="288"/>
      <c r="G680" s="288"/>
    </row>
    <row r="681" spans="4:7" ht="15.75" customHeight="1">
      <c r="D681" s="288"/>
      <c r="E681" s="288"/>
      <c r="F681" s="288"/>
      <c r="G681" s="288"/>
    </row>
    <row r="682" spans="4:7" ht="15.75" customHeight="1">
      <c r="D682" s="288"/>
      <c r="E682" s="288"/>
      <c r="F682" s="288"/>
      <c r="G682" s="288"/>
    </row>
    <row r="683" spans="4:7" ht="15.75" customHeight="1">
      <c r="D683" s="288"/>
      <c r="E683" s="288"/>
      <c r="F683" s="288"/>
      <c r="G683" s="288"/>
    </row>
    <row r="684" spans="4:7" ht="15.75" customHeight="1">
      <c r="D684" s="288"/>
      <c r="E684" s="288"/>
      <c r="F684" s="288"/>
      <c r="G684" s="288"/>
    </row>
    <row r="685" spans="4:7" ht="15.75" customHeight="1">
      <c r="D685" s="288"/>
      <c r="E685" s="288"/>
      <c r="F685" s="288"/>
      <c r="G685" s="288"/>
    </row>
    <row r="686" spans="4:7" ht="15.75" customHeight="1">
      <c r="D686" s="288"/>
      <c r="E686" s="288"/>
      <c r="F686" s="288"/>
      <c r="G686" s="288"/>
    </row>
    <row r="687" spans="4:7" ht="15.75" customHeight="1">
      <c r="D687" s="288"/>
      <c r="E687" s="288"/>
      <c r="F687" s="288"/>
      <c r="G687" s="288"/>
    </row>
    <row r="688" spans="4:7" ht="15.75" customHeight="1">
      <c r="D688" s="288"/>
      <c r="E688" s="288"/>
      <c r="F688" s="288"/>
      <c r="G688" s="288"/>
    </row>
    <row r="689" spans="4:7" ht="15.75" customHeight="1">
      <c r="D689" s="288"/>
      <c r="E689" s="288"/>
      <c r="F689" s="288"/>
      <c r="G689" s="288"/>
    </row>
    <row r="690" spans="4:7" ht="15.75" customHeight="1">
      <c r="D690" s="288"/>
      <c r="E690" s="288"/>
      <c r="F690" s="288"/>
      <c r="G690" s="288"/>
    </row>
    <row r="691" spans="4:7" ht="15.75" customHeight="1">
      <c r="D691" s="288"/>
      <c r="E691" s="288"/>
      <c r="F691" s="288"/>
      <c r="G691" s="288"/>
    </row>
    <row r="692" spans="4:7" ht="15.75" customHeight="1">
      <c r="D692" s="288"/>
      <c r="E692" s="288"/>
      <c r="F692" s="288"/>
      <c r="G692" s="288"/>
    </row>
    <row r="693" spans="4:7" ht="15.75" customHeight="1">
      <c r="D693" s="288"/>
      <c r="E693" s="288"/>
      <c r="F693" s="288"/>
      <c r="G693" s="288"/>
    </row>
    <row r="694" spans="4:7" ht="15.75" customHeight="1">
      <c r="D694" s="288"/>
      <c r="E694" s="288"/>
      <c r="F694" s="288"/>
      <c r="G694" s="288"/>
    </row>
    <row r="695" spans="4:7" ht="15.75" customHeight="1">
      <c r="D695" s="288"/>
      <c r="E695" s="288"/>
      <c r="F695" s="288"/>
      <c r="G695" s="288"/>
    </row>
    <row r="696" spans="4:7" ht="15.75" customHeight="1">
      <c r="D696" s="288"/>
      <c r="E696" s="288"/>
      <c r="F696" s="288"/>
      <c r="G696" s="288"/>
    </row>
    <row r="697" spans="4:7" ht="15.75" customHeight="1">
      <c r="D697" s="288"/>
      <c r="E697" s="288"/>
      <c r="F697" s="288"/>
      <c r="G697" s="288"/>
    </row>
    <row r="698" spans="4:7" ht="15.75" customHeight="1">
      <c r="D698" s="288"/>
      <c r="E698" s="288"/>
      <c r="F698" s="288"/>
      <c r="G698" s="288"/>
    </row>
    <row r="699" spans="4:7" ht="15.75" customHeight="1">
      <c r="D699" s="288"/>
      <c r="E699" s="288"/>
      <c r="F699" s="288"/>
      <c r="G699" s="288"/>
    </row>
    <row r="700" spans="4:7" ht="15.75" customHeight="1">
      <c r="D700" s="288"/>
      <c r="E700" s="288"/>
      <c r="F700" s="288"/>
      <c r="G700" s="288"/>
    </row>
    <row r="701" spans="4:7" ht="15.75" customHeight="1">
      <c r="D701" s="288"/>
      <c r="E701" s="288"/>
      <c r="F701" s="288"/>
      <c r="G701" s="288"/>
    </row>
    <row r="702" spans="4:7" ht="15.75" customHeight="1">
      <c r="D702" s="288"/>
      <c r="E702" s="288"/>
      <c r="F702" s="288"/>
      <c r="G702" s="288"/>
    </row>
    <row r="703" spans="4:7" ht="15.75" customHeight="1">
      <c r="D703" s="288"/>
      <c r="E703" s="288"/>
      <c r="F703" s="288"/>
      <c r="G703" s="288"/>
    </row>
    <row r="704" spans="4:7" ht="15.75" customHeight="1">
      <c r="D704" s="288"/>
      <c r="E704" s="288"/>
      <c r="F704" s="288"/>
      <c r="G704" s="288"/>
    </row>
    <row r="705" spans="4:7" ht="15.75" customHeight="1">
      <c r="D705" s="288"/>
      <c r="E705" s="288"/>
      <c r="F705" s="288"/>
      <c r="G705" s="288"/>
    </row>
    <row r="706" spans="4:7" ht="15.75" customHeight="1">
      <c r="D706" s="288"/>
      <c r="E706" s="288"/>
      <c r="F706" s="288"/>
      <c r="G706" s="288"/>
    </row>
    <row r="707" spans="4:7" ht="15.75" customHeight="1">
      <c r="D707" s="288"/>
      <c r="E707" s="288"/>
      <c r="F707" s="288"/>
      <c r="G707" s="288"/>
    </row>
    <row r="708" spans="4:7" ht="15.75" customHeight="1">
      <c r="D708" s="288"/>
      <c r="E708" s="288"/>
      <c r="F708" s="288"/>
      <c r="G708" s="288"/>
    </row>
    <row r="709" spans="4:7" ht="15.75" customHeight="1">
      <c r="D709" s="288"/>
      <c r="E709" s="288"/>
      <c r="F709" s="288"/>
      <c r="G709" s="288"/>
    </row>
    <row r="710" spans="4:7" ht="15.75" customHeight="1">
      <c r="D710" s="288"/>
      <c r="E710" s="288"/>
      <c r="F710" s="288"/>
      <c r="G710" s="288"/>
    </row>
    <row r="711" spans="4:7" ht="15.75" customHeight="1">
      <c r="D711" s="288"/>
      <c r="E711" s="288"/>
      <c r="F711" s="288"/>
      <c r="G711" s="288"/>
    </row>
    <row r="712" spans="4:7" ht="15.75" customHeight="1">
      <c r="D712" s="288"/>
      <c r="E712" s="288"/>
      <c r="F712" s="288"/>
      <c r="G712" s="288"/>
    </row>
    <row r="713" spans="4:7" ht="15.75" customHeight="1">
      <c r="D713" s="288"/>
      <c r="E713" s="288"/>
      <c r="F713" s="288"/>
      <c r="G713" s="288"/>
    </row>
    <row r="714" spans="4:7" ht="15.75" customHeight="1">
      <c r="D714" s="288"/>
      <c r="E714" s="288"/>
      <c r="F714" s="288"/>
      <c r="G714" s="288"/>
    </row>
    <row r="715" spans="4:7" ht="15.75" customHeight="1">
      <c r="D715" s="288"/>
      <c r="E715" s="288"/>
      <c r="F715" s="288"/>
      <c r="G715" s="288"/>
    </row>
    <row r="716" spans="4:7" ht="15.75" customHeight="1">
      <c r="D716" s="288"/>
      <c r="E716" s="288"/>
      <c r="F716" s="288"/>
      <c r="G716" s="288"/>
    </row>
    <row r="717" spans="4:7" ht="15.75" customHeight="1">
      <c r="D717" s="288"/>
      <c r="E717" s="288"/>
      <c r="F717" s="288"/>
      <c r="G717" s="288"/>
    </row>
    <row r="718" spans="4:7" ht="15.75" customHeight="1">
      <c r="D718" s="288"/>
      <c r="E718" s="288"/>
      <c r="F718" s="288"/>
      <c r="G718" s="288"/>
    </row>
    <row r="719" spans="4:7" ht="15.75" customHeight="1">
      <c r="D719" s="288"/>
      <c r="E719" s="288"/>
      <c r="F719" s="288"/>
      <c r="G719" s="288"/>
    </row>
    <row r="720" spans="4:7" ht="15.75" customHeight="1">
      <c r="D720" s="288"/>
      <c r="E720" s="288"/>
      <c r="F720" s="288"/>
      <c r="G720" s="288"/>
    </row>
    <row r="721" spans="4:7" ht="15.75" customHeight="1">
      <c r="D721" s="288"/>
      <c r="E721" s="288"/>
      <c r="F721" s="288"/>
      <c r="G721" s="288"/>
    </row>
    <row r="722" spans="4:7" ht="15.75" customHeight="1">
      <c r="D722" s="288"/>
      <c r="E722" s="288"/>
      <c r="F722" s="288"/>
      <c r="G722" s="288"/>
    </row>
    <row r="723" spans="4:7" ht="15.75" customHeight="1">
      <c r="D723" s="288"/>
      <c r="E723" s="288"/>
      <c r="F723" s="288"/>
      <c r="G723" s="288"/>
    </row>
    <row r="724" spans="4:7" ht="15.75" customHeight="1">
      <c r="D724" s="288"/>
      <c r="E724" s="288"/>
      <c r="F724" s="288"/>
      <c r="G724" s="288"/>
    </row>
    <row r="725" spans="4:7" ht="15.75" customHeight="1">
      <c r="D725" s="288"/>
      <c r="E725" s="288"/>
      <c r="F725" s="288"/>
      <c r="G725" s="288"/>
    </row>
    <row r="726" spans="4:7" ht="15.75" customHeight="1">
      <c r="D726" s="288"/>
      <c r="E726" s="288"/>
      <c r="F726" s="288"/>
      <c r="G726" s="288"/>
    </row>
    <row r="727" spans="4:7" ht="15.75" customHeight="1">
      <c r="D727" s="288"/>
      <c r="E727" s="288"/>
      <c r="F727" s="288"/>
      <c r="G727" s="288"/>
    </row>
    <row r="728" spans="4:7" ht="15.75" customHeight="1">
      <c r="D728" s="288"/>
      <c r="E728" s="288"/>
      <c r="F728" s="288"/>
      <c r="G728" s="288"/>
    </row>
    <row r="729" spans="4:7" ht="15.75" customHeight="1">
      <c r="D729" s="288"/>
      <c r="E729" s="288"/>
      <c r="F729" s="288"/>
      <c r="G729" s="288"/>
    </row>
    <row r="730" spans="4:7" ht="15.75" customHeight="1">
      <c r="D730" s="288"/>
      <c r="E730" s="288"/>
      <c r="F730" s="288"/>
      <c r="G730" s="288"/>
    </row>
    <row r="731" spans="4:7" ht="15.75" customHeight="1">
      <c r="D731" s="288"/>
      <c r="E731" s="288"/>
      <c r="F731" s="288"/>
      <c r="G731" s="288"/>
    </row>
    <row r="732" spans="4:7" ht="15.75" customHeight="1">
      <c r="D732" s="288"/>
      <c r="E732" s="288"/>
      <c r="F732" s="288"/>
      <c r="G732" s="288"/>
    </row>
    <row r="733" spans="4:7" ht="15.75" customHeight="1">
      <c r="D733" s="288"/>
      <c r="E733" s="288"/>
      <c r="F733" s="288"/>
      <c r="G733" s="288"/>
    </row>
    <row r="734" spans="4:7" ht="15.75" customHeight="1">
      <c r="D734" s="288"/>
      <c r="E734" s="288"/>
      <c r="F734" s="288"/>
      <c r="G734" s="288"/>
    </row>
    <row r="735" spans="4:7" ht="15.75" customHeight="1">
      <c r="D735" s="288"/>
      <c r="E735" s="288"/>
      <c r="F735" s="288"/>
      <c r="G735" s="288"/>
    </row>
    <row r="736" spans="4:7" ht="15.75" customHeight="1">
      <c r="D736" s="288"/>
      <c r="E736" s="288"/>
      <c r="F736" s="288"/>
      <c r="G736" s="288"/>
    </row>
    <row r="737" spans="4:7" ht="15.75" customHeight="1">
      <c r="D737" s="288"/>
      <c r="E737" s="288"/>
      <c r="F737" s="288"/>
      <c r="G737" s="288"/>
    </row>
    <row r="738" spans="4:7" ht="15.75" customHeight="1">
      <c r="D738" s="288"/>
      <c r="E738" s="288"/>
      <c r="F738" s="288"/>
      <c r="G738" s="288"/>
    </row>
    <row r="739" spans="4:7" ht="15.75" customHeight="1">
      <c r="D739" s="288"/>
      <c r="E739" s="288"/>
      <c r="F739" s="288"/>
      <c r="G739" s="288"/>
    </row>
    <row r="740" spans="4:7" ht="15.75" customHeight="1">
      <c r="D740" s="288"/>
      <c r="E740" s="288"/>
      <c r="F740" s="288"/>
      <c r="G740" s="288"/>
    </row>
    <row r="741" spans="4:7" ht="15.75" customHeight="1">
      <c r="D741" s="288"/>
      <c r="E741" s="288"/>
      <c r="F741" s="288"/>
      <c r="G741" s="288"/>
    </row>
    <row r="742" spans="4:7" ht="15.75" customHeight="1">
      <c r="D742" s="288"/>
      <c r="E742" s="288"/>
      <c r="F742" s="288"/>
      <c r="G742" s="288"/>
    </row>
    <row r="743" spans="4:7" ht="15.75" customHeight="1">
      <c r="D743" s="288"/>
      <c r="E743" s="288"/>
      <c r="F743" s="288"/>
      <c r="G743" s="288"/>
    </row>
    <row r="744" spans="4:7" ht="15.75" customHeight="1">
      <c r="D744" s="288"/>
      <c r="E744" s="288"/>
      <c r="F744" s="288"/>
      <c r="G744" s="288"/>
    </row>
    <row r="745" spans="4:7" ht="15.75" customHeight="1">
      <c r="D745" s="288"/>
      <c r="E745" s="288"/>
      <c r="F745" s="288"/>
      <c r="G745" s="288"/>
    </row>
    <row r="746" spans="4:7" ht="15.75" customHeight="1">
      <c r="D746" s="288"/>
      <c r="E746" s="288"/>
      <c r="F746" s="288"/>
      <c r="G746" s="288"/>
    </row>
    <row r="747" spans="4:7" ht="15.75" customHeight="1">
      <c r="D747" s="288"/>
      <c r="E747" s="288"/>
      <c r="F747" s="288"/>
      <c r="G747" s="288"/>
    </row>
    <row r="748" spans="4:7" ht="15.75" customHeight="1">
      <c r="D748" s="288"/>
      <c r="E748" s="288"/>
      <c r="F748" s="288"/>
      <c r="G748" s="288"/>
    </row>
    <row r="749" spans="4:7" ht="15.75" customHeight="1">
      <c r="D749" s="288"/>
      <c r="E749" s="288"/>
      <c r="F749" s="288"/>
      <c r="G749" s="288"/>
    </row>
    <row r="750" spans="4:7" ht="15.75" customHeight="1">
      <c r="D750" s="288"/>
      <c r="E750" s="288"/>
      <c r="F750" s="288"/>
      <c r="G750" s="288"/>
    </row>
    <row r="751" spans="4:7" ht="15.75" customHeight="1">
      <c r="D751" s="288"/>
      <c r="E751" s="288"/>
      <c r="F751" s="288"/>
      <c r="G751" s="288"/>
    </row>
    <row r="752" spans="4:7" ht="15.75" customHeight="1">
      <c r="D752" s="288"/>
      <c r="E752" s="288"/>
      <c r="F752" s="288"/>
      <c r="G752" s="288"/>
    </row>
    <row r="753" spans="4:7" ht="15.75" customHeight="1">
      <c r="D753" s="288"/>
      <c r="E753" s="288"/>
      <c r="F753" s="288"/>
      <c r="G753" s="288"/>
    </row>
    <row r="754" spans="4:7" ht="15.75" customHeight="1">
      <c r="D754" s="288"/>
      <c r="E754" s="288"/>
      <c r="F754" s="288"/>
      <c r="G754" s="288"/>
    </row>
    <row r="755" spans="4:7" ht="15.75" customHeight="1">
      <c r="D755" s="288"/>
      <c r="E755" s="288"/>
      <c r="F755" s="288"/>
      <c r="G755" s="288"/>
    </row>
    <row r="756" spans="4:7" ht="15.75" customHeight="1">
      <c r="D756" s="288"/>
      <c r="E756" s="288"/>
      <c r="F756" s="288"/>
      <c r="G756" s="288"/>
    </row>
    <row r="757" spans="4:7" ht="15.75" customHeight="1">
      <c r="D757" s="288"/>
      <c r="E757" s="288"/>
      <c r="F757" s="288"/>
      <c r="G757" s="288"/>
    </row>
    <row r="758" spans="4:7" ht="15.75" customHeight="1">
      <c r="D758" s="288"/>
      <c r="E758" s="288"/>
      <c r="F758" s="288"/>
      <c r="G758" s="288"/>
    </row>
    <row r="759" spans="4:7" ht="15.75" customHeight="1">
      <c r="D759" s="288"/>
      <c r="E759" s="288"/>
      <c r="F759" s="288"/>
      <c r="G759" s="288"/>
    </row>
    <row r="760" spans="4:7" ht="15.75" customHeight="1">
      <c r="D760" s="288"/>
      <c r="E760" s="288"/>
      <c r="F760" s="288"/>
      <c r="G760" s="288"/>
    </row>
    <row r="761" spans="4:7" ht="15.75" customHeight="1">
      <c r="D761" s="288"/>
      <c r="E761" s="288"/>
      <c r="F761" s="288"/>
      <c r="G761" s="288"/>
    </row>
    <row r="762" spans="4:7" ht="15.75" customHeight="1">
      <c r="D762" s="288"/>
      <c r="E762" s="288"/>
      <c r="F762" s="288"/>
      <c r="G762" s="288"/>
    </row>
    <row r="763" spans="4:7" ht="15.75" customHeight="1">
      <c r="D763" s="288"/>
      <c r="E763" s="288"/>
      <c r="F763" s="288"/>
      <c r="G763" s="288"/>
    </row>
    <row r="764" spans="4:7" ht="15.75" customHeight="1">
      <c r="D764" s="288"/>
      <c r="E764" s="288"/>
      <c r="F764" s="288"/>
      <c r="G764" s="288"/>
    </row>
    <row r="765" spans="4:7" ht="15.75" customHeight="1">
      <c r="D765" s="288"/>
      <c r="E765" s="288"/>
      <c r="F765" s="288"/>
      <c r="G765" s="288"/>
    </row>
    <row r="766" spans="4:7" ht="15.75" customHeight="1">
      <c r="D766" s="288"/>
      <c r="E766" s="288"/>
      <c r="F766" s="288"/>
      <c r="G766" s="288"/>
    </row>
    <row r="767" spans="4:7" ht="15.75" customHeight="1">
      <c r="D767" s="288"/>
      <c r="E767" s="288"/>
      <c r="F767" s="288"/>
      <c r="G767" s="288"/>
    </row>
    <row r="768" spans="4:7" ht="15.75" customHeight="1">
      <c r="D768" s="288"/>
      <c r="E768" s="288"/>
      <c r="F768" s="288"/>
      <c r="G768" s="288"/>
    </row>
    <row r="769" spans="4:7" ht="15.75" customHeight="1">
      <c r="D769" s="288"/>
      <c r="E769" s="288"/>
      <c r="F769" s="288"/>
      <c r="G769" s="288"/>
    </row>
    <row r="770" spans="4:7" ht="15.75" customHeight="1">
      <c r="D770" s="288"/>
      <c r="E770" s="288"/>
      <c r="F770" s="288"/>
      <c r="G770" s="288"/>
    </row>
    <row r="771" spans="4:7" ht="15.75" customHeight="1">
      <c r="D771" s="288"/>
      <c r="E771" s="288"/>
      <c r="F771" s="288"/>
      <c r="G771" s="288"/>
    </row>
    <row r="772" spans="4:7" ht="15.75" customHeight="1">
      <c r="D772" s="288"/>
      <c r="E772" s="288"/>
      <c r="F772" s="288"/>
      <c r="G772" s="288"/>
    </row>
    <row r="773" spans="4:7" ht="15.75" customHeight="1">
      <c r="D773" s="288"/>
      <c r="E773" s="288"/>
      <c r="F773" s="288"/>
      <c r="G773" s="288"/>
    </row>
    <row r="774" spans="4:7" ht="15.75" customHeight="1">
      <c r="D774" s="288"/>
      <c r="E774" s="288"/>
      <c r="F774" s="288"/>
      <c r="G774" s="288"/>
    </row>
    <row r="775" spans="4:7" ht="15.75" customHeight="1">
      <c r="D775" s="288"/>
      <c r="E775" s="288"/>
      <c r="F775" s="288"/>
      <c r="G775" s="288"/>
    </row>
    <row r="776" spans="4:7" ht="15.75" customHeight="1">
      <c r="D776" s="288"/>
      <c r="E776" s="288"/>
      <c r="F776" s="288"/>
      <c r="G776" s="288"/>
    </row>
    <row r="777" spans="4:7" ht="15.75" customHeight="1">
      <c r="D777" s="288"/>
      <c r="E777" s="288"/>
      <c r="F777" s="288"/>
      <c r="G777" s="288"/>
    </row>
    <row r="778" spans="4:7" ht="15.75" customHeight="1">
      <c r="D778" s="288"/>
      <c r="E778" s="288"/>
      <c r="F778" s="288"/>
      <c r="G778" s="288"/>
    </row>
    <row r="779" spans="4:7" ht="15.75" customHeight="1">
      <c r="D779" s="288"/>
      <c r="E779" s="288"/>
      <c r="F779" s="288"/>
      <c r="G779" s="288"/>
    </row>
    <row r="780" spans="4:7" ht="15.75" customHeight="1">
      <c r="D780" s="288"/>
      <c r="E780" s="288"/>
      <c r="F780" s="288"/>
      <c r="G780" s="288"/>
    </row>
    <row r="781" spans="4:7" ht="15.75" customHeight="1">
      <c r="D781" s="288"/>
      <c r="E781" s="288"/>
      <c r="F781" s="288"/>
      <c r="G781" s="288"/>
    </row>
    <row r="782" spans="4:7" ht="15.75" customHeight="1">
      <c r="D782" s="288"/>
      <c r="E782" s="288"/>
      <c r="F782" s="288"/>
      <c r="G782" s="288"/>
    </row>
    <row r="783" spans="4:7" ht="15.75" customHeight="1">
      <c r="D783" s="288"/>
      <c r="E783" s="288"/>
      <c r="F783" s="288"/>
      <c r="G783" s="288"/>
    </row>
    <row r="784" spans="4:7" ht="15.75" customHeight="1">
      <c r="D784" s="288"/>
      <c r="E784" s="288"/>
      <c r="F784" s="288"/>
      <c r="G784" s="288"/>
    </row>
    <row r="785" spans="4:7" ht="15.75" customHeight="1">
      <c r="D785" s="288"/>
      <c r="E785" s="288"/>
      <c r="F785" s="288"/>
      <c r="G785" s="288"/>
    </row>
    <row r="786" spans="4:7" ht="15.75" customHeight="1">
      <c r="D786" s="288"/>
      <c r="E786" s="288"/>
      <c r="F786" s="288"/>
      <c r="G786" s="288"/>
    </row>
    <row r="787" spans="4:7" ht="15.75" customHeight="1">
      <c r="D787" s="288"/>
      <c r="E787" s="288"/>
      <c r="F787" s="288"/>
      <c r="G787" s="288"/>
    </row>
    <row r="788" spans="4:7" ht="15.75" customHeight="1">
      <c r="D788" s="288"/>
      <c r="E788" s="288"/>
      <c r="F788" s="288"/>
      <c r="G788" s="288"/>
    </row>
    <row r="789" spans="4:7" ht="15.75" customHeight="1">
      <c r="D789" s="288"/>
      <c r="E789" s="288"/>
      <c r="F789" s="288"/>
      <c r="G789" s="288"/>
    </row>
    <row r="790" spans="4:7" ht="15.75" customHeight="1">
      <c r="D790" s="288"/>
      <c r="E790" s="288"/>
      <c r="F790" s="288"/>
      <c r="G790" s="288"/>
    </row>
    <row r="791" spans="4:7" ht="15.75" customHeight="1">
      <c r="D791" s="288"/>
      <c r="E791" s="288"/>
      <c r="F791" s="288"/>
      <c r="G791" s="288"/>
    </row>
    <row r="792" spans="4:7" ht="15.75" customHeight="1">
      <c r="D792" s="288"/>
      <c r="E792" s="288"/>
      <c r="F792" s="288"/>
      <c r="G792" s="288"/>
    </row>
    <row r="793" spans="4:7" ht="15.75" customHeight="1">
      <c r="D793" s="288"/>
      <c r="E793" s="288"/>
      <c r="F793" s="288"/>
      <c r="G793" s="288"/>
    </row>
    <row r="794" spans="4:7" ht="15.75" customHeight="1">
      <c r="D794" s="288"/>
      <c r="E794" s="288"/>
      <c r="F794" s="288"/>
      <c r="G794" s="288"/>
    </row>
    <row r="795" spans="4:7" ht="15.75" customHeight="1">
      <c r="D795" s="288"/>
      <c r="E795" s="288"/>
      <c r="F795" s="288"/>
      <c r="G795" s="288"/>
    </row>
    <row r="796" spans="4:7" ht="15.75" customHeight="1">
      <c r="D796" s="288"/>
      <c r="E796" s="288"/>
      <c r="F796" s="288"/>
      <c r="G796" s="288"/>
    </row>
    <row r="797" spans="4:7" ht="15.75" customHeight="1">
      <c r="D797" s="288"/>
      <c r="E797" s="288"/>
      <c r="F797" s="288"/>
      <c r="G797" s="288"/>
    </row>
    <row r="798" spans="4:7" ht="15.75" customHeight="1">
      <c r="D798" s="288"/>
      <c r="E798" s="288"/>
      <c r="F798" s="288"/>
      <c r="G798" s="288"/>
    </row>
    <row r="799" spans="4:7" ht="15.75" customHeight="1">
      <c r="D799" s="288"/>
      <c r="E799" s="288"/>
      <c r="F799" s="288"/>
      <c r="G799" s="288"/>
    </row>
    <row r="800" spans="4:7" ht="15.75" customHeight="1">
      <c r="D800" s="288"/>
      <c r="E800" s="288"/>
      <c r="F800" s="288"/>
      <c r="G800" s="288"/>
    </row>
    <row r="801" spans="4:7" ht="15.75" customHeight="1">
      <c r="D801" s="288"/>
      <c r="E801" s="288"/>
      <c r="F801" s="288"/>
      <c r="G801" s="288"/>
    </row>
    <row r="802" spans="4:7" ht="15.75" customHeight="1">
      <c r="D802" s="288"/>
      <c r="E802" s="288"/>
      <c r="F802" s="288"/>
      <c r="G802" s="288"/>
    </row>
    <row r="803" spans="4:7" ht="15.75" customHeight="1">
      <c r="D803" s="288"/>
      <c r="E803" s="288"/>
      <c r="F803" s="288"/>
      <c r="G803" s="288"/>
    </row>
    <row r="804" spans="4:7" ht="15.75" customHeight="1">
      <c r="D804" s="288"/>
      <c r="E804" s="288"/>
      <c r="F804" s="288"/>
      <c r="G804" s="288"/>
    </row>
    <row r="805" spans="4:7" ht="15.75" customHeight="1">
      <c r="D805" s="288"/>
      <c r="E805" s="288"/>
      <c r="F805" s="288"/>
      <c r="G805" s="288"/>
    </row>
    <row r="806" spans="4:7" ht="15.75" customHeight="1">
      <c r="D806" s="288"/>
      <c r="E806" s="288"/>
      <c r="F806" s="288"/>
      <c r="G806" s="288"/>
    </row>
    <row r="807" spans="4:7" ht="15.75" customHeight="1">
      <c r="D807" s="288"/>
      <c r="E807" s="288"/>
      <c r="F807" s="288"/>
      <c r="G807" s="288"/>
    </row>
    <row r="808" spans="4:7" ht="15.75" customHeight="1">
      <c r="D808" s="288"/>
      <c r="E808" s="288"/>
      <c r="F808" s="288"/>
      <c r="G808" s="288"/>
    </row>
    <row r="809" spans="4:7" ht="15.75" customHeight="1">
      <c r="D809" s="288"/>
      <c r="E809" s="288"/>
      <c r="F809" s="288"/>
      <c r="G809" s="288"/>
    </row>
    <row r="810" spans="4:7" ht="15.75" customHeight="1">
      <c r="D810" s="288"/>
      <c r="E810" s="288"/>
      <c r="F810" s="288"/>
      <c r="G810" s="288"/>
    </row>
    <row r="811" spans="4:7" ht="15.75" customHeight="1">
      <c r="D811" s="288"/>
      <c r="E811" s="288"/>
      <c r="F811" s="288"/>
      <c r="G811" s="288"/>
    </row>
    <row r="812" spans="4:7" ht="15.75" customHeight="1">
      <c r="D812" s="288"/>
      <c r="E812" s="288"/>
      <c r="F812" s="288"/>
      <c r="G812" s="288"/>
    </row>
    <row r="813" spans="4:7" ht="15.75" customHeight="1">
      <c r="D813" s="288"/>
      <c r="E813" s="288"/>
      <c r="F813" s="288"/>
      <c r="G813" s="288"/>
    </row>
    <row r="814" spans="4:7" ht="15.75" customHeight="1">
      <c r="D814" s="288"/>
      <c r="E814" s="288"/>
      <c r="F814" s="288"/>
      <c r="G814" s="288"/>
    </row>
    <row r="815" spans="4:7" ht="15.75" customHeight="1">
      <c r="D815" s="288"/>
      <c r="E815" s="288"/>
      <c r="F815" s="288"/>
      <c r="G815" s="288"/>
    </row>
    <row r="816" spans="4:7" ht="15.75" customHeight="1">
      <c r="D816" s="288"/>
      <c r="E816" s="288"/>
      <c r="F816" s="288"/>
      <c r="G816" s="288"/>
    </row>
    <row r="817" spans="4:7" ht="15.75" customHeight="1">
      <c r="D817" s="288"/>
      <c r="E817" s="288"/>
      <c r="F817" s="288"/>
      <c r="G817" s="288"/>
    </row>
    <row r="818" spans="4:7" ht="15.75" customHeight="1">
      <c r="D818" s="288"/>
      <c r="E818" s="288"/>
      <c r="F818" s="288"/>
      <c r="G818" s="288"/>
    </row>
    <row r="819" spans="4:7" ht="15.75" customHeight="1">
      <c r="D819" s="288"/>
      <c r="E819" s="288"/>
      <c r="F819" s="288"/>
      <c r="G819" s="288"/>
    </row>
    <row r="820" spans="4:7" ht="15.75" customHeight="1">
      <c r="D820" s="288"/>
      <c r="E820" s="288"/>
      <c r="F820" s="288"/>
      <c r="G820" s="288"/>
    </row>
    <row r="821" spans="4:7" ht="15.75" customHeight="1">
      <c r="D821" s="288"/>
      <c r="E821" s="288"/>
      <c r="F821" s="288"/>
      <c r="G821" s="288"/>
    </row>
    <row r="822" spans="4:7" ht="15.75" customHeight="1">
      <c r="D822" s="288"/>
      <c r="E822" s="288"/>
      <c r="F822" s="288"/>
      <c r="G822" s="288"/>
    </row>
    <row r="823" spans="4:7" ht="15.75" customHeight="1">
      <c r="D823" s="288"/>
      <c r="E823" s="288"/>
      <c r="F823" s="288"/>
      <c r="G823" s="288"/>
    </row>
    <row r="824" spans="4:7" ht="15.75" customHeight="1">
      <c r="D824" s="288"/>
      <c r="E824" s="288"/>
      <c r="F824" s="288"/>
      <c r="G824" s="288"/>
    </row>
    <row r="825" spans="4:7" ht="15.75" customHeight="1">
      <c r="D825" s="288"/>
      <c r="E825" s="288"/>
      <c r="F825" s="288"/>
      <c r="G825" s="288"/>
    </row>
    <row r="826" spans="4:7" ht="15.75" customHeight="1">
      <c r="D826" s="288"/>
      <c r="E826" s="288"/>
      <c r="F826" s="288"/>
      <c r="G826" s="288"/>
    </row>
    <row r="827" spans="4:7" ht="15.75" customHeight="1">
      <c r="D827" s="288"/>
      <c r="E827" s="288"/>
      <c r="F827" s="288"/>
      <c r="G827" s="288"/>
    </row>
    <row r="828" spans="4:7" ht="15.75" customHeight="1">
      <c r="D828" s="288"/>
      <c r="E828" s="288"/>
      <c r="F828" s="288"/>
      <c r="G828" s="288"/>
    </row>
    <row r="829" spans="4:7" ht="15.75" customHeight="1">
      <c r="D829" s="288"/>
      <c r="E829" s="288"/>
      <c r="F829" s="288"/>
      <c r="G829" s="288"/>
    </row>
    <row r="830" spans="4:7" ht="15.75" customHeight="1">
      <c r="D830" s="288"/>
      <c r="E830" s="288"/>
      <c r="F830" s="288"/>
      <c r="G830" s="288"/>
    </row>
    <row r="831" spans="4:7" ht="15.75" customHeight="1">
      <c r="D831" s="288"/>
      <c r="E831" s="288"/>
      <c r="F831" s="288"/>
      <c r="G831" s="288"/>
    </row>
    <row r="832" spans="4:7" ht="15.75" customHeight="1">
      <c r="D832" s="288"/>
      <c r="E832" s="288"/>
      <c r="F832" s="288"/>
      <c r="G832" s="288"/>
    </row>
    <row r="833" spans="4:7" ht="15.75" customHeight="1">
      <c r="D833" s="288"/>
      <c r="E833" s="288"/>
      <c r="F833" s="288"/>
      <c r="G833" s="288"/>
    </row>
    <row r="834" spans="4:7" ht="15.75" customHeight="1">
      <c r="D834" s="288"/>
      <c r="E834" s="288"/>
      <c r="F834" s="288"/>
      <c r="G834" s="288"/>
    </row>
    <row r="835" spans="4:7" ht="15.75" customHeight="1">
      <c r="D835" s="288"/>
      <c r="E835" s="288"/>
      <c r="F835" s="288"/>
      <c r="G835" s="288"/>
    </row>
    <row r="836" spans="4:7" ht="15.75" customHeight="1">
      <c r="D836" s="288"/>
      <c r="E836" s="288"/>
      <c r="F836" s="288"/>
      <c r="G836" s="288"/>
    </row>
    <row r="837" spans="4:7" ht="15.75" customHeight="1">
      <c r="D837" s="288"/>
      <c r="E837" s="288"/>
      <c r="F837" s="288"/>
      <c r="G837" s="288"/>
    </row>
    <row r="838" spans="4:7" ht="15.75" customHeight="1">
      <c r="D838" s="288"/>
      <c r="E838" s="288"/>
      <c r="F838" s="288"/>
      <c r="G838" s="288"/>
    </row>
    <row r="839" spans="4:7" ht="15.75" customHeight="1">
      <c r="D839" s="288"/>
      <c r="E839" s="288"/>
      <c r="F839" s="288"/>
      <c r="G839" s="288"/>
    </row>
    <row r="840" spans="4:7" ht="15.75" customHeight="1">
      <c r="D840" s="288"/>
      <c r="E840" s="288"/>
      <c r="F840" s="288"/>
      <c r="G840" s="288"/>
    </row>
    <row r="841" spans="4:7" ht="15.75" customHeight="1">
      <c r="D841" s="288"/>
      <c r="E841" s="288"/>
      <c r="F841" s="288"/>
      <c r="G841" s="288"/>
    </row>
    <row r="842" spans="4:7" ht="15.75" customHeight="1">
      <c r="D842" s="288"/>
      <c r="E842" s="288"/>
      <c r="F842" s="288"/>
      <c r="G842" s="288"/>
    </row>
    <row r="843" spans="4:7" ht="15.75" customHeight="1">
      <c r="D843" s="288"/>
      <c r="E843" s="288"/>
      <c r="F843" s="288"/>
      <c r="G843" s="288"/>
    </row>
    <row r="844" spans="4:7" ht="15.75" customHeight="1">
      <c r="D844" s="288"/>
      <c r="E844" s="288"/>
      <c r="F844" s="288"/>
      <c r="G844" s="288"/>
    </row>
    <row r="845" spans="4:7" ht="15.75" customHeight="1">
      <c r="D845" s="288"/>
      <c r="E845" s="288"/>
      <c r="F845" s="288"/>
      <c r="G845" s="288"/>
    </row>
    <row r="846" spans="4:7" ht="15.75" customHeight="1">
      <c r="D846" s="288"/>
      <c r="E846" s="288"/>
      <c r="F846" s="288"/>
      <c r="G846" s="288"/>
    </row>
    <row r="847" spans="4:7" ht="15.75" customHeight="1">
      <c r="D847" s="288"/>
      <c r="E847" s="288"/>
      <c r="F847" s="288"/>
      <c r="G847" s="288"/>
    </row>
    <row r="848" spans="4:7" ht="15.75" customHeight="1">
      <c r="D848" s="288"/>
      <c r="E848" s="288"/>
      <c r="F848" s="288"/>
      <c r="G848" s="288"/>
    </row>
    <row r="849" spans="4:7" ht="15.75" customHeight="1">
      <c r="D849" s="288"/>
      <c r="E849" s="288"/>
      <c r="F849" s="288"/>
      <c r="G849" s="288"/>
    </row>
    <row r="850" spans="4:7" ht="15.75" customHeight="1">
      <c r="D850" s="288"/>
      <c r="E850" s="288"/>
      <c r="F850" s="288"/>
      <c r="G850" s="288"/>
    </row>
    <row r="851" spans="4:7" ht="15.75" customHeight="1">
      <c r="D851" s="288"/>
      <c r="E851" s="288"/>
      <c r="F851" s="288"/>
      <c r="G851" s="288"/>
    </row>
    <row r="852" spans="4:7" ht="15.75" customHeight="1">
      <c r="D852" s="288"/>
      <c r="E852" s="288"/>
      <c r="F852" s="288"/>
      <c r="G852" s="288"/>
    </row>
    <row r="853" spans="4:7" ht="15.75" customHeight="1">
      <c r="D853" s="288"/>
      <c r="E853" s="288"/>
      <c r="F853" s="288"/>
      <c r="G853" s="288"/>
    </row>
    <row r="854" spans="4:7" ht="15.75" customHeight="1">
      <c r="D854" s="288"/>
      <c r="E854" s="288"/>
      <c r="F854" s="288"/>
      <c r="G854" s="288"/>
    </row>
    <row r="855" spans="4:7" ht="15.75" customHeight="1">
      <c r="D855" s="288"/>
      <c r="E855" s="288"/>
      <c r="F855" s="288"/>
      <c r="G855" s="288"/>
    </row>
    <row r="856" spans="4:7" ht="15.75" customHeight="1">
      <c r="D856" s="288"/>
      <c r="E856" s="288"/>
      <c r="F856" s="288"/>
      <c r="G856" s="288"/>
    </row>
    <row r="857" spans="4:7" ht="15.75" customHeight="1">
      <c r="D857" s="288"/>
      <c r="E857" s="288"/>
      <c r="F857" s="288"/>
      <c r="G857" s="288"/>
    </row>
    <row r="858" spans="4:7" ht="15.75" customHeight="1">
      <c r="D858" s="288"/>
      <c r="E858" s="288"/>
      <c r="F858" s="288"/>
      <c r="G858" s="288"/>
    </row>
    <row r="859" spans="4:7" ht="15.75" customHeight="1">
      <c r="D859" s="288"/>
      <c r="E859" s="288"/>
      <c r="F859" s="288"/>
      <c r="G859" s="288"/>
    </row>
    <row r="860" spans="4:7" ht="15.75" customHeight="1">
      <c r="D860" s="288"/>
      <c r="E860" s="288"/>
      <c r="F860" s="288"/>
      <c r="G860" s="288"/>
    </row>
    <row r="861" spans="4:7" ht="15.75" customHeight="1">
      <c r="D861" s="288"/>
      <c r="E861" s="288"/>
      <c r="F861" s="288"/>
      <c r="G861" s="288"/>
    </row>
    <row r="862" spans="4:7" ht="15.75" customHeight="1">
      <c r="D862" s="288"/>
      <c r="E862" s="288"/>
      <c r="F862" s="288"/>
      <c r="G862" s="288"/>
    </row>
    <row r="863" spans="4:7" ht="15.75" customHeight="1">
      <c r="D863" s="288"/>
      <c r="E863" s="288"/>
      <c r="F863" s="288"/>
      <c r="G863" s="288"/>
    </row>
    <row r="864" spans="4:7" ht="15.75" customHeight="1">
      <c r="D864" s="288"/>
      <c r="E864" s="288"/>
      <c r="F864" s="288"/>
      <c r="G864" s="288"/>
    </row>
    <row r="865" spans="4:7" ht="15.75" customHeight="1">
      <c r="D865" s="288"/>
      <c r="E865" s="288"/>
      <c r="F865" s="288"/>
      <c r="G865" s="288"/>
    </row>
    <row r="866" spans="4:7" ht="15.75" customHeight="1">
      <c r="D866" s="288"/>
      <c r="E866" s="288"/>
      <c r="F866" s="288"/>
      <c r="G866" s="288"/>
    </row>
    <row r="867" spans="4:7" ht="15.75" customHeight="1">
      <c r="D867" s="288"/>
      <c r="E867" s="288"/>
      <c r="F867" s="288"/>
      <c r="G867" s="288"/>
    </row>
    <row r="868" spans="4:7" ht="15.75" customHeight="1">
      <c r="D868" s="288"/>
      <c r="E868" s="288"/>
      <c r="F868" s="288"/>
      <c r="G868" s="288"/>
    </row>
    <row r="869" spans="4:7" ht="15.75" customHeight="1">
      <c r="D869" s="288"/>
      <c r="E869" s="288"/>
      <c r="F869" s="288"/>
      <c r="G869" s="288"/>
    </row>
    <row r="870" spans="4:7" ht="15.75" customHeight="1">
      <c r="D870" s="288"/>
      <c r="E870" s="288"/>
      <c r="F870" s="288"/>
      <c r="G870" s="288"/>
    </row>
    <row r="871" spans="4:7" ht="15.75" customHeight="1">
      <c r="D871" s="288"/>
      <c r="E871" s="288"/>
      <c r="F871" s="288"/>
      <c r="G871" s="288"/>
    </row>
    <row r="872" spans="4:7" ht="15.75" customHeight="1">
      <c r="D872" s="288"/>
      <c r="E872" s="288"/>
      <c r="F872" s="288"/>
      <c r="G872" s="288"/>
    </row>
    <row r="873" spans="4:7" ht="15.75" customHeight="1">
      <c r="D873" s="288"/>
      <c r="E873" s="288"/>
      <c r="F873" s="288"/>
      <c r="G873" s="288"/>
    </row>
    <row r="874" spans="4:7" ht="15.75" customHeight="1">
      <c r="D874" s="288"/>
      <c r="E874" s="288"/>
      <c r="F874" s="288"/>
      <c r="G874" s="288"/>
    </row>
    <row r="875" spans="4:7" ht="15.75" customHeight="1">
      <c r="D875" s="288"/>
      <c r="E875" s="288"/>
      <c r="F875" s="288"/>
      <c r="G875" s="288"/>
    </row>
    <row r="876" spans="4:7" ht="15.75" customHeight="1">
      <c r="D876" s="288"/>
      <c r="E876" s="288"/>
      <c r="F876" s="288"/>
      <c r="G876" s="288"/>
    </row>
    <row r="877" spans="4:7" ht="15.75" customHeight="1">
      <c r="D877" s="288"/>
      <c r="E877" s="288"/>
      <c r="F877" s="288"/>
      <c r="G877" s="288"/>
    </row>
    <row r="878" spans="4:7" ht="15.75" customHeight="1">
      <c r="D878" s="288"/>
      <c r="E878" s="288"/>
      <c r="F878" s="288"/>
      <c r="G878" s="288"/>
    </row>
    <row r="879" spans="4:7" ht="15.75" customHeight="1">
      <c r="D879" s="288"/>
      <c r="E879" s="288"/>
      <c r="F879" s="288"/>
      <c r="G879" s="288"/>
    </row>
    <row r="880" spans="4:7" ht="15.75" customHeight="1">
      <c r="D880" s="288"/>
      <c r="E880" s="288"/>
      <c r="F880" s="288"/>
      <c r="G880" s="288"/>
    </row>
    <row r="881" spans="4:7" ht="15.75" customHeight="1">
      <c r="D881" s="288"/>
      <c r="E881" s="288"/>
      <c r="F881" s="288"/>
      <c r="G881" s="288"/>
    </row>
    <row r="882" spans="4:7" ht="15.75" customHeight="1">
      <c r="D882" s="288"/>
      <c r="E882" s="288"/>
      <c r="F882" s="288"/>
      <c r="G882" s="288"/>
    </row>
    <row r="883" spans="4:7" ht="15.75" customHeight="1">
      <c r="D883" s="288"/>
      <c r="E883" s="288"/>
      <c r="F883" s="288"/>
      <c r="G883" s="288"/>
    </row>
    <row r="884" spans="4:7" ht="15.75" customHeight="1">
      <c r="D884" s="288"/>
      <c r="E884" s="288"/>
      <c r="F884" s="288"/>
      <c r="G884" s="288"/>
    </row>
    <row r="885" spans="4:7" ht="15.75" customHeight="1">
      <c r="D885" s="288"/>
      <c r="E885" s="288"/>
      <c r="F885" s="288"/>
      <c r="G885" s="288"/>
    </row>
    <row r="886" spans="4:7" ht="15.75" customHeight="1">
      <c r="D886" s="288"/>
      <c r="E886" s="288"/>
      <c r="F886" s="288"/>
      <c r="G886" s="288"/>
    </row>
    <row r="887" spans="4:7" ht="15.75" customHeight="1">
      <c r="D887" s="288"/>
      <c r="E887" s="288"/>
      <c r="F887" s="288"/>
      <c r="G887" s="288"/>
    </row>
    <row r="888" spans="4:7" ht="15.75" customHeight="1">
      <c r="D888" s="288"/>
      <c r="E888" s="288"/>
      <c r="F888" s="288"/>
      <c r="G888" s="288"/>
    </row>
    <row r="889" spans="4:7" ht="15.75" customHeight="1">
      <c r="D889" s="288"/>
      <c r="E889" s="288"/>
      <c r="F889" s="288"/>
      <c r="G889" s="288"/>
    </row>
    <row r="890" spans="4:7" ht="15.75" customHeight="1">
      <c r="D890" s="288"/>
      <c r="E890" s="288"/>
      <c r="F890" s="288"/>
      <c r="G890" s="288"/>
    </row>
    <row r="891" spans="4:7" ht="15.75" customHeight="1">
      <c r="D891" s="288"/>
      <c r="E891" s="288"/>
      <c r="F891" s="288"/>
      <c r="G891" s="288"/>
    </row>
    <row r="892" spans="4:7" ht="15.75" customHeight="1">
      <c r="D892" s="288"/>
      <c r="E892" s="288"/>
      <c r="F892" s="288"/>
      <c r="G892" s="288"/>
    </row>
    <row r="893" spans="4:7" ht="15.75" customHeight="1">
      <c r="D893" s="288"/>
      <c r="E893" s="288"/>
      <c r="F893" s="288"/>
      <c r="G893" s="288"/>
    </row>
    <row r="894" spans="4:7" ht="15.75" customHeight="1">
      <c r="D894" s="288"/>
      <c r="E894" s="288"/>
      <c r="F894" s="288"/>
      <c r="G894" s="288"/>
    </row>
    <row r="895" spans="4:7" ht="15.75" customHeight="1">
      <c r="D895" s="288"/>
      <c r="E895" s="288"/>
      <c r="F895" s="288"/>
      <c r="G895" s="288"/>
    </row>
    <row r="896" spans="4:7" ht="15.75" customHeight="1">
      <c r="D896" s="288"/>
      <c r="E896" s="288"/>
      <c r="F896" s="288"/>
      <c r="G896" s="288"/>
    </row>
    <row r="897" spans="4:7" ht="15.75" customHeight="1">
      <c r="D897" s="288"/>
      <c r="E897" s="288"/>
      <c r="F897" s="288"/>
      <c r="G897" s="288"/>
    </row>
    <row r="898" spans="4:7" ht="15.75" customHeight="1">
      <c r="D898" s="288"/>
      <c r="E898" s="288"/>
      <c r="F898" s="288"/>
      <c r="G898" s="288"/>
    </row>
    <row r="899" spans="4:7" ht="15.75" customHeight="1">
      <c r="D899" s="288"/>
      <c r="E899" s="288"/>
      <c r="F899" s="288"/>
      <c r="G899" s="288"/>
    </row>
    <row r="900" spans="4:7" ht="15.75" customHeight="1">
      <c r="D900" s="288"/>
      <c r="E900" s="288"/>
      <c r="F900" s="288"/>
      <c r="G900" s="288"/>
    </row>
    <row r="901" spans="4:7" ht="15.75" customHeight="1">
      <c r="D901" s="288"/>
      <c r="E901" s="288"/>
      <c r="F901" s="288"/>
      <c r="G901" s="288"/>
    </row>
    <row r="902" spans="4:7" ht="15.75" customHeight="1">
      <c r="D902" s="288"/>
      <c r="E902" s="288"/>
      <c r="F902" s="288"/>
      <c r="G902" s="288"/>
    </row>
    <row r="903" spans="4:7" ht="15.75" customHeight="1">
      <c r="D903" s="288"/>
      <c r="E903" s="288"/>
      <c r="F903" s="288"/>
      <c r="G903" s="288"/>
    </row>
    <row r="904" spans="4:7" ht="15.75" customHeight="1">
      <c r="D904" s="288"/>
      <c r="E904" s="288"/>
      <c r="F904" s="288"/>
      <c r="G904" s="288"/>
    </row>
    <row r="905" spans="4:7" ht="15.75" customHeight="1">
      <c r="D905" s="288"/>
      <c r="E905" s="288"/>
      <c r="F905" s="288"/>
      <c r="G905" s="288"/>
    </row>
    <row r="906" spans="4:7" ht="15.75" customHeight="1">
      <c r="D906" s="288"/>
      <c r="E906" s="288"/>
      <c r="F906" s="288"/>
      <c r="G906" s="288"/>
    </row>
    <row r="907" spans="4:7" ht="15.75" customHeight="1">
      <c r="D907" s="288"/>
      <c r="E907" s="288"/>
      <c r="F907" s="288"/>
      <c r="G907" s="288"/>
    </row>
    <row r="908" spans="4:7" ht="15.75" customHeight="1">
      <c r="D908" s="288"/>
      <c r="E908" s="288"/>
      <c r="F908" s="288"/>
      <c r="G908" s="288"/>
    </row>
    <row r="909" spans="4:7" ht="15.75" customHeight="1">
      <c r="D909" s="288"/>
      <c r="E909" s="288"/>
      <c r="F909" s="288"/>
      <c r="G909" s="288"/>
    </row>
    <row r="910" spans="4:7" ht="15.75" customHeight="1">
      <c r="D910" s="288"/>
      <c r="E910" s="288"/>
      <c r="F910" s="288"/>
      <c r="G910" s="288"/>
    </row>
    <row r="911" spans="4:7" ht="15.75" customHeight="1">
      <c r="D911" s="288"/>
      <c r="E911" s="288"/>
      <c r="F911" s="288"/>
      <c r="G911" s="288"/>
    </row>
    <row r="912" spans="4:7" ht="15.75" customHeight="1">
      <c r="D912" s="288"/>
      <c r="E912" s="288"/>
      <c r="F912" s="288"/>
      <c r="G912" s="288"/>
    </row>
    <row r="913" spans="4:7" ht="15.75" customHeight="1">
      <c r="D913" s="288"/>
      <c r="E913" s="288"/>
      <c r="F913" s="288"/>
      <c r="G913" s="288"/>
    </row>
    <row r="914" spans="4:7" ht="15.75" customHeight="1">
      <c r="D914" s="288"/>
      <c r="E914" s="288"/>
      <c r="F914" s="288"/>
      <c r="G914" s="288"/>
    </row>
    <row r="915" spans="4:7" ht="15.75" customHeight="1">
      <c r="D915" s="288"/>
      <c r="E915" s="288"/>
      <c r="F915" s="288"/>
      <c r="G915" s="288"/>
    </row>
    <row r="916" spans="4:7" ht="15.75" customHeight="1">
      <c r="D916" s="288"/>
      <c r="E916" s="288"/>
      <c r="F916" s="288"/>
      <c r="G916" s="288"/>
    </row>
    <row r="917" spans="4:7" ht="15.75" customHeight="1">
      <c r="D917" s="288"/>
      <c r="E917" s="288"/>
      <c r="F917" s="288"/>
      <c r="G917" s="288"/>
    </row>
  </sheetData>
  <mergeCells count="17">
    <mergeCell ref="B12:G12"/>
    <mergeCell ref="B14:G14"/>
    <mergeCell ref="B18:G18"/>
    <mergeCell ref="D36:F36"/>
    <mergeCell ref="D37:F37"/>
    <mergeCell ref="B16:G16"/>
    <mergeCell ref="G19:G20"/>
    <mergeCell ref="B38:C38"/>
    <mergeCell ref="B39:C39"/>
    <mergeCell ref="C19:C20"/>
    <mergeCell ref="D38:F38"/>
    <mergeCell ref="D39:F39"/>
    <mergeCell ref="B37:C37"/>
    <mergeCell ref="E19:E20"/>
    <mergeCell ref="F19:F20"/>
    <mergeCell ref="B19:B20"/>
    <mergeCell ref="B36:C36"/>
  </mergeCells>
  <phoneticPr fontId="68" type="noConversion"/>
  <pageMargins left="0.7" right="0.7" top="0.75" bottom="0.75" header="0" footer="0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B2:J970"/>
  <sheetViews>
    <sheetView showGridLines="0" zoomScale="70" zoomScaleNormal="70" workbookViewId="0">
      <selection activeCell="K3" sqref="K3"/>
    </sheetView>
  </sheetViews>
  <sheetFormatPr baseColWidth="10" defaultColWidth="14.453125" defaultRowHeight="15" customHeight="1"/>
  <cols>
    <col min="1" max="1" width="2.7265625" style="286" customWidth="1"/>
    <col min="2" max="2" width="2.26953125" style="286" customWidth="1"/>
    <col min="3" max="3" width="15" style="286" customWidth="1"/>
    <col min="4" max="4" width="37.1796875" style="286" customWidth="1"/>
    <col min="5" max="5" width="20.7265625" style="286" customWidth="1"/>
    <col min="6" max="6" width="18.453125" style="286" customWidth="1"/>
    <col min="7" max="7" width="20.7265625" style="286" customWidth="1"/>
    <col min="8" max="8" width="19.54296875" style="286" customWidth="1"/>
    <col min="9" max="9" width="2.26953125" style="286" customWidth="1"/>
    <col min="10" max="10" width="9.26953125" style="286" customWidth="1"/>
    <col min="11" max="11" width="16.81640625" style="286" customWidth="1"/>
    <col min="12" max="27" width="10.7265625" style="286" customWidth="1"/>
    <col min="28" max="16384" width="14.453125" style="286"/>
  </cols>
  <sheetData>
    <row r="2" spans="2:10" ht="15" customHeight="1" thickBot="1">
      <c r="B2" s="509"/>
      <c r="C2" s="509"/>
      <c r="D2" s="509"/>
      <c r="E2" s="509"/>
      <c r="F2" s="509"/>
      <c r="G2" s="509"/>
      <c r="H2" s="509"/>
      <c r="I2" s="509"/>
    </row>
    <row r="3" spans="2:10" ht="15" customHeight="1" thickBot="1">
      <c r="B3" s="509"/>
      <c r="C3" s="446"/>
      <c r="D3" s="447"/>
      <c r="E3" s="447"/>
      <c r="F3" s="447"/>
      <c r="G3" s="447"/>
      <c r="H3" s="448"/>
      <c r="I3" s="509"/>
    </row>
    <row r="4" spans="2:10" ht="15" customHeight="1">
      <c r="B4" s="509"/>
      <c r="C4" s="449"/>
      <c r="H4" s="450"/>
      <c r="I4" s="509"/>
      <c r="J4" s="336"/>
    </row>
    <row r="5" spans="2:10" ht="15" customHeight="1">
      <c r="B5" s="509"/>
      <c r="C5" s="449"/>
      <c r="H5" s="450"/>
      <c r="I5" s="509"/>
      <c r="J5" s="337"/>
    </row>
    <row r="6" spans="2:10" thickBot="1">
      <c r="B6" s="509"/>
      <c r="C6" s="451"/>
      <c r="D6" s="452"/>
      <c r="E6" s="452"/>
      <c r="F6" s="452"/>
      <c r="G6" s="452"/>
      <c r="H6" s="453"/>
      <c r="I6" s="509"/>
      <c r="J6" s="337"/>
    </row>
    <row r="7" spans="2:10" thickBot="1">
      <c r="B7" s="509"/>
      <c r="C7" s="1083" t="s">
        <v>491</v>
      </c>
      <c r="D7" s="1084"/>
      <c r="E7" s="1084"/>
      <c r="F7" s="1084"/>
      <c r="G7" s="1084"/>
      <c r="H7" s="1085"/>
      <c r="I7" s="509"/>
      <c r="J7" s="337"/>
    </row>
    <row r="8" spans="2:10" ht="5.5" customHeight="1" thickBot="1">
      <c r="B8" s="509"/>
      <c r="C8" s="449"/>
      <c r="H8" s="450"/>
      <c r="I8" s="509"/>
      <c r="J8" s="337"/>
    </row>
    <row r="9" spans="2:10" ht="15.75" customHeight="1">
      <c r="B9" s="509"/>
      <c r="C9" s="454" t="s">
        <v>490</v>
      </c>
      <c r="D9" s="313" t="s">
        <v>535</v>
      </c>
      <c r="E9" s="288"/>
      <c r="F9" s="288"/>
      <c r="G9" s="288"/>
      <c r="H9" s="455"/>
      <c r="I9" s="510"/>
      <c r="J9" s="337"/>
    </row>
    <row r="10" spans="2:10" ht="15.75" customHeight="1">
      <c r="B10" s="509"/>
      <c r="C10" s="456" t="s">
        <v>489</v>
      </c>
      <c r="D10" s="312" t="s">
        <v>534</v>
      </c>
      <c r="E10" s="288"/>
      <c r="F10" s="288"/>
      <c r="G10" s="288"/>
      <c r="H10" s="455"/>
      <c r="I10" s="510"/>
      <c r="J10" s="337"/>
    </row>
    <row r="11" spans="2:10" ht="15.75" customHeight="1" thickBot="1">
      <c r="B11" s="509"/>
      <c r="C11" s="457" t="s">
        <v>488</v>
      </c>
      <c r="D11" s="311" t="s">
        <v>533</v>
      </c>
      <c r="E11" s="288"/>
      <c r="F11" s="288"/>
      <c r="G11" s="288"/>
      <c r="H11" s="455"/>
      <c r="I11" s="509"/>
      <c r="J11" s="337"/>
    </row>
    <row r="12" spans="2:10" ht="7.5" customHeight="1" thickBot="1">
      <c r="B12" s="509"/>
      <c r="C12" s="449"/>
      <c r="E12" s="288"/>
      <c r="F12" s="288"/>
      <c r="G12" s="288"/>
      <c r="H12" s="455"/>
      <c r="I12" s="509"/>
      <c r="J12" s="338"/>
    </row>
    <row r="13" spans="2:10" ht="15.75" customHeight="1" thickBot="1">
      <c r="B13" s="509"/>
      <c r="C13" s="1096" t="s">
        <v>478</v>
      </c>
      <c r="D13" s="1097"/>
      <c r="E13" s="1098"/>
      <c r="G13" s="288"/>
      <c r="H13" s="455"/>
      <c r="I13" s="509"/>
    </row>
    <row r="14" spans="2:10" ht="15.75" customHeight="1">
      <c r="B14" s="509"/>
      <c r="C14" s="518" t="s">
        <v>475</v>
      </c>
      <c r="D14" s="515" t="s">
        <v>474</v>
      </c>
      <c r="E14" s="512" t="s">
        <v>473</v>
      </c>
      <c r="F14" s="310">
        <v>0.15</v>
      </c>
      <c r="G14" s="288"/>
      <c r="H14" s="450"/>
      <c r="I14" s="509"/>
    </row>
    <row r="15" spans="2:10" ht="15.75" customHeight="1">
      <c r="B15" s="509"/>
      <c r="C15" s="517" t="s">
        <v>487</v>
      </c>
      <c r="D15" s="517" t="s">
        <v>486</v>
      </c>
      <c r="E15" s="517" t="s">
        <v>485</v>
      </c>
      <c r="F15" s="514">
        <v>0.5</v>
      </c>
      <c r="G15" s="288"/>
      <c r="H15" s="450"/>
      <c r="I15" s="509"/>
    </row>
    <row r="16" spans="2:10" ht="15.75" customHeight="1">
      <c r="B16" s="509"/>
      <c r="C16" s="517" t="s">
        <v>484</v>
      </c>
      <c r="D16" s="517" t="s">
        <v>483</v>
      </c>
      <c r="E16" s="517" t="s">
        <v>482</v>
      </c>
      <c r="F16" s="514">
        <v>0.75</v>
      </c>
      <c r="G16" s="288"/>
      <c r="H16" s="450"/>
      <c r="I16" s="509"/>
    </row>
    <row r="17" spans="2:9" ht="15.75" customHeight="1">
      <c r="B17" s="509"/>
      <c r="C17" s="519" t="s">
        <v>473</v>
      </c>
      <c r="D17" s="516" t="s">
        <v>474</v>
      </c>
      <c r="E17" s="513" t="s">
        <v>475</v>
      </c>
      <c r="G17" s="288"/>
      <c r="H17" s="450"/>
      <c r="I17" s="509"/>
    </row>
    <row r="18" spans="2:9" ht="15.75" customHeight="1">
      <c r="B18" s="509"/>
      <c r="C18" s="1080" t="s">
        <v>481</v>
      </c>
      <c r="D18" s="1081"/>
      <c r="E18" s="1082"/>
      <c r="G18" s="288"/>
      <c r="H18" s="450"/>
      <c r="I18" s="509"/>
    </row>
    <row r="19" spans="2:9" ht="7" customHeight="1" thickBot="1">
      <c r="B19" s="509"/>
      <c r="C19" s="449"/>
      <c r="E19" s="288"/>
      <c r="F19" s="288"/>
      <c r="G19" s="288"/>
      <c r="H19" s="450"/>
      <c r="I19" s="509"/>
    </row>
    <row r="20" spans="2:9" ht="15.75" customHeight="1">
      <c r="B20" s="509"/>
      <c r="C20" s="1086" t="s">
        <v>532</v>
      </c>
      <c r="D20" s="1087"/>
      <c r="E20" s="1088"/>
      <c r="F20" s="294"/>
      <c r="G20" s="294"/>
      <c r="H20" s="450"/>
      <c r="I20" s="509"/>
    </row>
    <row r="21" spans="2:9" ht="15.75" customHeight="1" thickBot="1">
      <c r="B21" s="509"/>
      <c r="C21" s="458"/>
      <c r="D21" s="309" t="s">
        <v>480</v>
      </c>
      <c r="E21" s="521">
        <f>('10'!G36*100)/'10'!G37</f>
        <v>46.666666666666664</v>
      </c>
      <c r="F21" s="288"/>
      <c r="G21" s="288"/>
      <c r="H21" s="450"/>
      <c r="I21" s="509"/>
    </row>
    <row r="22" spans="2:9" ht="9.65" customHeight="1" thickBot="1">
      <c r="B22" s="509"/>
      <c r="C22" s="449"/>
      <c r="E22" s="288"/>
      <c r="F22" s="288"/>
      <c r="G22" s="288"/>
      <c r="H22" s="450"/>
      <c r="I22" s="510"/>
    </row>
    <row r="23" spans="2:9" ht="19" customHeight="1" thickBot="1">
      <c r="B23" s="509"/>
      <c r="C23" s="1093" t="s">
        <v>479</v>
      </c>
      <c r="D23" s="1094"/>
      <c r="E23" s="1094"/>
      <c r="F23" s="1094"/>
      <c r="G23" s="1095"/>
      <c r="H23" s="455"/>
      <c r="I23" s="509"/>
    </row>
    <row r="24" spans="2:9" ht="21" customHeight="1" thickBot="1">
      <c r="B24" s="509"/>
      <c r="C24" s="1089" t="s">
        <v>478</v>
      </c>
      <c r="D24" s="1090"/>
      <c r="E24" s="1099" t="s">
        <v>477</v>
      </c>
      <c r="F24" s="1100"/>
      <c r="G24" s="1101"/>
      <c r="H24" s="455"/>
      <c r="I24" s="509"/>
    </row>
    <row r="25" spans="2:9" ht="14" thickBot="1">
      <c r="B25" s="509"/>
      <c r="C25" s="1091" t="s">
        <v>476</v>
      </c>
      <c r="D25" s="1092"/>
      <c r="E25" s="520" t="s">
        <v>475</v>
      </c>
      <c r="F25" s="524" t="s">
        <v>474</v>
      </c>
      <c r="G25" s="520" t="s">
        <v>473</v>
      </c>
      <c r="H25" s="455"/>
      <c r="I25" s="509"/>
    </row>
    <row r="26" spans="2:9" ht="20.5" customHeight="1" thickBot="1">
      <c r="B26" s="509"/>
      <c r="C26" s="459" t="s">
        <v>61</v>
      </c>
      <c r="D26" s="308">
        <f>'10'!G38</f>
        <v>0.46666666666666667</v>
      </c>
      <c r="E26" s="523" t="str">
        <f>IF(D26&lt;$F$15,"BAJO","-")</f>
        <v>BAJO</v>
      </c>
      <c r="F26" s="525" t="str">
        <f>IF(AND(D26&lt;=F16,D26&gt;=F15),"MODERADO","-")</f>
        <v>-</v>
      </c>
      <c r="G26" s="522" t="str">
        <f>IF(D26&gt;$F$16,"ALTO","-")</f>
        <v>-</v>
      </c>
      <c r="H26" s="455"/>
      <c r="I26" s="509"/>
    </row>
    <row r="27" spans="2:9" ht="20.5" customHeight="1" thickBot="1">
      <c r="B27" s="509"/>
      <c r="C27" s="459" t="s">
        <v>472</v>
      </c>
      <c r="D27" s="308">
        <f>'10'!G39</f>
        <v>0.53333333333333333</v>
      </c>
      <c r="E27" s="307" t="str">
        <f>IF(D27&lt;25%,"BAJO","-")</f>
        <v>-</v>
      </c>
      <c r="F27" s="525" t="str">
        <f>IF(AND(D27&lt;=49%,D27&gt;24%),"MODERADO","-")</f>
        <v>-</v>
      </c>
      <c r="G27" s="306" t="str">
        <f>IF(D27&gt;50%,"ALTO","-")</f>
        <v>ALTO</v>
      </c>
      <c r="H27" s="455"/>
      <c r="I27" s="509"/>
    </row>
    <row r="28" spans="2:9" ht="15.75" customHeight="1" thickBot="1">
      <c r="B28" s="509"/>
      <c r="C28" s="451"/>
      <c r="D28" s="452"/>
      <c r="E28" s="460"/>
      <c r="F28" s="460"/>
      <c r="G28" s="460"/>
      <c r="H28" s="461"/>
      <c r="I28" s="510"/>
    </row>
    <row r="29" spans="2:9" ht="15.75" customHeight="1">
      <c r="B29" s="509"/>
      <c r="C29" s="509"/>
      <c r="D29" s="509"/>
      <c r="E29" s="510"/>
      <c r="F29" s="510"/>
      <c r="G29" s="510"/>
      <c r="H29" s="510"/>
      <c r="I29" s="510"/>
    </row>
    <row r="30" spans="2:9" ht="15.75" customHeight="1">
      <c r="E30" s="288"/>
      <c r="F30" s="288"/>
      <c r="G30" s="288"/>
      <c r="H30" s="288"/>
      <c r="I30" s="288"/>
    </row>
    <row r="31" spans="2:9" ht="15.75" customHeight="1">
      <c r="E31" s="288"/>
      <c r="F31" s="288"/>
      <c r="G31" s="288"/>
      <c r="H31" s="288"/>
      <c r="I31" s="288"/>
    </row>
    <row r="32" spans="2:9" ht="15.75" customHeight="1">
      <c r="E32" s="288"/>
      <c r="F32" s="288"/>
      <c r="G32" s="288"/>
      <c r="H32" s="288"/>
      <c r="I32" s="288"/>
    </row>
    <row r="33" spans="5:9" ht="15.75" customHeight="1">
      <c r="E33" s="288"/>
      <c r="F33" s="288"/>
      <c r="G33" s="288"/>
      <c r="H33" s="288"/>
      <c r="I33" s="288"/>
    </row>
    <row r="34" spans="5:9" ht="15.75" customHeight="1">
      <c r="E34" s="288"/>
      <c r="F34" s="288"/>
      <c r="G34" s="288"/>
      <c r="H34" s="288"/>
      <c r="I34" s="288"/>
    </row>
    <row r="35" spans="5:9" ht="15.75" customHeight="1">
      <c r="E35" s="288"/>
      <c r="F35" s="288"/>
      <c r="G35" s="288"/>
      <c r="H35" s="288"/>
      <c r="I35" s="288"/>
    </row>
    <row r="36" spans="5:9" ht="15.75" customHeight="1">
      <c r="E36" s="288"/>
      <c r="F36" s="288"/>
      <c r="G36" s="288"/>
      <c r="H36" s="288"/>
      <c r="I36" s="288"/>
    </row>
    <row r="37" spans="5:9" ht="15.75" customHeight="1">
      <c r="E37" s="288"/>
      <c r="F37" s="288"/>
      <c r="G37" s="288"/>
      <c r="H37" s="288"/>
      <c r="I37" s="288"/>
    </row>
    <row r="38" spans="5:9" ht="15.75" customHeight="1">
      <c r="E38" s="288"/>
      <c r="F38" s="288"/>
      <c r="G38" s="288"/>
      <c r="H38" s="288"/>
      <c r="I38" s="288"/>
    </row>
    <row r="39" spans="5:9" ht="15.75" customHeight="1">
      <c r="E39" s="288"/>
      <c r="F39" s="288"/>
      <c r="G39" s="288"/>
      <c r="H39" s="288"/>
      <c r="I39" s="288"/>
    </row>
    <row r="40" spans="5:9" ht="15.75" customHeight="1">
      <c r="E40" s="288"/>
      <c r="F40" s="288"/>
      <c r="G40" s="288"/>
      <c r="H40" s="288"/>
      <c r="I40" s="288"/>
    </row>
    <row r="41" spans="5:9" ht="15.75" customHeight="1">
      <c r="E41" s="288"/>
      <c r="F41" s="288"/>
      <c r="G41" s="288"/>
      <c r="H41" s="288"/>
      <c r="I41" s="288"/>
    </row>
    <row r="42" spans="5:9" ht="15.75" customHeight="1">
      <c r="E42" s="288"/>
      <c r="F42" s="288"/>
      <c r="G42" s="288"/>
      <c r="H42" s="288"/>
      <c r="I42" s="288"/>
    </row>
    <row r="43" spans="5:9" ht="15.75" customHeight="1">
      <c r="E43" s="288"/>
      <c r="F43" s="288"/>
      <c r="G43" s="288"/>
      <c r="H43" s="288"/>
      <c r="I43" s="288"/>
    </row>
    <row r="44" spans="5:9" ht="15.75" customHeight="1">
      <c r="E44" s="288"/>
      <c r="F44" s="288"/>
      <c r="G44" s="288"/>
      <c r="H44" s="288"/>
      <c r="I44" s="288"/>
    </row>
    <row r="45" spans="5:9" ht="15.75" customHeight="1">
      <c r="E45" s="288"/>
      <c r="F45" s="288"/>
      <c r="G45" s="288"/>
      <c r="H45" s="288"/>
      <c r="I45" s="288"/>
    </row>
    <row r="46" spans="5:9" ht="15.75" customHeight="1">
      <c r="E46" s="288"/>
      <c r="F46" s="288"/>
      <c r="G46" s="288"/>
      <c r="H46" s="288"/>
      <c r="I46" s="288"/>
    </row>
    <row r="47" spans="5:9" ht="15.75" customHeight="1">
      <c r="E47" s="288"/>
      <c r="F47" s="288"/>
      <c r="G47" s="288"/>
      <c r="H47" s="288"/>
      <c r="I47" s="288"/>
    </row>
    <row r="48" spans="5:9" ht="15.75" customHeight="1">
      <c r="E48" s="288"/>
      <c r="F48" s="288"/>
      <c r="G48" s="288"/>
      <c r="H48" s="288"/>
      <c r="I48" s="288"/>
    </row>
    <row r="49" spans="5:9" ht="15.75" customHeight="1">
      <c r="E49" s="288"/>
      <c r="F49" s="288"/>
      <c r="G49" s="288"/>
      <c r="H49" s="288"/>
      <c r="I49" s="288"/>
    </row>
    <row r="50" spans="5:9" ht="15.75" customHeight="1">
      <c r="E50" s="288"/>
      <c r="F50" s="288"/>
      <c r="G50" s="288"/>
      <c r="H50" s="288"/>
      <c r="I50" s="288"/>
    </row>
    <row r="51" spans="5:9" ht="15.75" customHeight="1">
      <c r="E51" s="288"/>
      <c r="F51" s="288"/>
      <c r="G51" s="288"/>
      <c r="H51" s="288"/>
      <c r="I51" s="288"/>
    </row>
    <row r="52" spans="5:9" ht="15.75" customHeight="1">
      <c r="E52" s="288"/>
      <c r="F52" s="288"/>
      <c r="G52" s="288"/>
      <c r="H52" s="288"/>
      <c r="I52" s="288"/>
    </row>
    <row r="53" spans="5:9" ht="15.75" customHeight="1">
      <c r="E53" s="288"/>
      <c r="F53" s="288"/>
      <c r="G53" s="288"/>
      <c r="H53" s="288"/>
      <c r="I53" s="288"/>
    </row>
    <row r="54" spans="5:9" ht="15.75" customHeight="1">
      <c r="E54" s="288"/>
      <c r="F54" s="288"/>
      <c r="G54" s="288"/>
      <c r="H54" s="288"/>
      <c r="I54" s="288"/>
    </row>
    <row r="55" spans="5:9" ht="15.75" customHeight="1">
      <c r="E55" s="288"/>
      <c r="F55" s="288"/>
      <c r="G55" s="288"/>
      <c r="H55" s="288"/>
      <c r="I55" s="288"/>
    </row>
    <row r="56" spans="5:9" ht="15.75" customHeight="1">
      <c r="E56" s="288"/>
      <c r="F56" s="288"/>
      <c r="G56" s="288"/>
      <c r="H56" s="288"/>
      <c r="I56" s="288"/>
    </row>
    <row r="57" spans="5:9" ht="15.75" customHeight="1">
      <c r="E57" s="288"/>
      <c r="F57" s="288"/>
      <c r="G57" s="288"/>
      <c r="H57" s="288"/>
      <c r="I57" s="288"/>
    </row>
    <row r="58" spans="5:9" ht="15.75" customHeight="1">
      <c r="E58" s="288"/>
      <c r="F58" s="288"/>
      <c r="G58" s="288"/>
      <c r="H58" s="288"/>
      <c r="I58" s="288"/>
    </row>
    <row r="59" spans="5:9" ht="15.75" customHeight="1">
      <c r="E59" s="288"/>
      <c r="F59" s="288"/>
      <c r="G59" s="288"/>
      <c r="H59" s="288"/>
      <c r="I59" s="288"/>
    </row>
    <row r="60" spans="5:9" ht="15.75" customHeight="1">
      <c r="E60" s="288"/>
      <c r="F60" s="288"/>
      <c r="G60" s="288"/>
      <c r="H60" s="288"/>
      <c r="I60" s="288"/>
    </row>
    <row r="61" spans="5:9" ht="15.75" customHeight="1">
      <c r="E61" s="288"/>
      <c r="F61" s="288"/>
      <c r="G61" s="288"/>
      <c r="H61" s="288"/>
      <c r="I61" s="288"/>
    </row>
    <row r="62" spans="5:9" ht="15.75" customHeight="1">
      <c r="E62" s="288"/>
      <c r="F62" s="288"/>
      <c r="G62" s="288"/>
      <c r="H62" s="288"/>
      <c r="I62" s="288"/>
    </row>
    <row r="63" spans="5:9" ht="15.75" customHeight="1">
      <c r="E63" s="288"/>
      <c r="F63" s="288"/>
      <c r="G63" s="288"/>
      <c r="H63" s="288"/>
      <c r="I63" s="288"/>
    </row>
    <row r="64" spans="5:9" ht="15.75" customHeight="1">
      <c r="E64" s="288"/>
      <c r="F64" s="288"/>
      <c r="G64" s="288"/>
      <c r="H64" s="288"/>
      <c r="I64" s="288"/>
    </row>
    <row r="65" spans="5:9" ht="15.75" customHeight="1">
      <c r="E65" s="288"/>
      <c r="F65" s="288"/>
      <c r="G65" s="288"/>
      <c r="H65" s="288"/>
      <c r="I65" s="288"/>
    </row>
    <row r="66" spans="5:9" ht="15.75" customHeight="1">
      <c r="E66" s="288"/>
      <c r="F66" s="288"/>
      <c r="G66" s="288"/>
      <c r="H66" s="288"/>
      <c r="I66" s="288"/>
    </row>
    <row r="67" spans="5:9" ht="15.75" customHeight="1">
      <c r="E67" s="288"/>
      <c r="F67" s="288"/>
      <c r="G67" s="288"/>
      <c r="H67" s="288"/>
      <c r="I67" s="288"/>
    </row>
    <row r="68" spans="5:9" ht="15.75" customHeight="1">
      <c r="E68" s="288"/>
      <c r="F68" s="288"/>
      <c r="G68" s="288"/>
      <c r="H68" s="288"/>
      <c r="I68" s="288"/>
    </row>
    <row r="69" spans="5:9" ht="15.75" customHeight="1">
      <c r="E69" s="288"/>
      <c r="F69" s="288"/>
      <c r="G69" s="288"/>
      <c r="H69" s="288"/>
      <c r="I69" s="288"/>
    </row>
    <row r="70" spans="5:9" ht="15.75" customHeight="1">
      <c r="E70" s="288"/>
      <c r="F70" s="288"/>
      <c r="G70" s="288"/>
      <c r="H70" s="288"/>
      <c r="I70" s="288"/>
    </row>
    <row r="71" spans="5:9" ht="15.75" customHeight="1">
      <c r="E71" s="288"/>
      <c r="F71" s="288"/>
      <c r="G71" s="288"/>
      <c r="H71" s="288"/>
      <c r="I71" s="288"/>
    </row>
    <row r="72" spans="5:9" ht="15.75" customHeight="1">
      <c r="E72" s="288"/>
      <c r="F72" s="288"/>
      <c r="G72" s="288"/>
      <c r="H72" s="288"/>
      <c r="I72" s="288"/>
    </row>
    <row r="73" spans="5:9" ht="15.75" customHeight="1">
      <c r="E73" s="288"/>
      <c r="F73" s="288"/>
      <c r="G73" s="288"/>
      <c r="H73" s="288"/>
      <c r="I73" s="288"/>
    </row>
    <row r="74" spans="5:9" ht="15.75" customHeight="1">
      <c r="E74" s="288"/>
      <c r="F74" s="288"/>
      <c r="G74" s="288"/>
      <c r="H74" s="288"/>
      <c r="I74" s="288"/>
    </row>
    <row r="75" spans="5:9" ht="15.75" customHeight="1">
      <c r="E75" s="288"/>
      <c r="F75" s="288"/>
      <c r="G75" s="288"/>
      <c r="H75" s="288"/>
      <c r="I75" s="288"/>
    </row>
    <row r="76" spans="5:9" ht="15.75" customHeight="1">
      <c r="E76" s="288"/>
      <c r="F76" s="288"/>
      <c r="G76" s="288"/>
      <c r="H76" s="288"/>
      <c r="I76" s="288"/>
    </row>
    <row r="77" spans="5:9" ht="15.75" customHeight="1">
      <c r="E77" s="288"/>
      <c r="F77" s="288"/>
      <c r="G77" s="288"/>
      <c r="H77" s="288"/>
      <c r="I77" s="288"/>
    </row>
    <row r="78" spans="5:9" ht="15.75" customHeight="1">
      <c r="E78" s="288"/>
      <c r="F78" s="288"/>
      <c r="G78" s="288"/>
      <c r="H78" s="288"/>
      <c r="I78" s="288"/>
    </row>
    <row r="79" spans="5:9" ht="15.75" customHeight="1">
      <c r="E79" s="288"/>
      <c r="F79" s="288"/>
      <c r="G79" s="288"/>
      <c r="H79" s="288"/>
      <c r="I79" s="288"/>
    </row>
    <row r="80" spans="5:9" ht="15.75" customHeight="1">
      <c r="E80" s="288"/>
      <c r="F80" s="288"/>
      <c r="G80" s="288"/>
      <c r="H80" s="288"/>
      <c r="I80" s="288"/>
    </row>
    <row r="81" spans="5:9" ht="15.75" customHeight="1">
      <c r="E81" s="288"/>
      <c r="F81" s="288"/>
      <c r="G81" s="288"/>
      <c r="H81" s="288"/>
      <c r="I81" s="288"/>
    </row>
    <row r="82" spans="5:9" ht="15.75" customHeight="1">
      <c r="E82" s="288"/>
      <c r="F82" s="288"/>
      <c r="G82" s="288"/>
      <c r="H82" s="288"/>
      <c r="I82" s="288"/>
    </row>
    <row r="83" spans="5:9" ht="15.75" customHeight="1">
      <c r="E83" s="288"/>
      <c r="F83" s="288"/>
      <c r="G83" s="288"/>
      <c r="H83" s="288"/>
      <c r="I83" s="288"/>
    </row>
    <row r="84" spans="5:9" ht="15.75" customHeight="1">
      <c r="E84" s="288"/>
      <c r="F84" s="288"/>
      <c r="G84" s="288"/>
      <c r="H84" s="288"/>
      <c r="I84" s="288"/>
    </row>
    <row r="85" spans="5:9" ht="15.75" customHeight="1">
      <c r="E85" s="288"/>
      <c r="F85" s="288"/>
      <c r="G85" s="288"/>
      <c r="H85" s="288"/>
      <c r="I85" s="288"/>
    </row>
    <row r="86" spans="5:9" ht="15.75" customHeight="1">
      <c r="E86" s="288"/>
      <c r="F86" s="288"/>
      <c r="G86" s="288"/>
      <c r="H86" s="288"/>
      <c r="I86" s="288"/>
    </row>
    <row r="87" spans="5:9" ht="15.75" customHeight="1">
      <c r="E87" s="288"/>
      <c r="F87" s="288"/>
      <c r="G87" s="288"/>
      <c r="H87" s="288"/>
      <c r="I87" s="288"/>
    </row>
    <row r="88" spans="5:9" ht="15.75" customHeight="1">
      <c r="E88" s="288"/>
      <c r="F88" s="288"/>
      <c r="G88" s="288"/>
      <c r="H88" s="288"/>
      <c r="I88" s="288"/>
    </row>
    <row r="89" spans="5:9" ht="15.75" customHeight="1">
      <c r="E89" s="288"/>
      <c r="F89" s="288"/>
      <c r="G89" s="288"/>
      <c r="H89" s="288"/>
      <c r="I89" s="288"/>
    </row>
    <row r="90" spans="5:9" ht="15.75" customHeight="1">
      <c r="E90" s="288"/>
      <c r="F90" s="288"/>
      <c r="G90" s="288"/>
      <c r="H90" s="288"/>
      <c r="I90" s="288"/>
    </row>
    <row r="91" spans="5:9" ht="15.75" customHeight="1">
      <c r="E91" s="288"/>
      <c r="F91" s="288"/>
      <c r="G91" s="288"/>
      <c r="H91" s="288"/>
      <c r="I91" s="288"/>
    </row>
    <row r="92" spans="5:9" ht="15.75" customHeight="1">
      <c r="E92" s="288"/>
      <c r="F92" s="288"/>
      <c r="G92" s="288"/>
      <c r="H92" s="288"/>
      <c r="I92" s="288"/>
    </row>
    <row r="93" spans="5:9" ht="15.75" customHeight="1">
      <c r="E93" s="288"/>
      <c r="F93" s="288"/>
      <c r="G93" s="288"/>
      <c r="H93" s="288"/>
      <c r="I93" s="288"/>
    </row>
    <row r="94" spans="5:9" ht="15.75" customHeight="1">
      <c r="E94" s="288"/>
      <c r="F94" s="288"/>
      <c r="G94" s="288"/>
      <c r="H94" s="288"/>
      <c r="I94" s="288"/>
    </row>
    <row r="95" spans="5:9" ht="15.75" customHeight="1">
      <c r="E95" s="288"/>
      <c r="F95" s="288"/>
      <c r="G95" s="288"/>
      <c r="H95" s="288"/>
      <c r="I95" s="288"/>
    </row>
    <row r="96" spans="5:9" ht="15.75" customHeight="1">
      <c r="E96" s="288"/>
      <c r="F96" s="288"/>
      <c r="G96" s="288"/>
      <c r="H96" s="288"/>
      <c r="I96" s="288"/>
    </row>
    <row r="97" spans="5:9" ht="15.75" customHeight="1">
      <c r="E97" s="288"/>
      <c r="F97" s="288"/>
      <c r="G97" s="288"/>
      <c r="H97" s="288"/>
      <c r="I97" s="288"/>
    </row>
    <row r="98" spans="5:9" ht="15.75" customHeight="1">
      <c r="E98" s="288"/>
      <c r="F98" s="288"/>
      <c r="G98" s="288"/>
      <c r="H98" s="288"/>
      <c r="I98" s="288"/>
    </row>
    <row r="99" spans="5:9" ht="15.75" customHeight="1">
      <c r="E99" s="288"/>
      <c r="F99" s="288"/>
      <c r="G99" s="288"/>
      <c r="H99" s="288"/>
      <c r="I99" s="288"/>
    </row>
    <row r="100" spans="5:9" ht="15.75" customHeight="1">
      <c r="E100" s="288"/>
      <c r="F100" s="288"/>
      <c r="G100" s="288"/>
      <c r="H100" s="288"/>
      <c r="I100" s="288"/>
    </row>
    <row r="101" spans="5:9" ht="15.75" customHeight="1">
      <c r="E101" s="288"/>
      <c r="F101" s="288"/>
      <c r="G101" s="288"/>
      <c r="H101" s="288"/>
      <c r="I101" s="288"/>
    </row>
    <row r="102" spans="5:9" ht="15.75" customHeight="1">
      <c r="E102" s="288"/>
      <c r="F102" s="288"/>
      <c r="G102" s="288"/>
      <c r="H102" s="288"/>
      <c r="I102" s="288"/>
    </row>
    <row r="103" spans="5:9" ht="15.75" customHeight="1">
      <c r="E103" s="288"/>
      <c r="F103" s="288"/>
      <c r="G103" s="288"/>
      <c r="H103" s="288"/>
      <c r="I103" s="288"/>
    </row>
    <row r="104" spans="5:9" ht="15.75" customHeight="1">
      <c r="E104" s="288"/>
      <c r="F104" s="288"/>
      <c r="G104" s="288"/>
      <c r="H104" s="288"/>
      <c r="I104" s="288"/>
    </row>
    <row r="105" spans="5:9" ht="15.75" customHeight="1">
      <c r="E105" s="288"/>
      <c r="F105" s="288"/>
      <c r="G105" s="288"/>
      <c r="H105" s="288"/>
      <c r="I105" s="288"/>
    </row>
    <row r="106" spans="5:9" ht="15.75" customHeight="1">
      <c r="E106" s="288"/>
      <c r="F106" s="288"/>
      <c r="G106" s="288"/>
      <c r="H106" s="288"/>
      <c r="I106" s="288"/>
    </row>
    <row r="107" spans="5:9" ht="15.75" customHeight="1">
      <c r="E107" s="288"/>
      <c r="F107" s="288"/>
      <c r="G107" s="288"/>
      <c r="H107" s="288"/>
      <c r="I107" s="288"/>
    </row>
    <row r="108" spans="5:9" ht="15.75" customHeight="1">
      <c r="E108" s="288"/>
      <c r="F108" s="288"/>
      <c r="G108" s="288"/>
      <c r="H108" s="288"/>
      <c r="I108" s="288"/>
    </row>
    <row r="109" spans="5:9" ht="15.75" customHeight="1">
      <c r="E109" s="288"/>
      <c r="F109" s="288"/>
      <c r="G109" s="288"/>
      <c r="H109" s="288"/>
      <c r="I109" s="288"/>
    </row>
    <row r="110" spans="5:9" ht="15.75" customHeight="1">
      <c r="E110" s="288"/>
      <c r="F110" s="288"/>
      <c r="G110" s="288"/>
      <c r="H110" s="288"/>
      <c r="I110" s="288"/>
    </row>
    <row r="111" spans="5:9" ht="15.75" customHeight="1">
      <c r="E111" s="288"/>
      <c r="F111" s="288"/>
      <c r="G111" s="288"/>
      <c r="H111" s="288"/>
      <c r="I111" s="288"/>
    </row>
    <row r="112" spans="5:9" ht="15.75" customHeight="1">
      <c r="E112" s="288"/>
      <c r="F112" s="288"/>
      <c r="G112" s="288"/>
      <c r="H112" s="288"/>
      <c r="I112" s="288"/>
    </row>
    <row r="113" spans="5:9" ht="15.75" customHeight="1">
      <c r="E113" s="288"/>
      <c r="F113" s="288"/>
      <c r="G113" s="288"/>
      <c r="H113" s="288"/>
      <c r="I113" s="288"/>
    </row>
    <row r="114" spans="5:9" ht="15.75" customHeight="1">
      <c r="E114" s="288"/>
      <c r="F114" s="288"/>
      <c r="G114" s="288"/>
      <c r="H114" s="288"/>
      <c r="I114" s="288"/>
    </row>
    <row r="115" spans="5:9" ht="15.75" customHeight="1">
      <c r="E115" s="288"/>
      <c r="F115" s="288"/>
      <c r="G115" s="288"/>
      <c r="H115" s="288"/>
      <c r="I115" s="288"/>
    </row>
    <row r="116" spans="5:9" ht="15.75" customHeight="1">
      <c r="E116" s="288"/>
      <c r="F116" s="288"/>
      <c r="G116" s="288"/>
      <c r="H116" s="288"/>
      <c r="I116" s="288"/>
    </row>
    <row r="117" spans="5:9" ht="15.75" customHeight="1">
      <c r="E117" s="288"/>
      <c r="F117" s="288"/>
      <c r="G117" s="288"/>
      <c r="H117" s="288"/>
      <c r="I117" s="288"/>
    </row>
    <row r="118" spans="5:9" ht="15.75" customHeight="1">
      <c r="E118" s="288"/>
      <c r="F118" s="288"/>
      <c r="G118" s="288"/>
      <c r="H118" s="288"/>
      <c r="I118" s="288"/>
    </row>
    <row r="119" spans="5:9" ht="15.75" customHeight="1">
      <c r="E119" s="288"/>
      <c r="F119" s="288"/>
      <c r="G119" s="288"/>
      <c r="H119" s="288"/>
      <c r="I119" s="288"/>
    </row>
    <row r="120" spans="5:9" ht="15.75" customHeight="1">
      <c r="E120" s="288"/>
      <c r="F120" s="288"/>
      <c r="G120" s="288"/>
      <c r="H120" s="288"/>
      <c r="I120" s="288"/>
    </row>
    <row r="121" spans="5:9" ht="15.75" customHeight="1">
      <c r="E121" s="288"/>
      <c r="F121" s="288"/>
      <c r="G121" s="288"/>
      <c r="H121" s="288"/>
      <c r="I121" s="288"/>
    </row>
    <row r="122" spans="5:9" ht="15.75" customHeight="1">
      <c r="E122" s="288"/>
      <c r="F122" s="288"/>
      <c r="G122" s="288"/>
      <c r="H122" s="288"/>
      <c r="I122" s="288"/>
    </row>
    <row r="123" spans="5:9" ht="15.75" customHeight="1">
      <c r="E123" s="288"/>
      <c r="F123" s="288"/>
      <c r="G123" s="288"/>
      <c r="H123" s="288"/>
      <c r="I123" s="288"/>
    </row>
    <row r="124" spans="5:9" ht="15.75" customHeight="1">
      <c r="E124" s="288"/>
      <c r="F124" s="288"/>
      <c r="G124" s="288"/>
      <c r="H124" s="288"/>
      <c r="I124" s="288"/>
    </row>
    <row r="125" spans="5:9" ht="15.75" customHeight="1">
      <c r="E125" s="288"/>
      <c r="F125" s="288"/>
      <c r="G125" s="288"/>
      <c r="H125" s="288"/>
      <c r="I125" s="288"/>
    </row>
    <row r="126" spans="5:9" ht="15.75" customHeight="1">
      <c r="E126" s="288"/>
      <c r="F126" s="288"/>
      <c r="G126" s="288"/>
      <c r="H126" s="288"/>
      <c r="I126" s="288"/>
    </row>
    <row r="127" spans="5:9" ht="15.75" customHeight="1">
      <c r="E127" s="288"/>
      <c r="F127" s="288"/>
      <c r="G127" s="288"/>
      <c r="H127" s="288"/>
      <c r="I127" s="288"/>
    </row>
    <row r="128" spans="5:9" ht="15.75" customHeight="1">
      <c r="E128" s="288"/>
      <c r="F128" s="288"/>
      <c r="G128" s="288"/>
      <c r="H128" s="288"/>
      <c r="I128" s="288"/>
    </row>
    <row r="129" spans="5:9" ht="15.75" customHeight="1">
      <c r="E129" s="288"/>
      <c r="F129" s="288"/>
      <c r="G129" s="288"/>
      <c r="H129" s="288"/>
      <c r="I129" s="288"/>
    </row>
    <row r="130" spans="5:9" ht="15.75" customHeight="1">
      <c r="E130" s="288"/>
      <c r="F130" s="288"/>
      <c r="G130" s="288"/>
      <c r="H130" s="288"/>
      <c r="I130" s="288"/>
    </row>
    <row r="131" spans="5:9" ht="15.75" customHeight="1">
      <c r="E131" s="288"/>
      <c r="F131" s="288"/>
      <c r="G131" s="288"/>
      <c r="H131" s="288"/>
      <c r="I131" s="288"/>
    </row>
    <row r="132" spans="5:9" ht="15.75" customHeight="1">
      <c r="E132" s="288"/>
      <c r="F132" s="288"/>
      <c r="G132" s="288"/>
      <c r="H132" s="288"/>
      <c r="I132" s="288"/>
    </row>
    <row r="133" spans="5:9" ht="15.75" customHeight="1">
      <c r="E133" s="288"/>
      <c r="F133" s="288"/>
      <c r="G133" s="288"/>
      <c r="H133" s="288"/>
      <c r="I133" s="288"/>
    </row>
    <row r="134" spans="5:9" ht="15.75" customHeight="1">
      <c r="E134" s="288"/>
      <c r="F134" s="288"/>
      <c r="G134" s="288"/>
      <c r="H134" s="288"/>
      <c r="I134" s="288"/>
    </row>
    <row r="135" spans="5:9" ht="15.75" customHeight="1">
      <c r="E135" s="288"/>
      <c r="F135" s="288"/>
      <c r="G135" s="288"/>
      <c r="H135" s="288"/>
      <c r="I135" s="288"/>
    </row>
    <row r="136" spans="5:9" ht="15.75" customHeight="1">
      <c r="E136" s="288"/>
      <c r="F136" s="288"/>
      <c r="G136" s="288"/>
      <c r="H136" s="288"/>
      <c r="I136" s="288"/>
    </row>
    <row r="137" spans="5:9" ht="15.75" customHeight="1">
      <c r="E137" s="288"/>
      <c r="F137" s="288"/>
      <c r="G137" s="288"/>
      <c r="H137" s="288"/>
      <c r="I137" s="288"/>
    </row>
    <row r="138" spans="5:9" ht="15.75" customHeight="1">
      <c r="E138" s="288"/>
      <c r="F138" s="288"/>
      <c r="G138" s="288"/>
      <c r="H138" s="288"/>
      <c r="I138" s="288"/>
    </row>
    <row r="139" spans="5:9" ht="15.75" customHeight="1">
      <c r="E139" s="288"/>
      <c r="F139" s="288"/>
      <c r="G139" s="288"/>
      <c r="H139" s="288"/>
      <c r="I139" s="288"/>
    </row>
    <row r="140" spans="5:9" ht="15.75" customHeight="1">
      <c r="E140" s="288"/>
      <c r="F140" s="288"/>
      <c r="G140" s="288"/>
      <c r="H140" s="288"/>
      <c r="I140" s="288"/>
    </row>
    <row r="141" spans="5:9" ht="15.75" customHeight="1">
      <c r="E141" s="288"/>
      <c r="F141" s="288"/>
      <c r="G141" s="288"/>
      <c r="H141" s="288"/>
      <c r="I141" s="288"/>
    </row>
    <row r="142" spans="5:9" ht="15.75" customHeight="1">
      <c r="E142" s="288"/>
      <c r="F142" s="288"/>
      <c r="G142" s="288"/>
      <c r="H142" s="288"/>
      <c r="I142" s="288"/>
    </row>
    <row r="143" spans="5:9" ht="15.75" customHeight="1">
      <c r="E143" s="288"/>
      <c r="F143" s="288"/>
      <c r="G143" s="288"/>
      <c r="H143" s="288"/>
      <c r="I143" s="288"/>
    </row>
    <row r="144" spans="5:9" ht="15.75" customHeight="1">
      <c r="E144" s="288"/>
      <c r="F144" s="288"/>
      <c r="G144" s="288"/>
      <c r="H144" s="288"/>
      <c r="I144" s="288"/>
    </row>
    <row r="145" spans="5:9" ht="15.75" customHeight="1">
      <c r="E145" s="288"/>
      <c r="F145" s="288"/>
      <c r="G145" s="288"/>
      <c r="H145" s="288"/>
      <c r="I145" s="288"/>
    </row>
    <row r="146" spans="5:9" ht="15.75" customHeight="1">
      <c r="E146" s="288"/>
      <c r="F146" s="288"/>
      <c r="G146" s="288"/>
      <c r="H146" s="288"/>
      <c r="I146" s="288"/>
    </row>
    <row r="147" spans="5:9" ht="15.75" customHeight="1">
      <c r="E147" s="288"/>
      <c r="F147" s="288"/>
      <c r="G147" s="288"/>
      <c r="H147" s="288"/>
      <c r="I147" s="288"/>
    </row>
    <row r="148" spans="5:9" ht="15.75" customHeight="1">
      <c r="E148" s="288"/>
      <c r="F148" s="288"/>
      <c r="G148" s="288"/>
      <c r="H148" s="288"/>
      <c r="I148" s="288"/>
    </row>
    <row r="149" spans="5:9" ht="15.75" customHeight="1">
      <c r="E149" s="288"/>
      <c r="F149" s="288"/>
      <c r="G149" s="288"/>
      <c r="H149" s="288"/>
      <c r="I149" s="288"/>
    </row>
    <row r="150" spans="5:9" ht="15.75" customHeight="1">
      <c r="E150" s="288"/>
      <c r="F150" s="288"/>
      <c r="G150" s="288"/>
      <c r="H150" s="288"/>
      <c r="I150" s="288"/>
    </row>
    <row r="151" spans="5:9" ht="15.75" customHeight="1">
      <c r="E151" s="288"/>
      <c r="F151" s="288"/>
      <c r="G151" s="288"/>
      <c r="H151" s="288"/>
      <c r="I151" s="288"/>
    </row>
    <row r="152" spans="5:9" ht="15.75" customHeight="1">
      <c r="E152" s="288"/>
      <c r="F152" s="288"/>
      <c r="G152" s="288"/>
      <c r="H152" s="288"/>
      <c r="I152" s="288"/>
    </row>
    <row r="153" spans="5:9" ht="15.75" customHeight="1">
      <c r="E153" s="288"/>
      <c r="F153" s="288"/>
      <c r="G153" s="288"/>
      <c r="H153" s="288"/>
      <c r="I153" s="288"/>
    </row>
    <row r="154" spans="5:9" ht="15.75" customHeight="1">
      <c r="E154" s="288"/>
      <c r="F154" s="288"/>
      <c r="G154" s="288"/>
      <c r="H154" s="288"/>
      <c r="I154" s="288"/>
    </row>
    <row r="155" spans="5:9" ht="15.75" customHeight="1">
      <c r="E155" s="288"/>
      <c r="F155" s="288"/>
      <c r="G155" s="288"/>
      <c r="H155" s="288"/>
      <c r="I155" s="288"/>
    </row>
    <row r="156" spans="5:9" ht="15.75" customHeight="1">
      <c r="E156" s="288"/>
      <c r="F156" s="288"/>
      <c r="G156" s="288"/>
      <c r="H156" s="288"/>
      <c r="I156" s="288"/>
    </row>
    <row r="157" spans="5:9" ht="15.75" customHeight="1">
      <c r="E157" s="288"/>
      <c r="F157" s="288"/>
      <c r="G157" s="288"/>
      <c r="H157" s="288"/>
      <c r="I157" s="288"/>
    </row>
    <row r="158" spans="5:9" ht="15.75" customHeight="1">
      <c r="E158" s="288"/>
      <c r="F158" s="288"/>
      <c r="G158" s="288"/>
      <c r="H158" s="288"/>
      <c r="I158" s="288"/>
    </row>
    <row r="159" spans="5:9" ht="15.75" customHeight="1">
      <c r="E159" s="288"/>
      <c r="F159" s="288"/>
      <c r="G159" s="288"/>
      <c r="H159" s="288"/>
      <c r="I159" s="288"/>
    </row>
    <row r="160" spans="5:9" ht="15.75" customHeight="1">
      <c r="E160" s="288"/>
      <c r="F160" s="288"/>
      <c r="G160" s="288"/>
      <c r="H160" s="288"/>
      <c r="I160" s="288"/>
    </row>
    <row r="161" spans="5:9" ht="15.75" customHeight="1">
      <c r="E161" s="288"/>
      <c r="F161" s="288"/>
      <c r="G161" s="288"/>
      <c r="H161" s="288"/>
      <c r="I161" s="288"/>
    </row>
    <row r="162" spans="5:9" ht="15.75" customHeight="1">
      <c r="E162" s="288"/>
      <c r="F162" s="288"/>
      <c r="G162" s="288"/>
      <c r="H162" s="288"/>
      <c r="I162" s="288"/>
    </row>
    <row r="163" spans="5:9" ht="15.75" customHeight="1">
      <c r="E163" s="288"/>
      <c r="F163" s="288"/>
      <c r="G163" s="288"/>
      <c r="H163" s="288"/>
      <c r="I163" s="288"/>
    </row>
    <row r="164" spans="5:9" ht="15.75" customHeight="1">
      <c r="E164" s="288"/>
      <c r="F164" s="288"/>
      <c r="G164" s="288"/>
      <c r="H164" s="288"/>
      <c r="I164" s="288"/>
    </row>
    <row r="165" spans="5:9" ht="15.75" customHeight="1">
      <c r="E165" s="288"/>
      <c r="F165" s="288"/>
      <c r="G165" s="288"/>
      <c r="H165" s="288"/>
      <c r="I165" s="288"/>
    </row>
    <row r="166" spans="5:9" ht="15.75" customHeight="1">
      <c r="E166" s="288"/>
      <c r="F166" s="288"/>
      <c r="G166" s="288"/>
      <c r="H166" s="288"/>
      <c r="I166" s="288"/>
    </row>
    <row r="167" spans="5:9" ht="15.75" customHeight="1">
      <c r="E167" s="288"/>
      <c r="F167" s="288"/>
      <c r="G167" s="288"/>
      <c r="H167" s="288"/>
      <c r="I167" s="288"/>
    </row>
    <row r="168" spans="5:9" ht="15.75" customHeight="1">
      <c r="E168" s="288"/>
      <c r="F168" s="288"/>
      <c r="G168" s="288"/>
      <c r="H168" s="288"/>
      <c r="I168" s="288"/>
    </row>
    <row r="169" spans="5:9" ht="15.75" customHeight="1">
      <c r="E169" s="288"/>
      <c r="F169" s="288"/>
      <c r="G169" s="288"/>
      <c r="H169" s="288"/>
      <c r="I169" s="288"/>
    </row>
    <row r="170" spans="5:9" ht="15.75" customHeight="1">
      <c r="E170" s="288"/>
      <c r="F170" s="288"/>
      <c r="G170" s="288"/>
      <c r="H170" s="288"/>
      <c r="I170" s="288"/>
    </row>
    <row r="171" spans="5:9" ht="15.75" customHeight="1">
      <c r="E171" s="288"/>
      <c r="F171" s="288"/>
      <c r="G171" s="288"/>
      <c r="H171" s="288"/>
      <c r="I171" s="288"/>
    </row>
    <row r="172" spans="5:9" ht="15.75" customHeight="1">
      <c r="E172" s="288"/>
      <c r="F172" s="288"/>
      <c r="G172" s="288"/>
      <c r="H172" s="288"/>
      <c r="I172" s="288"/>
    </row>
    <row r="173" spans="5:9" ht="15.75" customHeight="1">
      <c r="E173" s="288"/>
      <c r="F173" s="288"/>
      <c r="G173" s="288"/>
      <c r="H173" s="288"/>
      <c r="I173" s="288"/>
    </row>
    <row r="174" spans="5:9" ht="15.75" customHeight="1">
      <c r="E174" s="288"/>
      <c r="F174" s="288"/>
      <c r="G174" s="288"/>
      <c r="H174" s="288"/>
      <c r="I174" s="288"/>
    </row>
    <row r="175" spans="5:9" ht="15.75" customHeight="1">
      <c r="E175" s="288"/>
      <c r="F175" s="288"/>
      <c r="G175" s="288"/>
      <c r="H175" s="288"/>
      <c r="I175" s="288"/>
    </row>
    <row r="176" spans="5:9" ht="15.75" customHeight="1">
      <c r="E176" s="288"/>
      <c r="F176" s="288"/>
      <c r="G176" s="288"/>
      <c r="H176" s="288"/>
      <c r="I176" s="288"/>
    </row>
    <row r="177" spans="5:9" ht="15.75" customHeight="1">
      <c r="E177" s="288"/>
      <c r="F177" s="288"/>
      <c r="G177" s="288"/>
      <c r="H177" s="288"/>
      <c r="I177" s="288"/>
    </row>
    <row r="178" spans="5:9" ht="15.75" customHeight="1">
      <c r="E178" s="288"/>
      <c r="F178" s="288"/>
      <c r="G178" s="288"/>
      <c r="H178" s="288"/>
      <c r="I178" s="288"/>
    </row>
    <row r="179" spans="5:9" ht="15.75" customHeight="1">
      <c r="E179" s="288"/>
      <c r="F179" s="288"/>
      <c r="G179" s="288"/>
      <c r="H179" s="288"/>
      <c r="I179" s="288"/>
    </row>
    <row r="180" spans="5:9" ht="15.75" customHeight="1">
      <c r="E180" s="288"/>
      <c r="F180" s="288"/>
      <c r="G180" s="288"/>
      <c r="H180" s="288"/>
      <c r="I180" s="288"/>
    </row>
    <row r="181" spans="5:9" ht="15.75" customHeight="1">
      <c r="E181" s="288"/>
      <c r="F181" s="288"/>
      <c r="G181" s="288"/>
      <c r="H181" s="288"/>
      <c r="I181" s="288"/>
    </row>
    <row r="182" spans="5:9" ht="15.75" customHeight="1">
      <c r="E182" s="288"/>
      <c r="F182" s="288"/>
      <c r="G182" s="288"/>
      <c r="H182" s="288"/>
      <c r="I182" s="288"/>
    </row>
    <row r="183" spans="5:9" ht="15.75" customHeight="1">
      <c r="E183" s="288"/>
      <c r="F183" s="288"/>
      <c r="G183" s="288"/>
      <c r="H183" s="288"/>
      <c r="I183" s="288"/>
    </row>
    <row r="184" spans="5:9" ht="15.75" customHeight="1">
      <c r="E184" s="288"/>
      <c r="F184" s="288"/>
      <c r="G184" s="288"/>
      <c r="H184" s="288"/>
      <c r="I184" s="288"/>
    </row>
    <row r="185" spans="5:9" ht="15.75" customHeight="1">
      <c r="E185" s="288"/>
      <c r="F185" s="288"/>
      <c r="G185" s="288"/>
      <c r="H185" s="288"/>
      <c r="I185" s="288"/>
    </row>
    <row r="186" spans="5:9" ht="15.75" customHeight="1">
      <c r="E186" s="288"/>
      <c r="F186" s="288"/>
      <c r="G186" s="288"/>
      <c r="H186" s="288"/>
      <c r="I186" s="288"/>
    </row>
    <row r="187" spans="5:9" ht="15.75" customHeight="1">
      <c r="E187" s="288"/>
      <c r="F187" s="288"/>
      <c r="G187" s="288"/>
      <c r="H187" s="288"/>
      <c r="I187" s="288"/>
    </row>
    <row r="188" spans="5:9" ht="15.75" customHeight="1">
      <c r="E188" s="288"/>
      <c r="F188" s="288"/>
      <c r="G188" s="288"/>
      <c r="H188" s="288"/>
      <c r="I188" s="288"/>
    </row>
    <row r="189" spans="5:9" ht="15.75" customHeight="1">
      <c r="E189" s="288"/>
      <c r="F189" s="288"/>
      <c r="G189" s="288"/>
      <c r="H189" s="288"/>
      <c r="I189" s="288"/>
    </row>
    <row r="190" spans="5:9" ht="15.75" customHeight="1">
      <c r="E190" s="288"/>
      <c r="F190" s="288"/>
      <c r="G190" s="288"/>
      <c r="H190" s="288"/>
      <c r="I190" s="288"/>
    </row>
    <row r="191" spans="5:9" ht="15.75" customHeight="1">
      <c r="E191" s="288"/>
      <c r="F191" s="288"/>
      <c r="G191" s="288"/>
      <c r="H191" s="288"/>
      <c r="I191" s="288"/>
    </row>
    <row r="192" spans="5:9" ht="15.75" customHeight="1">
      <c r="E192" s="288"/>
      <c r="F192" s="288"/>
      <c r="G192" s="288"/>
      <c r="H192" s="288"/>
      <c r="I192" s="288"/>
    </row>
    <row r="193" spans="5:9" ht="15.75" customHeight="1">
      <c r="E193" s="288"/>
      <c r="F193" s="288"/>
      <c r="G193" s="288"/>
      <c r="H193" s="288"/>
      <c r="I193" s="288"/>
    </row>
    <row r="194" spans="5:9" ht="15.75" customHeight="1">
      <c r="E194" s="288"/>
      <c r="F194" s="288"/>
      <c r="G194" s="288"/>
      <c r="H194" s="288"/>
      <c r="I194" s="288"/>
    </row>
    <row r="195" spans="5:9" ht="15.75" customHeight="1">
      <c r="E195" s="288"/>
      <c r="F195" s="288"/>
      <c r="G195" s="288"/>
      <c r="H195" s="288"/>
      <c r="I195" s="288"/>
    </row>
    <row r="196" spans="5:9" ht="15.75" customHeight="1">
      <c r="E196" s="288"/>
      <c r="F196" s="288"/>
      <c r="G196" s="288"/>
      <c r="H196" s="288"/>
      <c r="I196" s="288"/>
    </row>
    <row r="197" spans="5:9" ht="15.75" customHeight="1">
      <c r="E197" s="288"/>
      <c r="F197" s="288"/>
      <c r="G197" s="288"/>
      <c r="H197" s="288"/>
      <c r="I197" s="288"/>
    </row>
    <row r="198" spans="5:9" ht="15.75" customHeight="1">
      <c r="E198" s="288"/>
      <c r="F198" s="288"/>
      <c r="G198" s="288"/>
      <c r="H198" s="288"/>
      <c r="I198" s="288"/>
    </row>
    <row r="199" spans="5:9" ht="15.75" customHeight="1">
      <c r="E199" s="288"/>
      <c r="F199" s="288"/>
      <c r="G199" s="288"/>
      <c r="H199" s="288"/>
      <c r="I199" s="288"/>
    </row>
    <row r="200" spans="5:9" ht="15.75" customHeight="1">
      <c r="E200" s="288"/>
      <c r="F200" s="288"/>
      <c r="G200" s="288"/>
      <c r="H200" s="288"/>
      <c r="I200" s="288"/>
    </row>
    <row r="201" spans="5:9" ht="15.75" customHeight="1">
      <c r="E201" s="288"/>
      <c r="F201" s="288"/>
      <c r="G201" s="288"/>
      <c r="H201" s="288"/>
      <c r="I201" s="288"/>
    </row>
    <row r="202" spans="5:9" ht="15.75" customHeight="1">
      <c r="E202" s="288"/>
      <c r="F202" s="288"/>
      <c r="G202" s="288"/>
      <c r="H202" s="288"/>
      <c r="I202" s="288"/>
    </row>
    <row r="203" spans="5:9" ht="15.75" customHeight="1">
      <c r="E203" s="288"/>
      <c r="F203" s="288"/>
      <c r="G203" s="288"/>
      <c r="H203" s="288"/>
      <c r="I203" s="288"/>
    </row>
    <row r="204" spans="5:9" ht="15.75" customHeight="1">
      <c r="E204" s="288"/>
      <c r="F204" s="288"/>
      <c r="G204" s="288"/>
      <c r="H204" s="288"/>
      <c r="I204" s="288"/>
    </row>
    <row r="205" spans="5:9" ht="15.75" customHeight="1">
      <c r="E205" s="288"/>
      <c r="F205" s="288"/>
      <c r="G205" s="288"/>
      <c r="H205" s="288"/>
      <c r="I205" s="288"/>
    </row>
    <row r="206" spans="5:9" ht="15.75" customHeight="1">
      <c r="E206" s="288"/>
      <c r="F206" s="288"/>
      <c r="G206" s="288"/>
      <c r="H206" s="288"/>
      <c r="I206" s="288"/>
    </row>
    <row r="207" spans="5:9" ht="15.75" customHeight="1">
      <c r="E207" s="288"/>
      <c r="F207" s="288"/>
      <c r="G207" s="288"/>
      <c r="H207" s="288"/>
      <c r="I207" s="288"/>
    </row>
    <row r="208" spans="5:9" ht="15.75" customHeight="1">
      <c r="E208" s="288"/>
      <c r="F208" s="288"/>
      <c r="G208" s="288"/>
      <c r="H208" s="288"/>
      <c r="I208" s="288"/>
    </row>
    <row r="209" spans="5:9" ht="15.75" customHeight="1">
      <c r="E209" s="288"/>
      <c r="F209" s="288"/>
      <c r="G209" s="288"/>
      <c r="H209" s="288"/>
      <c r="I209" s="288"/>
    </row>
    <row r="210" spans="5:9" ht="15.75" customHeight="1">
      <c r="E210" s="288"/>
      <c r="F210" s="288"/>
      <c r="G210" s="288"/>
      <c r="H210" s="288"/>
      <c r="I210" s="288"/>
    </row>
    <row r="211" spans="5:9" ht="15.75" customHeight="1">
      <c r="E211" s="288"/>
      <c r="F211" s="288"/>
      <c r="G211" s="288"/>
      <c r="H211" s="288"/>
      <c r="I211" s="288"/>
    </row>
    <row r="212" spans="5:9" ht="15.75" customHeight="1">
      <c r="E212" s="288"/>
      <c r="F212" s="288"/>
      <c r="G212" s="288"/>
      <c r="H212" s="288"/>
      <c r="I212" s="288"/>
    </row>
    <row r="213" spans="5:9" ht="15.75" customHeight="1">
      <c r="E213" s="288"/>
      <c r="F213" s="288"/>
      <c r="G213" s="288"/>
      <c r="H213" s="288"/>
      <c r="I213" s="288"/>
    </row>
    <row r="214" spans="5:9" ht="15.75" customHeight="1">
      <c r="E214" s="288"/>
      <c r="F214" s="288"/>
      <c r="G214" s="288"/>
      <c r="H214" s="288"/>
      <c r="I214" s="288"/>
    </row>
    <row r="215" spans="5:9" ht="15.75" customHeight="1">
      <c r="E215" s="288"/>
      <c r="F215" s="288"/>
      <c r="G215" s="288"/>
      <c r="H215" s="288"/>
      <c r="I215" s="288"/>
    </row>
    <row r="216" spans="5:9" ht="15.75" customHeight="1">
      <c r="E216" s="288"/>
      <c r="F216" s="288"/>
      <c r="G216" s="288"/>
      <c r="H216" s="288"/>
      <c r="I216" s="288"/>
    </row>
    <row r="217" spans="5:9" ht="15.75" customHeight="1">
      <c r="E217" s="288"/>
      <c r="F217" s="288"/>
      <c r="G217" s="288"/>
      <c r="H217" s="288"/>
      <c r="I217" s="288"/>
    </row>
    <row r="218" spans="5:9" ht="15.75" customHeight="1">
      <c r="E218" s="288"/>
      <c r="F218" s="288"/>
      <c r="G218" s="288"/>
      <c r="H218" s="288"/>
      <c r="I218" s="288"/>
    </row>
    <row r="219" spans="5:9" ht="15.75" customHeight="1">
      <c r="E219" s="288"/>
      <c r="F219" s="288"/>
      <c r="G219" s="288"/>
      <c r="H219" s="288"/>
      <c r="I219" s="288"/>
    </row>
    <row r="220" spans="5:9" ht="15.75" customHeight="1">
      <c r="E220" s="288"/>
      <c r="F220" s="288"/>
      <c r="G220" s="288"/>
      <c r="H220" s="288"/>
      <c r="I220" s="288"/>
    </row>
    <row r="221" spans="5:9" ht="15.75" customHeight="1">
      <c r="E221" s="288"/>
      <c r="F221" s="288"/>
      <c r="G221" s="288"/>
      <c r="H221" s="288"/>
      <c r="I221" s="288"/>
    </row>
    <row r="222" spans="5:9" ht="15.75" customHeight="1">
      <c r="E222" s="288"/>
      <c r="F222" s="288"/>
      <c r="G222" s="288"/>
      <c r="H222" s="288"/>
      <c r="I222" s="288"/>
    </row>
    <row r="223" spans="5:9" ht="15.75" customHeight="1">
      <c r="E223" s="288"/>
      <c r="F223" s="288"/>
      <c r="G223" s="288"/>
      <c r="H223" s="288"/>
      <c r="I223" s="288"/>
    </row>
    <row r="224" spans="5:9" ht="15.75" customHeight="1">
      <c r="E224" s="288"/>
      <c r="F224" s="288"/>
      <c r="G224" s="288"/>
      <c r="H224" s="288"/>
      <c r="I224" s="288"/>
    </row>
    <row r="225" spans="5:9" ht="15.75" customHeight="1">
      <c r="E225" s="288"/>
      <c r="F225" s="288"/>
      <c r="G225" s="288"/>
      <c r="H225" s="288"/>
      <c r="I225" s="288"/>
    </row>
    <row r="226" spans="5:9" ht="15.75" customHeight="1">
      <c r="E226" s="288"/>
      <c r="F226" s="288"/>
      <c r="G226" s="288"/>
      <c r="H226" s="288"/>
      <c r="I226" s="288"/>
    </row>
    <row r="227" spans="5:9" ht="15.75" customHeight="1">
      <c r="E227" s="288"/>
      <c r="F227" s="288"/>
      <c r="G227" s="288"/>
      <c r="H227" s="288"/>
      <c r="I227" s="288"/>
    </row>
    <row r="228" spans="5:9" ht="15.75" customHeight="1">
      <c r="E228" s="288"/>
      <c r="F228" s="288"/>
      <c r="G228" s="288"/>
      <c r="H228" s="288"/>
      <c r="I228" s="288"/>
    </row>
    <row r="229" spans="5:9" ht="15.75" customHeight="1">
      <c r="E229" s="288"/>
      <c r="F229" s="288"/>
      <c r="G229" s="288"/>
      <c r="H229" s="288"/>
      <c r="I229" s="288"/>
    </row>
    <row r="230" spans="5:9" ht="15.75" customHeight="1">
      <c r="E230" s="288"/>
      <c r="F230" s="288"/>
      <c r="G230" s="288"/>
      <c r="H230" s="288"/>
      <c r="I230" s="288"/>
    </row>
    <row r="231" spans="5:9" ht="15.75" customHeight="1">
      <c r="E231" s="288"/>
      <c r="F231" s="288"/>
      <c r="G231" s="288"/>
      <c r="H231" s="288"/>
      <c r="I231" s="288"/>
    </row>
    <row r="232" spans="5:9" ht="15.75" customHeight="1">
      <c r="E232" s="288"/>
      <c r="F232" s="288"/>
      <c r="G232" s="288"/>
      <c r="H232" s="288"/>
      <c r="I232" s="288"/>
    </row>
    <row r="233" spans="5:9" ht="15.75" customHeight="1">
      <c r="E233" s="288"/>
      <c r="F233" s="288"/>
      <c r="G233" s="288"/>
      <c r="H233" s="288"/>
      <c r="I233" s="288"/>
    </row>
    <row r="234" spans="5:9" ht="15.75" customHeight="1">
      <c r="E234" s="288"/>
      <c r="F234" s="288"/>
      <c r="G234" s="288"/>
      <c r="H234" s="288"/>
      <c r="I234" s="288"/>
    </row>
    <row r="235" spans="5:9" ht="15.75" customHeight="1">
      <c r="E235" s="288"/>
      <c r="F235" s="288"/>
      <c r="G235" s="288"/>
      <c r="H235" s="288"/>
      <c r="I235" s="288"/>
    </row>
    <row r="236" spans="5:9" ht="15.75" customHeight="1">
      <c r="E236" s="288"/>
      <c r="F236" s="288"/>
      <c r="G236" s="288"/>
      <c r="H236" s="288"/>
      <c r="I236" s="288"/>
    </row>
    <row r="237" spans="5:9" ht="15.75" customHeight="1">
      <c r="E237" s="288"/>
      <c r="F237" s="288"/>
      <c r="G237" s="288"/>
      <c r="H237" s="288"/>
      <c r="I237" s="288"/>
    </row>
    <row r="238" spans="5:9" ht="15.75" customHeight="1">
      <c r="E238" s="288"/>
      <c r="F238" s="288"/>
      <c r="G238" s="288"/>
      <c r="H238" s="288"/>
      <c r="I238" s="288"/>
    </row>
    <row r="239" spans="5:9" ht="15.75" customHeight="1">
      <c r="E239" s="288"/>
      <c r="F239" s="288"/>
      <c r="G239" s="288"/>
      <c r="H239" s="288"/>
      <c r="I239" s="288"/>
    </row>
    <row r="240" spans="5:9" ht="15.75" customHeight="1">
      <c r="E240" s="288"/>
      <c r="F240" s="288"/>
      <c r="G240" s="288"/>
      <c r="H240" s="288"/>
      <c r="I240" s="288"/>
    </row>
    <row r="241" spans="5:9" ht="15.75" customHeight="1">
      <c r="E241" s="288"/>
      <c r="F241" s="288"/>
      <c r="G241" s="288"/>
      <c r="H241" s="288"/>
      <c r="I241" s="288"/>
    </row>
    <row r="242" spans="5:9" ht="15.75" customHeight="1">
      <c r="E242" s="288"/>
      <c r="F242" s="288"/>
      <c r="G242" s="288"/>
      <c r="H242" s="288"/>
      <c r="I242" s="288"/>
    </row>
    <row r="243" spans="5:9" ht="15.75" customHeight="1">
      <c r="E243" s="288"/>
      <c r="F243" s="288"/>
      <c r="G243" s="288"/>
      <c r="H243" s="288"/>
      <c r="I243" s="288"/>
    </row>
    <row r="244" spans="5:9" ht="15.75" customHeight="1">
      <c r="E244" s="288"/>
      <c r="F244" s="288"/>
      <c r="G244" s="288"/>
      <c r="H244" s="288"/>
      <c r="I244" s="288"/>
    </row>
    <row r="245" spans="5:9" ht="15.75" customHeight="1">
      <c r="E245" s="288"/>
      <c r="F245" s="288"/>
      <c r="G245" s="288"/>
      <c r="H245" s="288"/>
      <c r="I245" s="288"/>
    </row>
    <row r="246" spans="5:9" ht="15.75" customHeight="1">
      <c r="E246" s="288"/>
      <c r="F246" s="288"/>
      <c r="G246" s="288"/>
      <c r="H246" s="288"/>
      <c r="I246" s="288"/>
    </row>
    <row r="247" spans="5:9" ht="15.75" customHeight="1">
      <c r="E247" s="288"/>
      <c r="F247" s="288"/>
      <c r="G247" s="288"/>
      <c r="H247" s="288"/>
      <c r="I247" s="288"/>
    </row>
    <row r="248" spans="5:9" ht="15.75" customHeight="1">
      <c r="E248" s="288"/>
      <c r="F248" s="288"/>
      <c r="G248" s="288"/>
      <c r="H248" s="288"/>
      <c r="I248" s="288"/>
    </row>
    <row r="249" spans="5:9" ht="15.75" customHeight="1">
      <c r="E249" s="288"/>
      <c r="F249" s="288"/>
      <c r="G249" s="288"/>
      <c r="H249" s="288"/>
      <c r="I249" s="288"/>
    </row>
    <row r="250" spans="5:9" ht="15.75" customHeight="1">
      <c r="E250" s="288"/>
      <c r="F250" s="288"/>
      <c r="G250" s="288"/>
      <c r="H250" s="288"/>
      <c r="I250" s="288"/>
    </row>
    <row r="251" spans="5:9" ht="15.75" customHeight="1">
      <c r="E251" s="288"/>
      <c r="F251" s="288"/>
      <c r="G251" s="288"/>
      <c r="H251" s="288"/>
      <c r="I251" s="288"/>
    </row>
    <row r="252" spans="5:9" ht="15.75" customHeight="1">
      <c r="E252" s="288"/>
      <c r="F252" s="288"/>
      <c r="G252" s="288"/>
      <c r="H252" s="288"/>
      <c r="I252" s="288"/>
    </row>
    <row r="253" spans="5:9" ht="15.75" customHeight="1">
      <c r="E253" s="288"/>
      <c r="F253" s="288"/>
      <c r="G253" s="288"/>
      <c r="H253" s="288"/>
      <c r="I253" s="288"/>
    </row>
    <row r="254" spans="5:9" ht="15.75" customHeight="1">
      <c r="E254" s="288"/>
      <c r="F254" s="288"/>
      <c r="G254" s="288"/>
      <c r="H254" s="288"/>
      <c r="I254" s="288"/>
    </row>
    <row r="255" spans="5:9" ht="15.75" customHeight="1">
      <c r="E255" s="288"/>
      <c r="F255" s="288"/>
      <c r="G255" s="288"/>
      <c r="H255" s="288"/>
      <c r="I255" s="288"/>
    </row>
    <row r="256" spans="5:9" ht="15.75" customHeight="1">
      <c r="E256" s="288"/>
      <c r="F256" s="288"/>
      <c r="G256" s="288"/>
      <c r="H256" s="288"/>
      <c r="I256" s="288"/>
    </row>
    <row r="257" spans="5:9" ht="15.75" customHeight="1">
      <c r="E257" s="288"/>
      <c r="F257" s="288"/>
      <c r="G257" s="288"/>
      <c r="H257" s="288"/>
      <c r="I257" s="288"/>
    </row>
    <row r="258" spans="5:9" ht="15.75" customHeight="1">
      <c r="E258" s="288"/>
      <c r="F258" s="288"/>
      <c r="G258" s="288"/>
      <c r="H258" s="288"/>
      <c r="I258" s="288"/>
    </row>
    <row r="259" spans="5:9" ht="15.75" customHeight="1">
      <c r="E259" s="288"/>
      <c r="F259" s="288"/>
      <c r="G259" s="288"/>
      <c r="H259" s="288"/>
      <c r="I259" s="288"/>
    </row>
    <row r="260" spans="5:9" ht="15.75" customHeight="1">
      <c r="E260" s="288"/>
      <c r="F260" s="288"/>
      <c r="G260" s="288"/>
      <c r="H260" s="288"/>
      <c r="I260" s="288"/>
    </row>
    <row r="261" spans="5:9" ht="15.75" customHeight="1">
      <c r="E261" s="288"/>
      <c r="F261" s="288"/>
      <c r="G261" s="288"/>
      <c r="H261" s="288"/>
      <c r="I261" s="288"/>
    </row>
    <row r="262" spans="5:9" ht="15.75" customHeight="1">
      <c r="E262" s="288"/>
      <c r="F262" s="288"/>
      <c r="G262" s="288"/>
      <c r="H262" s="288"/>
      <c r="I262" s="288"/>
    </row>
    <row r="263" spans="5:9" ht="15.75" customHeight="1">
      <c r="E263" s="288"/>
      <c r="F263" s="288"/>
      <c r="G263" s="288"/>
      <c r="H263" s="288"/>
      <c r="I263" s="288"/>
    </row>
    <row r="264" spans="5:9" ht="15.75" customHeight="1">
      <c r="E264" s="288"/>
      <c r="F264" s="288"/>
      <c r="G264" s="288"/>
      <c r="H264" s="288"/>
      <c r="I264" s="288"/>
    </row>
    <row r="265" spans="5:9" ht="15.75" customHeight="1">
      <c r="E265" s="288"/>
      <c r="F265" s="288"/>
      <c r="G265" s="288"/>
      <c r="H265" s="288"/>
      <c r="I265" s="288"/>
    </row>
    <row r="266" spans="5:9" ht="15.75" customHeight="1">
      <c r="E266" s="288"/>
      <c r="F266" s="288"/>
      <c r="G266" s="288"/>
      <c r="H266" s="288"/>
      <c r="I266" s="288"/>
    </row>
    <row r="267" spans="5:9" ht="15.75" customHeight="1">
      <c r="E267" s="288"/>
      <c r="F267" s="288"/>
      <c r="G267" s="288"/>
      <c r="H267" s="288"/>
      <c r="I267" s="288"/>
    </row>
    <row r="268" spans="5:9" ht="15.75" customHeight="1">
      <c r="E268" s="288"/>
      <c r="F268" s="288"/>
      <c r="G268" s="288"/>
      <c r="H268" s="288"/>
      <c r="I268" s="288"/>
    </row>
    <row r="269" spans="5:9" ht="15.75" customHeight="1">
      <c r="E269" s="288"/>
      <c r="F269" s="288"/>
      <c r="G269" s="288"/>
      <c r="H269" s="288"/>
      <c r="I269" s="288"/>
    </row>
    <row r="270" spans="5:9" ht="15.75" customHeight="1">
      <c r="E270" s="288"/>
      <c r="F270" s="288"/>
      <c r="G270" s="288"/>
      <c r="H270" s="288"/>
      <c r="I270" s="288"/>
    </row>
    <row r="271" spans="5:9" ht="15.75" customHeight="1">
      <c r="E271" s="288"/>
      <c r="F271" s="288"/>
      <c r="G271" s="288"/>
      <c r="H271" s="288"/>
      <c r="I271" s="288"/>
    </row>
    <row r="272" spans="5:9" ht="15.75" customHeight="1">
      <c r="E272" s="288"/>
      <c r="F272" s="288"/>
      <c r="G272" s="288"/>
      <c r="H272" s="288"/>
      <c r="I272" s="288"/>
    </row>
    <row r="273" spans="5:9" ht="15.75" customHeight="1">
      <c r="E273" s="288"/>
      <c r="F273" s="288"/>
      <c r="G273" s="288"/>
      <c r="H273" s="288"/>
      <c r="I273" s="288"/>
    </row>
    <row r="274" spans="5:9" ht="15.75" customHeight="1">
      <c r="E274" s="288"/>
      <c r="F274" s="288"/>
      <c r="G274" s="288"/>
      <c r="H274" s="288"/>
      <c r="I274" s="288"/>
    </row>
    <row r="275" spans="5:9" ht="15.75" customHeight="1">
      <c r="E275" s="288"/>
      <c r="F275" s="288"/>
      <c r="G275" s="288"/>
      <c r="H275" s="288"/>
      <c r="I275" s="288"/>
    </row>
    <row r="276" spans="5:9" ht="15.75" customHeight="1">
      <c r="E276" s="288"/>
      <c r="F276" s="288"/>
      <c r="G276" s="288"/>
      <c r="H276" s="288"/>
      <c r="I276" s="288"/>
    </row>
    <row r="277" spans="5:9" ht="15.75" customHeight="1">
      <c r="E277" s="288"/>
      <c r="F277" s="288"/>
      <c r="G277" s="288"/>
      <c r="H277" s="288"/>
      <c r="I277" s="288"/>
    </row>
    <row r="278" spans="5:9" ht="15.75" customHeight="1">
      <c r="E278" s="288"/>
      <c r="F278" s="288"/>
      <c r="G278" s="288"/>
      <c r="H278" s="288"/>
      <c r="I278" s="288"/>
    </row>
    <row r="279" spans="5:9" ht="15.75" customHeight="1">
      <c r="E279" s="288"/>
      <c r="F279" s="288"/>
      <c r="G279" s="288"/>
      <c r="H279" s="288"/>
      <c r="I279" s="288"/>
    </row>
    <row r="280" spans="5:9" ht="15.75" customHeight="1">
      <c r="E280" s="288"/>
      <c r="F280" s="288"/>
      <c r="G280" s="288"/>
      <c r="H280" s="288"/>
      <c r="I280" s="288"/>
    </row>
    <row r="281" spans="5:9" ht="15.75" customHeight="1">
      <c r="E281" s="288"/>
      <c r="F281" s="288"/>
      <c r="G281" s="288"/>
      <c r="H281" s="288"/>
      <c r="I281" s="288"/>
    </row>
    <row r="282" spans="5:9" ht="15.75" customHeight="1">
      <c r="E282" s="288"/>
      <c r="F282" s="288"/>
      <c r="G282" s="288"/>
      <c r="H282" s="288"/>
      <c r="I282" s="288"/>
    </row>
    <row r="283" spans="5:9" ht="15.75" customHeight="1">
      <c r="E283" s="288"/>
      <c r="F283" s="288"/>
      <c r="G283" s="288"/>
      <c r="H283" s="288"/>
      <c r="I283" s="288"/>
    </row>
    <row r="284" spans="5:9" ht="15.75" customHeight="1">
      <c r="E284" s="288"/>
      <c r="F284" s="288"/>
      <c r="G284" s="288"/>
      <c r="H284" s="288"/>
      <c r="I284" s="288"/>
    </row>
    <row r="285" spans="5:9" ht="15.75" customHeight="1">
      <c r="E285" s="288"/>
      <c r="F285" s="288"/>
      <c r="G285" s="288"/>
      <c r="H285" s="288"/>
      <c r="I285" s="288"/>
    </row>
    <row r="286" spans="5:9" ht="15.75" customHeight="1">
      <c r="E286" s="288"/>
      <c r="F286" s="288"/>
      <c r="G286" s="288"/>
      <c r="H286" s="288"/>
      <c r="I286" s="288"/>
    </row>
    <row r="287" spans="5:9" ht="15.75" customHeight="1">
      <c r="E287" s="288"/>
      <c r="F287" s="288"/>
      <c r="G287" s="288"/>
      <c r="H287" s="288"/>
      <c r="I287" s="288"/>
    </row>
    <row r="288" spans="5:9" ht="15.75" customHeight="1">
      <c r="E288" s="288"/>
      <c r="F288" s="288"/>
      <c r="G288" s="288"/>
      <c r="H288" s="288"/>
      <c r="I288" s="288"/>
    </row>
    <row r="289" spans="5:9" ht="15.75" customHeight="1">
      <c r="E289" s="288"/>
      <c r="F289" s="288"/>
      <c r="G289" s="288"/>
      <c r="H289" s="288"/>
      <c r="I289" s="288"/>
    </row>
    <row r="290" spans="5:9" ht="15.75" customHeight="1">
      <c r="E290" s="288"/>
      <c r="F290" s="288"/>
      <c r="G290" s="288"/>
      <c r="H290" s="288"/>
      <c r="I290" s="288"/>
    </row>
    <row r="291" spans="5:9" ht="15.75" customHeight="1">
      <c r="E291" s="288"/>
      <c r="F291" s="288"/>
      <c r="G291" s="288"/>
      <c r="H291" s="288"/>
      <c r="I291" s="288"/>
    </row>
    <row r="292" spans="5:9" ht="15.75" customHeight="1">
      <c r="E292" s="288"/>
      <c r="F292" s="288"/>
      <c r="G292" s="288"/>
      <c r="H292" s="288"/>
      <c r="I292" s="288"/>
    </row>
    <row r="293" spans="5:9" ht="15.75" customHeight="1">
      <c r="E293" s="288"/>
      <c r="F293" s="288"/>
      <c r="G293" s="288"/>
      <c r="H293" s="288"/>
      <c r="I293" s="288"/>
    </row>
    <row r="294" spans="5:9" ht="15.75" customHeight="1">
      <c r="E294" s="288"/>
      <c r="F294" s="288"/>
      <c r="G294" s="288"/>
      <c r="H294" s="288"/>
      <c r="I294" s="288"/>
    </row>
    <row r="295" spans="5:9" ht="15.75" customHeight="1">
      <c r="E295" s="288"/>
      <c r="F295" s="288"/>
      <c r="G295" s="288"/>
      <c r="H295" s="288"/>
      <c r="I295" s="288"/>
    </row>
    <row r="296" spans="5:9" ht="15.75" customHeight="1">
      <c r="E296" s="288"/>
      <c r="F296" s="288"/>
      <c r="G296" s="288"/>
      <c r="H296" s="288"/>
      <c r="I296" s="288"/>
    </row>
    <row r="297" spans="5:9" ht="15.75" customHeight="1">
      <c r="E297" s="288"/>
      <c r="F297" s="288"/>
      <c r="G297" s="288"/>
      <c r="H297" s="288"/>
      <c r="I297" s="288"/>
    </row>
    <row r="298" spans="5:9" ht="15.75" customHeight="1">
      <c r="E298" s="288"/>
      <c r="F298" s="288"/>
      <c r="G298" s="288"/>
      <c r="H298" s="288"/>
      <c r="I298" s="288"/>
    </row>
    <row r="299" spans="5:9" ht="15.75" customHeight="1">
      <c r="E299" s="288"/>
      <c r="F299" s="288"/>
      <c r="G299" s="288"/>
      <c r="H299" s="288"/>
      <c r="I299" s="288"/>
    </row>
    <row r="300" spans="5:9" ht="15.75" customHeight="1">
      <c r="E300" s="288"/>
      <c r="F300" s="288"/>
      <c r="G300" s="288"/>
      <c r="H300" s="288"/>
      <c r="I300" s="288"/>
    </row>
    <row r="301" spans="5:9" ht="15.75" customHeight="1">
      <c r="E301" s="288"/>
      <c r="F301" s="288"/>
      <c r="G301" s="288"/>
      <c r="H301" s="288"/>
      <c r="I301" s="288"/>
    </row>
    <row r="302" spans="5:9" ht="15.75" customHeight="1">
      <c r="E302" s="288"/>
      <c r="F302" s="288"/>
      <c r="G302" s="288"/>
      <c r="H302" s="288"/>
      <c r="I302" s="288"/>
    </row>
    <row r="303" spans="5:9" ht="15.75" customHeight="1">
      <c r="E303" s="288"/>
      <c r="F303" s="288"/>
      <c r="G303" s="288"/>
      <c r="H303" s="288"/>
      <c r="I303" s="288"/>
    </row>
    <row r="304" spans="5:9" ht="15.75" customHeight="1">
      <c r="E304" s="288"/>
      <c r="F304" s="288"/>
      <c r="G304" s="288"/>
      <c r="H304" s="288"/>
      <c r="I304" s="288"/>
    </row>
    <row r="305" spans="5:9" ht="15.75" customHeight="1">
      <c r="E305" s="288"/>
      <c r="F305" s="288"/>
      <c r="G305" s="288"/>
      <c r="H305" s="288"/>
      <c r="I305" s="288"/>
    </row>
    <row r="306" spans="5:9" ht="15.75" customHeight="1">
      <c r="E306" s="288"/>
      <c r="F306" s="288"/>
      <c r="G306" s="288"/>
      <c r="H306" s="288"/>
      <c r="I306" s="288"/>
    </row>
    <row r="307" spans="5:9" ht="15.75" customHeight="1">
      <c r="E307" s="288"/>
      <c r="F307" s="288"/>
      <c r="G307" s="288"/>
      <c r="H307" s="288"/>
      <c r="I307" s="288"/>
    </row>
    <row r="308" spans="5:9" ht="15.75" customHeight="1">
      <c r="E308" s="288"/>
      <c r="F308" s="288"/>
      <c r="G308" s="288"/>
      <c r="H308" s="288"/>
      <c r="I308" s="288"/>
    </row>
    <row r="309" spans="5:9" ht="15.75" customHeight="1">
      <c r="E309" s="288"/>
      <c r="F309" s="288"/>
      <c r="G309" s="288"/>
      <c r="H309" s="288"/>
      <c r="I309" s="288"/>
    </row>
    <row r="310" spans="5:9" ht="15.75" customHeight="1">
      <c r="E310" s="288"/>
      <c r="F310" s="288"/>
      <c r="G310" s="288"/>
      <c r="H310" s="288"/>
      <c r="I310" s="288"/>
    </row>
    <row r="311" spans="5:9" ht="15.75" customHeight="1">
      <c r="E311" s="288"/>
      <c r="F311" s="288"/>
      <c r="G311" s="288"/>
      <c r="H311" s="288"/>
      <c r="I311" s="288"/>
    </row>
    <row r="312" spans="5:9" ht="15.75" customHeight="1">
      <c r="E312" s="288"/>
      <c r="F312" s="288"/>
      <c r="G312" s="288"/>
      <c r="H312" s="288"/>
      <c r="I312" s="288"/>
    </row>
    <row r="313" spans="5:9" ht="15.75" customHeight="1">
      <c r="E313" s="288"/>
      <c r="F313" s="288"/>
      <c r="G313" s="288"/>
      <c r="H313" s="288"/>
      <c r="I313" s="288"/>
    </row>
    <row r="314" spans="5:9" ht="15.75" customHeight="1">
      <c r="E314" s="288"/>
      <c r="F314" s="288"/>
      <c r="G314" s="288"/>
      <c r="H314" s="288"/>
      <c r="I314" s="288"/>
    </row>
    <row r="315" spans="5:9" ht="15.75" customHeight="1">
      <c r="E315" s="288"/>
      <c r="F315" s="288"/>
      <c r="G315" s="288"/>
      <c r="H315" s="288"/>
      <c r="I315" s="288"/>
    </row>
    <row r="316" spans="5:9" ht="15.75" customHeight="1">
      <c r="E316" s="288"/>
      <c r="F316" s="288"/>
      <c r="G316" s="288"/>
      <c r="H316" s="288"/>
      <c r="I316" s="288"/>
    </row>
    <row r="317" spans="5:9" ht="15.75" customHeight="1">
      <c r="E317" s="288"/>
      <c r="F317" s="288"/>
      <c r="G317" s="288"/>
      <c r="H317" s="288"/>
      <c r="I317" s="288"/>
    </row>
    <row r="318" spans="5:9" ht="15.75" customHeight="1">
      <c r="E318" s="288"/>
      <c r="F318" s="288"/>
      <c r="G318" s="288"/>
      <c r="H318" s="288"/>
      <c r="I318" s="288"/>
    </row>
    <row r="319" spans="5:9" ht="15.75" customHeight="1">
      <c r="E319" s="288"/>
      <c r="F319" s="288"/>
      <c r="G319" s="288"/>
      <c r="H319" s="288"/>
      <c r="I319" s="288"/>
    </row>
    <row r="320" spans="5:9" ht="15.75" customHeight="1">
      <c r="E320" s="288"/>
      <c r="F320" s="288"/>
      <c r="G320" s="288"/>
      <c r="H320" s="288"/>
      <c r="I320" s="288"/>
    </row>
    <row r="321" spans="5:9" ht="15.75" customHeight="1">
      <c r="E321" s="288"/>
      <c r="F321" s="288"/>
      <c r="G321" s="288"/>
      <c r="H321" s="288"/>
      <c r="I321" s="288"/>
    </row>
    <row r="322" spans="5:9" ht="15.75" customHeight="1">
      <c r="E322" s="288"/>
      <c r="F322" s="288"/>
      <c r="G322" s="288"/>
      <c r="H322" s="288"/>
      <c r="I322" s="288"/>
    </row>
    <row r="323" spans="5:9" ht="15.75" customHeight="1">
      <c r="E323" s="288"/>
      <c r="F323" s="288"/>
      <c r="G323" s="288"/>
      <c r="H323" s="288"/>
      <c r="I323" s="288"/>
    </row>
    <row r="324" spans="5:9" ht="15.75" customHeight="1">
      <c r="E324" s="288"/>
      <c r="F324" s="288"/>
      <c r="G324" s="288"/>
      <c r="H324" s="288"/>
      <c r="I324" s="288"/>
    </row>
    <row r="325" spans="5:9" ht="15.75" customHeight="1">
      <c r="E325" s="288"/>
      <c r="F325" s="288"/>
      <c r="G325" s="288"/>
      <c r="H325" s="288"/>
      <c r="I325" s="288"/>
    </row>
    <row r="326" spans="5:9" ht="15.75" customHeight="1">
      <c r="E326" s="288"/>
      <c r="F326" s="288"/>
      <c r="G326" s="288"/>
      <c r="H326" s="288"/>
      <c r="I326" s="288"/>
    </row>
    <row r="327" spans="5:9" ht="15.75" customHeight="1">
      <c r="E327" s="288"/>
      <c r="F327" s="288"/>
      <c r="G327" s="288"/>
      <c r="H327" s="288"/>
      <c r="I327" s="288"/>
    </row>
    <row r="328" spans="5:9" ht="15.75" customHeight="1">
      <c r="E328" s="288"/>
      <c r="F328" s="288"/>
      <c r="G328" s="288"/>
      <c r="H328" s="288"/>
      <c r="I328" s="288"/>
    </row>
    <row r="329" spans="5:9" ht="15.75" customHeight="1">
      <c r="E329" s="288"/>
      <c r="F329" s="288"/>
      <c r="G329" s="288"/>
      <c r="H329" s="288"/>
      <c r="I329" s="288"/>
    </row>
    <row r="330" spans="5:9" ht="15.75" customHeight="1">
      <c r="E330" s="288"/>
      <c r="F330" s="288"/>
      <c r="G330" s="288"/>
      <c r="H330" s="288"/>
      <c r="I330" s="288"/>
    </row>
    <row r="331" spans="5:9" ht="15.75" customHeight="1">
      <c r="E331" s="288"/>
      <c r="F331" s="288"/>
      <c r="G331" s="288"/>
      <c r="H331" s="288"/>
      <c r="I331" s="288"/>
    </row>
    <row r="332" spans="5:9" ht="15.75" customHeight="1">
      <c r="E332" s="288"/>
      <c r="F332" s="288"/>
      <c r="G332" s="288"/>
      <c r="H332" s="288"/>
      <c r="I332" s="288"/>
    </row>
    <row r="333" spans="5:9" ht="15.75" customHeight="1">
      <c r="E333" s="288"/>
      <c r="F333" s="288"/>
      <c r="G333" s="288"/>
      <c r="H333" s="288"/>
      <c r="I333" s="288"/>
    </row>
    <row r="334" spans="5:9" ht="15.75" customHeight="1">
      <c r="E334" s="288"/>
      <c r="F334" s="288"/>
      <c r="G334" s="288"/>
      <c r="H334" s="288"/>
      <c r="I334" s="288"/>
    </row>
    <row r="335" spans="5:9" ht="15.75" customHeight="1">
      <c r="E335" s="288"/>
      <c r="F335" s="288"/>
      <c r="G335" s="288"/>
      <c r="H335" s="288"/>
      <c r="I335" s="288"/>
    </row>
    <row r="336" spans="5:9" ht="15.75" customHeight="1">
      <c r="E336" s="288"/>
      <c r="F336" s="288"/>
      <c r="G336" s="288"/>
      <c r="H336" s="288"/>
      <c r="I336" s="288"/>
    </row>
    <row r="337" spans="5:9" ht="15.75" customHeight="1">
      <c r="E337" s="288"/>
      <c r="F337" s="288"/>
      <c r="G337" s="288"/>
      <c r="H337" s="288"/>
      <c r="I337" s="288"/>
    </row>
    <row r="338" spans="5:9" ht="15.75" customHeight="1">
      <c r="E338" s="288"/>
      <c r="F338" s="288"/>
      <c r="G338" s="288"/>
      <c r="H338" s="288"/>
      <c r="I338" s="288"/>
    </row>
    <row r="339" spans="5:9" ht="15.75" customHeight="1">
      <c r="E339" s="288"/>
      <c r="F339" s="288"/>
      <c r="G339" s="288"/>
      <c r="H339" s="288"/>
      <c r="I339" s="288"/>
    </row>
    <row r="340" spans="5:9" ht="15.75" customHeight="1">
      <c r="E340" s="288"/>
      <c r="F340" s="288"/>
      <c r="G340" s="288"/>
      <c r="H340" s="288"/>
      <c r="I340" s="288"/>
    </row>
    <row r="341" spans="5:9" ht="15.75" customHeight="1">
      <c r="E341" s="288"/>
      <c r="F341" s="288"/>
      <c r="G341" s="288"/>
      <c r="H341" s="288"/>
      <c r="I341" s="288"/>
    </row>
    <row r="342" spans="5:9" ht="15.75" customHeight="1">
      <c r="E342" s="288"/>
      <c r="F342" s="288"/>
      <c r="G342" s="288"/>
      <c r="H342" s="288"/>
      <c r="I342" s="288"/>
    </row>
    <row r="343" spans="5:9" ht="15.75" customHeight="1">
      <c r="E343" s="288"/>
      <c r="F343" s="288"/>
      <c r="G343" s="288"/>
      <c r="H343" s="288"/>
      <c r="I343" s="288"/>
    </row>
    <row r="344" spans="5:9" ht="15.75" customHeight="1">
      <c r="E344" s="288"/>
      <c r="F344" s="288"/>
      <c r="G344" s="288"/>
      <c r="H344" s="288"/>
      <c r="I344" s="288"/>
    </row>
    <row r="345" spans="5:9" ht="15.75" customHeight="1">
      <c r="E345" s="288"/>
      <c r="F345" s="288"/>
      <c r="G345" s="288"/>
      <c r="H345" s="288"/>
      <c r="I345" s="288"/>
    </row>
    <row r="346" spans="5:9" ht="15.75" customHeight="1">
      <c r="E346" s="288"/>
      <c r="F346" s="288"/>
      <c r="G346" s="288"/>
      <c r="H346" s="288"/>
      <c r="I346" s="288"/>
    </row>
    <row r="347" spans="5:9" ht="15.75" customHeight="1">
      <c r="E347" s="288"/>
      <c r="F347" s="288"/>
      <c r="G347" s="288"/>
      <c r="H347" s="288"/>
      <c r="I347" s="288"/>
    </row>
    <row r="348" spans="5:9" ht="15.75" customHeight="1">
      <c r="E348" s="288"/>
      <c r="F348" s="288"/>
      <c r="G348" s="288"/>
      <c r="H348" s="288"/>
      <c r="I348" s="288"/>
    </row>
    <row r="349" spans="5:9" ht="15.75" customHeight="1">
      <c r="E349" s="288"/>
      <c r="F349" s="288"/>
      <c r="G349" s="288"/>
      <c r="H349" s="288"/>
      <c r="I349" s="288"/>
    </row>
    <row r="350" spans="5:9" ht="15.75" customHeight="1">
      <c r="E350" s="288"/>
      <c r="F350" s="288"/>
      <c r="G350" s="288"/>
      <c r="H350" s="288"/>
      <c r="I350" s="288"/>
    </row>
    <row r="351" spans="5:9" ht="15.75" customHeight="1">
      <c r="E351" s="288"/>
      <c r="F351" s="288"/>
      <c r="G351" s="288"/>
      <c r="H351" s="288"/>
      <c r="I351" s="288"/>
    </row>
    <row r="352" spans="5:9" ht="15.75" customHeight="1">
      <c r="E352" s="288"/>
      <c r="F352" s="288"/>
      <c r="G352" s="288"/>
      <c r="H352" s="288"/>
      <c r="I352" s="288"/>
    </row>
    <row r="353" spans="5:9" ht="15.75" customHeight="1">
      <c r="E353" s="288"/>
      <c r="F353" s="288"/>
      <c r="G353" s="288"/>
      <c r="H353" s="288"/>
      <c r="I353" s="288"/>
    </row>
    <row r="354" spans="5:9" ht="15.75" customHeight="1">
      <c r="E354" s="288"/>
      <c r="F354" s="288"/>
      <c r="G354" s="288"/>
      <c r="H354" s="288"/>
      <c r="I354" s="288"/>
    </row>
    <row r="355" spans="5:9" ht="15.75" customHeight="1">
      <c r="E355" s="288"/>
      <c r="F355" s="288"/>
      <c r="G355" s="288"/>
      <c r="H355" s="288"/>
      <c r="I355" s="288"/>
    </row>
    <row r="356" spans="5:9" ht="15.75" customHeight="1">
      <c r="E356" s="288"/>
      <c r="F356" s="288"/>
      <c r="G356" s="288"/>
      <c r="H356" s="288"/>
      <c r="I356" s="288"/>
    </row>
    <row r="357" spans="5:9" ht="15.75" customHeight="1">
      <c r="E357" s="288"/>
      <c r="F357" s="288"/>
      <c r="G357" s="288"/>
      <c r="H357" s="288"/>
      <c r="I357" s="288"/>
    </row>
    <row r="358" spans="5:9" ht="15.75" customHeight="1">
      <c r="E358" s="288"/>
      <c r="F358" s="288"/>
      <c r="G358" s="288"/>
      <c r="H358" s="288"/>
      <c r="I358" s="288"/>
    </row>
    <row r="359" spans="5:9" ht="15.75" customHeight="1">
      <c r="E359" s="288"/>
      <c r="F359" s="288"/>
      <c r="G359" s="288"/>
      <c r="H359" s="288"/>
      <c r="I359" s="288"/>
    </row>
    <row r="360" spans="5:9" ht="15.75" customHeight="1">
      <c r="E360" s="288"/>
      <c r="F360" s="288"/>
      <c r="G360" s="288"/>
      <c r="H360" s="288"/>
      <c r="I360" s="288"/>
    </row>
    <row r="361" spans="5:9" ht="15.75" customHeight="1">
      <c r="E361" s="288"/>
      <c r="F361" s="288"/>
      <c r="G361" s="288"/>
      <c r="H361" s="288"/>
      <c r="I361" s="288"/>
    </row>
    <row r="362" spans="5:9" ht="15.75" customHeight="1">
      <c r="E362" s="288"/>
      <c r="F362" s="288"/>
      <c r="G362" s="288"/>
      <c r="H362" s="288"/>
      <c r="I362" s="288"/>
    </row>
    <row r="363" spans="5:9" ht="15.75" customHeight="1">
      <c r="E363" s="288"/>
      <c r="F363" s="288"/>
      <c r="G363" s="288"/>
      <c r="H363" s="288"/>
      <c r="I363" s="288"/>
    </row>
    <row r="364" spans="5:9" ht="15.75" customHeight="1">
      <c r="E364" s="288"/>
      <c r="F364" s="288"/>
      <c r="G364" s="288"/>
      <c r="H364" s="288"/>
      <c r="I364" s="288"/>
    </row>
    <row r="365" spans="5:9" ht="15.75" customHeight="1">
      <c r="E365" s="288"/>
      <c r="F365" s="288"/>
      <c r="G365" s="288"/>
      <c r="H365" s="288"/>
      <c r="I365" s="288"/>
    </row>
    <row r="366" spans="5:9" ht="15.75" customHeight="1">
      <c r="E366" s="288"/>
      <c r="F366" s="288"/>
      <c r="G366" s="288"/>
      <c r="H366" s="288"/>
      <c r="I366" s="288"/>
    </row>
    <row r="367" spans="5:9" ht="15.75" customHeight="1">
      <c r="E367" s="288"/>
      <c r="F367" s="288"/>
      <c r="G367" s="288"/>
      <c r="H367" s="288"/>
      <c r="I367" s="288"/>
    </row>
    <row r="368" spans="5:9" ht="15.75" customHeight="1">
      <c r="E368" s="288"/>
      <c r="F368" s="288"/>
      <c r="G368" s="288"/>
      <c r="H368" s="288"/>
      <c r="I368" s="288"/>
    </row>
    <row r="369" spans="5:9" ht="15.75" customHeight="1">
      <c r="E369" s="288"/>
      <c r="F369" s="288"/>
      <c r="G369" s="288"/>
      <c r="H369" s="288"/>
      <c r="I369" s="288"/>
    </row>
    <row r="370" spans="5:9" ht="15.75" customHeight="1">
      <c r="E370" s="288"/>
      <c r="F370" s="288"/>
      <c r="G370" s="288"/>
      <c r="H370" s="288"/>
      <c r="I370" s="288"/>
    </row>
    <row r="371" spans="5:9" ht="15.75" customHeight="1">
      <c r="E371" s="288"/>
      <c r="F371" s="288"/>
      <c r="G371" s="288"/>
      <c r="H371" s="288"/>
      <c r="I371" s="288"/>
    </row>
    <row r="372" spans="5:9" ht="15.75" customHeight="1">
      <c r="E372" s="288"/>
      <c r="F372" s="288"/>
      <c r="G372" s="288"/>
      <c r="H372" s="288"/>
      <c r="I372" s="288"/>
    </row>
    <row r="373" spans="5:9" ht="15.75" customHeight="1">
      <c r="E373" s="288"/>
      <c r="F373" s="288"/>
      <c r="G373" s="288"/>
      <c r="H373" s="288"/>
      <c r="I373" s="288"/>
    </row>
    <row r="374" spans="5:9" ht="15.75" customHeight="1">
      <c r="E374" s="288"/>
      <c r="F374" s="288"/>
      <c r="G374" s="288"/>
      <c r="H374" s="288"/>
      <c r="I374" s="288"/>
    </row>
    <row r="375" spans="5:9" ht="15.75" customHeight="1">
      <c r="E375" s="288"/>
      <c r="F375" s="288"/>
      <c r="G375" s="288"/>
      <c r="H375" s="288"/>
      <c r="I375" s="288"/>
    </row>
    <row r="376" spans="5:9" ht="15.75" customHeight="1">
      <c r="E376" s="288"/>
      <c r="F376" s="288"/>
      <c r="G376" s="288"/>
      <c r="H376" s="288"/>
      <c r="I376" s="288"/>
    </row>
    <row r="377" spans="5:9" ht="15.75" customHeight="1">
      <c r="E377" s="288"/>
      <c r="F377" s="288"/>
      <c r="G377" s="288"/>
      <c r="H377" s="288"/>
      <c r="I377" s="288"/>
    </row>
    <row r="378" spans="5:9" ht="15.75" customHeight="1">
      <c r="E378" s="288"/>
      <c r="F378" s="288"/>
      <c r="G378" s="288"/>
      <c r="H378" s="288"/>
      <c r="I378" s="288"/>
    </row>
    <row r="379" spans="5:9" ht="15.75" customHeight="1">
      <c r="E379" s="288"/>
      <c r="F379" s="288"/>
      <c r="G379" s="288"/>
      <c r="H379" s="288"/>
      <c r="I379" s="288"/>
    </row>
    <row r="380" spans="5:9" ht="15.75" customHeight="1">
      <c r="E380" s="288"/>
      <c r="F380" s="288"/>
      <c r="G380" s="288"/>
      <c r="H380" s="288"/>
      <c r="I380" s="288"/>
    </row>
    <row r="381" spans="5:9" ht="15.75" customHeight="1">
      <c r="E381" s="288"/>
      <c r="F381" s="288"/>
      <c r="G381" s="288"/>
      <c r="H381" s="288"/>
      <c r="I381" s="288"/>
    </row>
    <row r="382" spans="5:9" ht="15.75" customHeight="1">
      <c r="E382" s="288"/>
      <c r="F382" s="288"/>
      <c r="G382" s="288"/>
      <c r="H382" s="288"/>
      <c r="I382" s="288"/>
    </row>
    <row r="383" spans="5:9" ht="15.75" customHeight="1">
      <c r="E383" s="288"/>
      <c r="F383" s="288"/>
      <c r="G383" s="288"/>
      <c r="H383" s="288"/>
      <c r="I383" s="288"/>
    </row>
    <row r="384" spans="5:9" ht="15.75" customHeight="1">
      <c r="E384" s="288"/>
      <c r="F384" s="288"/>
      <c r="G384" s="288"/>
      <c r="H384" s="288"/>
      <c r="I384" s="288"/>
    </row>
    <row r="385" spans="5:9" ht="15.75" customHeight="1">
      <c r="E385" s="288"/>
      <c r="F385" s="288"/>
      <c r="G385" s="288"/>
      <c r="H385" s="288"/>
      <c r="I385" s="288"/>
    </row>
    <row r="386" spans="5:9" ht="15.75" customHeight="1">
      <c r="E386" s="288"/>
      <c r="F386" s="288"/>
      <c r="G386" s="288"/>
      <c r="H386" s="288"/>
      <c r="I386" s="288"/>
    </row>
    <row r="387" spans="5:9" ht="15.75" customHeight="1">
      <c r="E387" s="288"/>
      <c r="F387" s="288"/>
      <c r="G387" s="288"/>
      <c r="H387" s="288"/>
      <c r="I387" s="288"/>
    </row>
    <row r="388" spans="5:9" ht="15.75" customHeight="1">
      <c r="E388" s="288"/>
      <c r="F388" s="288"/>
      <c r="G388" s="288"/>
      <c r="H388" s="288"/>
      <c r="I388" s="288"/>
    </row>
    <row r="389" spans="5:9" ht="15.75" customHeight="1">
      <c r="E389" s="288"/>
      <c r="F389" s="288"/>
      <c r="G389" s="288"/>
      <c r="H389" s="288"/>
      <c r="I389" s="288"/>
    </row>
    <row r="390" spans="5:9" ht="15.75" customHeight="1">
      <c r="E390" s="288"/>
      <c r="F390" s="288"/>
      <c r="G390" s="288"/>
      <c r="H390" s="288"/>
      <c r="I390" s="288"/>
    </row>
    <row r="391" spans="5:9" ht="15.75" customHeight="1">
      <c r="E391" s="288"/>
      <c r="F391" s="288"/>
      <c r="G391" s="288"/>
      <c r="H391" s="288"/>
      <c r="I391" s="288"/>
    </row>
    <row r="392" spans="5:9" ht="15.75" customHeight="1">
      <c r="E392" s="288"/>
      <c r="F392" s="288"/>
      <c r="G392" s="288"/>
      <c r="H392" s="288"/>
      <c r="I392" s="288"/>
    </row>
    <row r="393" spans="5:9" ht="15.75" customHeight="1">
      <c r="E393" s="288"/>
      <c r="F393" s="288"/>
      <c r="G393" s="288"/>
      <c r="H393" s="288"/>
      <c r="I393" s="288"/>
    </row>
    <row r="394" spans="5:9" ht="15.75" customHeight="1">
      <c r="E394" s="288"/>
      <c r="F394" s="288"/>
      <c r="G394" s="288"/>
      <c r="H394" s="288"/>
      <c r="I394" s="288"/>
    </row>
    <row r="395" spans="5:9" ht="15.75" customHeight="1">
      <c r="E395" s="288"/>
      <c r="F395" s="288"/>
      <c r="G395" s="288"/>
      <c r="H395" s="288"/>
      <c r="I395" s="288"/>
    </row>
    <row r="396" spans="5:9" ht="15.75" customHeight="1">
      <c r="E396" s="288"/>
      <c r="F396" s="288"/>
      <c r="G396" s="288"/>
      <c r="H396" s="288"/>
      <c r="I396" s="288"/>
    </row>
    <row r="397" spans="5:9" ht="15.75" customHeight="1">
      <c r="E397" s="288"/>
      <c r="F397" s="288"/>
      <c r="G397" s="288"/>
      <c r="H397" s="288"/>
      <c r="I397" s="288"/>
    </row>
    <row r="398" spans="5:9" ht="15.75" customHeight="1">
      <c r="E398" s="288"/>
      <c r="F398" s="288"/>
      <c r="G398" s="288"/>
      <c r="H398" s="288"/>
      <c r="I398" s="288"/>
    </row>
    <row r="399" spans="5:9" ht="15.75" customHeight="1">
      <c r="E399" s="288"/>
      <c r="F399" s="288"/>
      <c r="G399" s="288"/>
      <c r="H399" s="288"/>
      <c r="I399" s="288"/>
    </row>
    <row r="400" spans="5:9" ht="15.75" customHeight="1">
      <c r="E400" s="288"/>
      <c r="F400" s="288"/>
      <c r="G400" s="288"/>
      <c r="H400" s="288"/>
      <c r="I400" s="288"/>
    </row>
    <row r="401" spans="5:9" ht="15.75" customHeight="1">
      <c r="E401" s="288"/>
      <c r="F401" s="288"/>
      <c r="G401" s="288"/>
      <c r="H401" s="288"/>
      <c r="I401" s="288"/>
    </row>
    <row r="402" spans="5:9" ht="15.75" customHeight="1">
      <c r="E402" s="288"/>
      <c r="F402" s="288"/>
      <c r="G402" s="288"/>
      <c r="H402" s="288"/>
      <c r="I402" s="288"/>
    </row>
    <row r="403" spans="5:9" ht="15.75" customHeight="1">
      <c r="E403" s="288"/>
      <c r="F403" s="288"/>
      <c r="G403" s="288"/>
      <c r="H403" s="288"/>
      <c r="I403" s="288"/>
    </row>
    <row r="404" spans="5:9" ht="15.75" customHeight="1">
      <c r="E404" s="288"/>
      <c r="F404" s="288"/>
      <c r="G404" s="288"/>
      <c r="H404" s="288"/>
      <c r="I404" s="288"/>
    </row>
    <row r="405" spans="5:9" ht="15.75" customHeight="1">
      <c r="E405" s="288"/>
      <c r="F405" s="288"/>
      <c r="G405" s="288"/>
      <c r="H405" s="288"/>
      <c r="I405" s="288"/>
    </row>
    <row r="406" spans="5:9" ht="15.75" customHeight="1">
      <c r="E406" s="288"/>
      <c r="F406" s="288"/>
      <c r="G406" s="288"/>
      <c r="H406" s="288"/>
      <c r="I406" s="288"/>
    </row>
    <row r="407" spans="5:9" ht="15.75" customHeight="1">
      <c r="E407" s="288"/>
      <c r="F407" s="288"/>
      <c r="G407" s="288"/>
      <c r="H407" s="288"/>
      <c r="I407" s="288"/>
    </row>
    <row r="408" spans="5:9" ht="15.75" customHeight="1">
      <c r="E408" s="288"/>
      <c r="F408" s="288"/>
      <c r="G408" s="288"/>
      <c r="H408" s="288"/>
      <c r="I408" s="288"/>
    </row>
    <row r="409" spans="5:9" ht="15.75" customHeight="1">
      <c r="E409" s="288"/>
      <c r="F409" s="288"/>
      <c r="G409" s="288"/>
      <c r="H409" s="288"/>
      <c r="I409" s="288"/>
    </row>
    <row r="410" spans="5:9" ht="15.75" customHeight="1">
      <c r="E410" s="288"/>
      <c r="F410" s="288"/>
      <c r="G410" s="288"/>
      <c r="H410" s="288"/>
      <c r="I410" s="288"/>
    </row>
    <row r="411" spans="5:9" ht="15.75" customHeight="1">
      <c r="E411" s="288"/>
      <c r="F411" s="288"/>
      <c r="G411" s="288"/>
      <c r="H411" s="288"/>
      <c r="I411" s="288"/>
    </row>
    <row r="412" spans="5:9" ht="15.75" customHeight="1">
      <c r="E412" s="288"/>
      <c r="F412" s="288"/>
      <c r="G412" s="288"/>
      <c r="H412" s="288"/>
      <c r="I412" s="288"/>
    </row>
    <row r="413" spans="5:9" ht="15.75" customHeight="1">
      <c r="E413" s="288"/>
      <c r="F413" s="288"/>
      <c r="G413" s="288"/>
      <c r="H413" s="288"/>
      <c r="I413" s="288"/>
    </row>
    <row r="414" spans="5:9" ht="15.75" customHeight="1">
      <c r="E414" s="288"/>
      <c r="F414" s="288"/>
      <c r="G414" s="288"/>
      <c r="H414" s="288"/>
      <c r="I414" s="288"/>
    </row>
    <row r="415" spans="5:9" ht="15.75" customHeight="1">
      <c r="E415" s="288"/>
      <c r="F415" s="288"/>
      <c r="G415" s="288"/>
      <c r="H415" s="288"/>
      <c r="I415" s="288"/>
    </row>
    <row r="416" spans="5:9" ht="15.75" customHeight="1">
      <c r="E416" s="288"/>
      <c r="F416" s="288"/>
      <c r="G416" s="288"/>
      <c r="H416" s="288"/>
      <c r="I416" s="288"/>
    </row>
    <row r="417" spans="5:9" ht="15.75" customHeight="1">
      <c r="E417" s="288"/>
      <c r="F417" s="288"/>
      <c r="G417" s="288"/>
      <c r="H417" s="288"/>
      <c r="I417" s="288"/>
    </row>
    <row r="418" spans="5:9" ht="15.75" customHeight="1">
      <c r="E418" s="288"/>
      <c r="F418" s="288"/>
      <c r="G418" s="288"/>
      <c r="H418" s="288"/>
      <c r="I418" s="288"/>
    </row>
    <row r="419" spans="5:9" ht="15.75" customHeight="1">
      <c r="E419" s="288"/>
      <c r="F419" s="288"/>
      <c r="G419" s="288"/>
      <c r="H419" s="288"/>
      <c r="I419" s="288"/>
    </row>
    <row r="420" spans="5:9" ht="15.75" customHeight="1">
      <c r="E420" s="288"/>
      <c r="F420" s="288"/>
      <c r="G420" s="288"/>
      <c r="H420" s="288"/>
      <c r="I420" s="288"/>
    </row>
    <row r="421" spans="5:9" ht="15.75" customHeight="1">
      <c r="E421" s="288"/>
      <c r="F421" s="288"/>
      <c r="G421" s="288"/>
      <c r="H421" s="288"/>
      <c r="I421" s="288"/>
    </row>
    <row r="422" spans="5:9" ht="15.75" customHeight="1">
      <c r="E422" s="288"/>
      <c r="F422" s="288"/>
      <c r="G422" s="288"/>
      <c r="H422" s="288"/>
      <c r="I422" s="288"/>
    </row>
    <row r="423" spans="5:9" ht="15.75" customHeight="1">
      <c r="E423" s="288"/>
      <c r="F423" s="288"/>
      <c r="G423" s="288"/>
      <c r="H423" s="288"/>
      <c r="I423" s="288"/>
    </row>
    <row r="424" spans="5:9" ht="15.75" customHeight="1">
      <c r="E424" s="288"/>
      <c r="F424" s="288"/>
      <c r="G424" s="288"/>
      <c r="H424" s="288"/>
      <c r="I424" s="288"/>
    </row>
    <row r="425" spans="5:9" ht="15.75" customHeight="1">
      <c r="E425" s="288"/>
      <c r="F425" s="288"/>
      <c r="G425" s="288"/>
      <c r="H425" s="288"/>
      <c r="I425" s="288"/>
    </row>
    <row r="426" spans="5:9" ht="15.75" customHeight="1">
      <c r="E426" s="288"/>
      <c r="F426" s="288"/>
      <c r="G426" s="288"/>
      <c r="H426" s="288"/>
      <c r="I426" s="288"/>
    </row>
    <row r="427" spans="5:9" ht="15.75" customHeight="1">
      <c r="E427" s="288"/>
      <c r="F427" s="288"/>
      <c r="G427" s="288"/>
      <c r="H427" s="288"/>
      <c r="I427" s="288"/>
    </row>
    <row r="428" spans="5:9" ht="15.75" customHeight="1">
      <c r="E428" s="288"/>
      <c r="F428" s="288"/>
      <c r="G428" s="288"/>
      <c r="H428" s="288"/>
      <c r="I428" s="288"/>
    </row>
    <row r="429" spans="5:9" ht="15.75" customHeight="1">
      <c r="E429" s="288"/>
      <c r="F429" s="288"/>
      <c r="G429" s="288"/>
      <c r="H429" s="288"/>
      <c r="I429" s="288"/>
    </row>
    <row r="430" spans="5:9" ht="15.75" customHeight="1">
      <c r="E430" s="288"/>
      <c r="F430" s="288"/>
      <c r="G430" s="288"/>
      <c r="H430" s="288"/>
      <c r="I430" s="288"/>
    </row>
    <row r="431" spans="5:9" ht="15.75" customHeight="1">
      <c r="E431" s="288"/>
      <c r="F431" s="288"/>
      <c r="G431" s="288"/>
      <c r="H431" s="288"/>
      <c r="I431" s="288"/>
    </row>
    <row r="432" spans="5:9" ht="15.75" customHeight="1">
      <c r="E432" s="288"/>
      <c r="F432" s="288"/>
      <c r="G432" s="288"/>
      <c r="H432" s="288"/>
      <c r="I432" s="288"/>
    </row>
    <row r="433" spans="5:9" ht="15.75" customHeight="1">
      <c r="E433" s="288"/>
      <c r="F433" s="288"/>
      <c r="G433" s="288"/>
      <c r="H433" s="288"/>
      <c r="I433" s="288"/>
    </row>
    <row r="434" spans="5:9" ht="15.75" customHeight="1">
      <c r="E434" s="288"/>
      <c r="F434" s="288"/>
      <c r="G434" s="288"/>
      <c r="H434" s="288"/>
      <c r="I434" s="288"/>
    </row>
    <row r="435" spans="5:9" ht="15.75" customHeight="1">
      <c r="E435" s="288"/>
      <c r="F435" s="288"/>
      <c r="G435" s="288"/>
      <c r="H435" s="288"/>
      <c r="I435" s="288"/>
    </row>
    <row r="436" spans="5:9" ht="15.75" customHeight="1">
      <c r="E436" s="288"/>
      <c r="F436" s="288"/>
      <c r="G436" s="288"/>
      <c r="H436" s="288"/>
      <c r="I436" s="288"/>
    </row>
    <row r="437" spans="5:9" ht="15.75" customHeight="1">
      <c r="E437" s="288"/>
      <c r="F437" s="288"/>
      <c r="G437" s="288"/>
      <c r="H437" s="288"/>
      <c r="I437" s="288"/>
    </row>
    <row r="438" spans="5:9" ht="15.75" customHeight="1">
      <c r="E438" s="288"/>
      <c r="F438" s="288"/>
      <c r="G438" s="288"/>
      <c r="H438" s="288"/>
      <c r="I438" s="288"/>
    </row>
    <row r="439" spans="5:9" ht="15.75" customHeight="1">
      <c r="E439" s="288"/>
      <c r="F439" s="288"/>
      <c r="G439" s="288"/>
      <c r="H439" s="288"/>
      <c r="I439" s="288"/>
    </row>
    <row r="440" spans="5:9" ht="15.75" customHeight="1">
      <c r="E440" s="288"/>
      <c r="F440" s="288"/>
      <c r="G440" s="288"/>
      <c r="H440" s="288"/>
      <c r="I440" s="288"/>
    </row>
    <row r="441" spans="5:9" ht="15.75" customHeight="1">
      <c r="E441" s="288"/>
      <c r="F441" s="288"/>
      <c r="G441" s="288"/>
      <c r="H441" s="288"/>
      <c r="I441" s="288"/>
    </row>
    <row r="442" spans="5:9" ht="15.75" customHeight="1">
      <c r="E442" s="288"/>
      <c r="F442" s="288"/>
      <c r="G442" s="288"/>
      <c r="H442" s="288"/>
      <c r="I442" s="288"/>
    </row>
    <row r="443" spans="5:9" ht="15.75" customHeight="1">
      <c r="E443" s="288"/>
      <c r="F443" s="288"/>
      <c r="G443" s="288"/>
      <c r="H443" s="288"/>
      <c r="I443" s="288"/>
    </row>
    <row r="444" spans="5:9" ht="15.75" customHeight="1">
      <c r="E444" s="288"/>
      <c r="F444" s="288"/>
      <c r="G444" s="288"/>
      <c r="H444" s="288"/>
      <c r="I444" s="288"/>
    </row>
    <row r="445" spans="5:9" ht="15.75" customHeight="1">
      <c r="E445" s="288"/>
      <c r="F445" s="288"/>
      <c r="G445" s="288"/>
      <c r="H445" s="288"/>
      <c r="I445" s="288"/>
    </row>
    <row r="446" spans="5:9" ht="15.75" customHeight="1">
      <c r="E446" s="288"/>
      <c r="F446" s="288"/>
      <c r="G446" s="288"/>
      <c r="H446" s="288"/>
      <c r="I446" s="288"/>
    </row>
    <row r="447" spans="5:9" ht="15.75" customHeight="1">
      <c r="E447" s="288"/>
      <c r="F447" s="288"/>
      <c r="G447" s="288"/>
      <c r="H447" s="288"/>
      <c r="I447" s="288"/>
    </row>
    <row r="448" spans="5:9" ht="15.75" customHeight="1">
      <c r="E448" s="288"/>
      <c r="F448" s="288"/>
      <c r="G448" s="288"/>
      <c r="H448" s="288"/>
      <c r="I448" s="288"/>
    </row>
    <row r="449" spans="5:9" ht="15.75" customHeight="1">
      <c r="E449" s="288"/>
      <c r="F449" s="288"/>
      <c r="G449" s="288"/>
      <c r="H449" s="288"/>
      <c r="I449" s="288"/>
    </row>
    <row r="450" spans="5:9" ht="15.75" customHeight="1">
      <c r="E450" s="288"/>
      <c r="F450" s="288"/>
      <c r="G450" s="288"/>
      <c r="H450" s="288"/>
      <c r="I450" s="288"/>
    </row>
    <row r="451" spans="5:9" ht="15.75" customHeight="1">
      <c r="E451" s="288"/>
      <c r="F451" s="288"/>
      <c r="G451" s="288"/>
      <c r="H451" s="288"/>
      <c r="I451" s="288"/>
    </row>
    <row r="452" spans="5:9" ht="15.75" customHeight="1">
      <c r="E452" s="288"/>
      <c r="F452" s="288"/>
      <c r="G452" s="288"/>
      <c r="H452" s="288"/>
      <c r="I452" s="288"/>
    </row>
    <row r="453" spans="5:9" ht="15.75" customHeight="1">
      <c r="E453" s="288"/>
      <c r="F453" s="288"/>
      <c r="G453" s="288"/>
      <c r="H453" s="288"/>
      <c r="I453" s="288"/>
    </row>
    <row r="454" spans="5:9" ht="15.75" customHeight="1">
      <c r="E454" s="288"/>
      <c r="F454" s="288"/>
      <c r="G454" s="288"/>
      <c r="H454" s="288"/>
      <c r="I454" s="288"/>
    </row>
    <row r="455" spans="5:9" ht="15.75" customHeight="1">
      <c r="E455" s="288"/>
      <c r="F455" s="288"/>
      <c r="G455" s="288"/>
      <c r="H455" s="288"/>
      <c r="I455" s="288"/>
    </row>
    <row r="456" spans="5:9" ht="15.75" customHeight="1">
      <c r="E456" s="288"/>
      <c r="F456" s="288"/>
      <c r="G456" s="288"/>
      <c r="H456" s="288"/>
      <c r="I456" s="288"/>
    </row>
    <row r="457" spans="5:9" ht="15.75" customHeight="1">
      <c r="E457" s="288"/>
      <c r="F457" s="288"/>
      <c r="G457" s="288"/>
      <c r="H457" s="288"/>
      <c r="I457" s="288"/>
    </row>
    <row r="458" spans="5:9" ht="15.75" customHeight="1">
      <c r="E458" s="288"/>
      <c r="F458" s="288"/>
      <c r="G458" s="288"/>
      <c r="H458" s="288"/>
      <c r="I458" s="288"/>
    </row>
    <row r="459" spans="5:9" ht="15.75" customHeight="1">
      <c r="E459" s="288"/>
      <c r="F459" s="288"/>
      <c r="G459" s="288"/>
      <c r="H459" s="288"/>
      <c r="I459" s="288"/>
    </row>
    <row r="460" spans="5:9" ht="15.75" customHeight="1">
      <c r="E460" s="288"/>
      <c r="F460" s="288"/>
      <c r="G460" s="288"/>
      <c r="H460" s="288"/>
      <c r="I460" s="288"/>
    </row>
    <row r="461" spans="5:9" ht="15.75" customHeight="1">
      <c r="E461" s="288"/>
      <c r="F461" s="288"/>
      <c r="G461" s="288"/>
      <c r="H461" s="288"/>
      <c r="I461" s="288"/>
    </row>
    <row r="462" spans="5:9" ht="15.75" customHeight="1">
      <c r="E462" s="288"/>
      <c r="F462" s="288"/>
      <c r="G462" s="288"/>
      <c r="H462" s="288"/>
      <c r="I462" s="288"/>
    </row>
    <row r="463" spans="5:9" ht="15.75" customHeight="1">
      <c r="E463" s="288"/>
      <c r="F463" s="288"/>
      <c r="G463" s="288"/>
      <c r="H463" s="288"/>
      <c r="I463" s="288"/>
    </row>
    <row r="464" spans="5:9" ht="15.75" customHeight="1">
      <c r="E464" s="288"/>
      <c r="F464" s="288"/>
      <c r="G464" s="288"/>
      <c r="H464" s="288"/>
      <c r="I464" s="288"/>
    </row>
    <row r="465" spans="5:9" ht="15.75" customHeight="1">
      <c r="E465" s="288"/>
      <c r="F465" s="288"/>
      <c r="G465" s="288"/>
      <c r="H465" s="288"/>
      <c r="I465" s="288"/>
    </row>
    <row r="466" spans="5:9" ht="15.75" customHeight="1">
      <c r="E466" s="288"/>
      <c r="F466" s="288"/>
      <c r="G466" s="288"/>
      <c r="H466" s="288"/>
      <c r="I466" s="288"/>
    </row>
    <row r="467" spans="5:9" ht="15.75" customHeight="1">
      <c r="E467" s="288"/>
      <c r="F467" s="288"/>
      <c r="G467" s="288"/>
      <c r="H467" s="288"/>
      <c r="I467" s="288"/>
    </row>
    <row r="468" spans="5:9" ht="15.75" customHeight="1">
      <c r="E468" s="288"/>
      <c r="F468" s="288"/>
      <c r="G468" s="288"/>
      <c r="H468" s="288"/>
      <c r="I468" s="288"/>
    </row>
    <row r="469" spans="5:9" ht="15.75" customHeight="1">
      <c r="E469" s="288"/>
      <c r="F469" s="288"/>
      <c r="G469" s="288"/>
      <c r="H469" s="288"/>
      <c r="I469" s="288"/>
    </row>
    <row r="470" spans="5:9" ht="15.75" customHeight="1">
      <c r="E470" s="288"/>
      <c r="F470" s="288"/>
      <c r="G470" s="288"/>
      <c r="H470" s="288"/>
      <c r="I470" s="288"/>
    </row>
    <row r="471" spans="5:9" ht="15.75" customHeight="1">
      <c r="E471" s="288"/>
      <c r="F471" s="288"/>
      <c r="G471" s="288"/>
      <c r="H471" s="288"/>
      <c r="I471" s="288"/>
    </row>
    <row r="472" spans="5:9" ht="15.75" customHeight="1">
      <c r="E472" s="288"/>
      <c r="F472" s="288"/>
      <c r="G472" s="288"/>
      <c r="H472" s="288"/>
      <c r="I472" s="288"/>
    </row>
    <row r="473" spans="5:9" ht="15.75" customHeight="1">
      <c r="E473" s="288"/>
      <c r="F473" s="288"/>
      <c r="G473" s="288"/>
      <c r="H473" s="288"/>
      <c r="I473" s="288"/>
    </row>
    <row r="474" spans="5:9" ht="15.75" customHeight="1">
      <c r="E474" s="288"/>
      <c r="F474" s="288"/>
      <c r="G474" s="288"/>
      <c r="H474" s="288"/>
      <c r="I474" s="288"/>
    </row>
    <row r="475" spans="5:9" ht="15.75" customHeight="1">
      <c r="E475" s="288"/>
      <c r="F475" s="288"/>
      <c r="G475" s="288"/>
      <c r="H475" s="288"/>
      <c r="I475" s="288"/>
    </row>
    <row r="476" spans="5:9" ht="15.75" customHeight="1">
      <c r="E476" s="288"/>
      <c r="F476" s="288"/>
      <c r="G476" s="288"/>
      <c r="H476" s="288"/>
      <c r="I476" s="288"/>
    </row>
    <row r="477" spans="5:9" ht="15.75" customHeight="1">
      <c r="E477" s="288"/>
      <c r="F477" s="288"/>
      <c r="G477" s="288"/>
      <c r="H477" s="288"/>
      <c r="I477" s="288"/>
    </row>
    <row r="478" spans="5:9" ht="15.75" customHeight="1">
      <c r="E478" s="288"/>
      <c r="F478" s="288"/>
      <c r="G478" s="288"/>
      <c r="H478" s="288"/>
      <c r="I478" s="288"/>
    </row>
    <row r="479" spans="5:9" ht="15.75" customHeight="1">
      <c r="E479" s="288"/>
      <c r="F479" s="288"/>
      <c r="G479" s="288"/>
      <c r="H479" s="288"/>
      <c r="I479" s="288"/>
    </row>
    <row r="480" spans="5:9" ht="15.75" customHeight="1">
      <c r="E480" s="288"/>
      <c r="F480" s="288"/>
      <c r="G480" s="288"/>
      <c r="H480" s="288"/>
      <c r="I480" s="288"/>
    </row>
    <row r="481" spans="5:9" ht="15.75" customHeight="1">
      <c r="E481" s="288"/>
      <c r="F481" s="288"/>
      <c r="G481" s="288"/>
      <c r="H481" s="288"/>
      <c r="I481" s="288"/>
    </row>
    <row r="482" spans="5:9" ht="15.75" customHeight="1">
      <c r="E482" s="288"/>
      <c r="F482" s="288"/>
      <c r="G482" s="288"/>
      <c r="H482" s="288"/>
      <c r="I482" s="288"/>
    </row>
    <row r="483" spans="5:9" ht="15.75" customHeight="1">
      <c r="E483" s="288"/>
      <c r="F483" s="288"/>
      <c r="G483" s="288"/>
      <c r="H483" s="288"/>
      <c r="I483" s="288"/>
    </row>
    <row r="484" spans="5:9" ht="15.75" customHeight="1">
      <c r="E484" s="288"/>
      <c r="F484" s="288"/>
      <c r="G484" s="288"/>
      <c r="H484" s="288"/>
      <c r="I484" s="288"/>
    </row>
    <row r="485" spans="5:9" ht="15.75" customHeight="1">
      <c r="E485" s="288"/>
      <c r="F485" s="288"/>
      <c r="G485" s="288"/>
      <c r="H485" s="288"/>
      <c r="I485" s="288"/>
    </row>
    <row r="486" spans="5:9" ht="15.75" customHeight="1">
      <c r="E486" s="288"/>
      <c r="F486" s="288"/>
      <c r="G486" s="288"/>
      <c r="H486" s="288"/>
      <c r="I486" s="288"/>
    </row>
    <row r="487" spans="5:9" ht="15.75" customHeight="1">
      <c r="E487" s="288"/>
      <c r="F487" s="288"/>
      <c r="G487" s="288"/>
      <c r="H487" s="288"/>
      <c r="I487" s="288"/>
    </row>
    <row r="488" spans="5:9" ht="15.75" customHeight="1">
      <c r="E488" s="288"/>
      <c r="F488" s="288"/>
      <c r="G488" s="288"/>
      <c r="H488" s="288"/>
      <c r="I488" s="288"/>
    </row>
    <row r="489" spans="5:9" ht="15.75" customHeight="1">
      <c r="E489" s="288"/>
      <c r="F489" s="288"/>
      <c r="G489" s="288"/>
      <c r="H489" s="288"/>
      <c r="I489" s="288"/>
    </row>
    <row r="490" spans="5:9" ht="15.75" customHeight="1">
      <c r="E490" s="288"/>
      <c r="F490" s="288"/>
      <c r="G490" s="288"/>
      <c r="H490" s="288"/>
      <c r="I490" s="288"/>
    </row>
    <row r="491" spans="5:9" ht="15.75" customHeight="1">
      <c r="E491" s="288"/>
      <c r="F491" s="288"/>
      <c r="G491" s="288"/>
      <c r="H491" s="288"/>
      <c r="I491" s="288"/>
    </row>
    <row r="492" spans="5:9" ht="15.75" customHeight="1">
      <c r="E492" s="288"/>
      <c r="F492" s="288"/>
      <c r="G492" s="288"/>
      <c r="H492" s="288"/>
      <c r="I492" s="288"/>
    </row>
    <row r="493" spans="5:9" ht="15.75" customHeight="1">
      <c r="E493" s="288"/>
      <c r="F493" s="288"/>
      <c r="G493" s="288"/>
      <c r="H493" s="288"/>
      <c r="I493" s="288"/>
    </row>
    <row r="494" spans="5:9" ht="15.75" customHeight="1">
      <c r="E494" s="288"/>
      <c r="F494" s="288"/>
      <c r="G494" s="288"/>
      <c r="H494" s="288"/>
      <c r="I494" s="288"/>
    </row>
    <row r="495" spans="5:9" ht="15.75" customHeight="1">
      <c r="E495" s="288"/>
      <c r="F495" s="288"/>
      <c r="G495" s="288"/>
      <c r="H495" s="288"/>
      <c r="I495" s="288"/>
    </row>
    <row r="496" spans="5:9" ht="15.75" customHeight="1">
      <c r="E496" s="288"/>
      <c r="F496" s="288"/>
      <c r="G496" s="288"/>
      <c r="H496" s="288"/>
      <c r="I496" s="288"/>
    </row>
    <row r="497" spans="5:9" ht="15.75" customHeight="1">
      <c r="E497" s="288"/>
      <c r="F497" s="288"/>
      <c r="G497" s="288"/>
      <c r="H497" s="288"/>
      <c r="I497" s="288"/>
    </row>
    <row r="498" spans="5:9" ht="15.75" customHeight="1">
      <c r="E498" s="288"/>
      <c r="F498" s="288"/>
      <c r="G498" s="288"/>
      <c r="H498" s="288"/>
      <c r="I498" s="288"/>
    </row>
    <row r="499" spans="5:9" ht="15.75" customHeight="1">
      <c r="E499" s="288"/>
      <c r="F499" s="288"/>
      <c r="G499" s="288"/>
      <c r="H499" s="288"/>
      <c r="I499" s="288"/>
    </row>
    <row r="500" spans="5:9" ht="15.75" customHeight="1">
      <c r="E500" s="288"/>
      <c r="F500" s="288"/>
      <c r="G500" s="288"/>
      <c r="H500" s="288"/>
      <c r="I500" s="288"/>
    </row>
    <row r="501" spans="5:9" ht="15.75" customHeight="1">
      <c r="E501" s="288"/>
      <c r="F501" s="288"/>
      <c r="G501" s="288"/>
      <c r="H501" s="288"/>
      <c r="I501" s="288"/>
    </row>
    <row r="502" spans="5:9" ht="15.75" customHeight="1">
      <c r="E502" s="288"/>
      <c r="F502" s="288"/>
      <c r="G502" s="288"/>
      <c r="H502" s="288"/>
      <c r="I502" s="288"/>
    </row>
    <row r="503" spans="5:9" ht="15.75" customHeight="1">
      <c r="E503" s="288"/>
      <c r="F503" s="288"/>
      <c r="G503" s="288"/>
      <c r="H503" s="288"/>
      <c r="I503" s="288"/>
    </row>
    <row r="504" spans="5:9" ht="15.75" customHeight="1">
      <c r="E504" s="288"/>
      <c r="F504" s="288"/>
      <c r="G504" s="288"/>
      <c r="H504" s="288"/>
      <c r="I504" s="288"/>
    </row>
    <row r="505" spans="5:9" ht="15.75" customHeight="1">
      <c r="E505" s="288"/>
      <c r="F505" s="288"/>
      <c r="G505" s="288"/>
      <c r="H505" s="288"/>
      <c r="I505" s="288"/>
    </row>
    <row r="506" spans="5:9" ht="15.75" customHeight="1">
      <c r="E506" s="288"/>
      <c r="F506" s="288"/>
      <c r="G506" s="288"/>
      <c r="H506" s="288"/>
      <c r="I506" s="288"/>
    </row>
    <row r="507" spans="5:9" ht="15.75" customHeight="1">
      <c r="E507" s="288"/>
      <c r="F507" s="288"/>
      <c r="G507" s="288"/>
      <c r="H507" s="288"/>
      <c r="I507" s="288"/>
    </row>
    <row r="508" spans="5:9" ht="15.75" customHeight="1">
      <c r="E508" s="288"/>
      <c r="F508" s="288"/>
      <c r="G508" s="288"/>
      <c r="H508" s="288"/>
      <c r="I508" s="288"/>
    </row>
    <row r="509" spans="5:9" ht="15.75" customHeight="1">
      <c r="E509" s="288"/>
      <c r="F509" s="288"/>
      <c r="G509" s="288"/>
      <c r="H509" s="288"/>
      <c r="I509" s="288"/>
    </row>
    <row r="510" spans="5:9" ht="15.75" customHeight="1">
      <c r="E510" s="288"/>
      <c r="F510" s="288"/>
      <c r="G510" s="288"/>
      <c r="H510" s="288"/>
      <c r="I510" s="288"/>
    </row>
    <row r="511" spans="5:9" ht="15.75" customHeight="1">
      <c r="E511" s="288"/>
      <c r="F511" s="288"/>
      <c r="G511" s="288"/>
      <c r="H511" s="288"/>
      <c r="I511" s="288"/>
    </row>
    <row r="512" spans="5:9" ht="15.75" customHeight="1">
      <c r="E512" s="288"/>
      <c r="F512" s="288"/>
      <c r="G512" s="288"/>
      <c r="H512" s="288"/>
      <c r="I512" s="288"/>
    </row>
    <row r="513" spans="5:9" ht="15.75" customHeight="1">
      <c r="E513" s="288"/>
      <c r="F513" s="288"/>
      <c r="G513" s="288"/>
      <c r="H513" s="288"/>
      <c r="I513" s="288"/>
    </row>
    <row r="514" spans="5:9" ht="15.75" customHeight="1">
      <c r="E514" s="288"/>
      <c r="F514" s="288"/>
      <c r="G514" s="288"/>
      <c r="H514" s="288"/>
      <c r="I514" s="288"/>
    </row>
    <row r="515" spans="5:9" ht="15.75" customHeight="1">
      <c r="E515" s="288"/>
      <c r="F515" s="288"/>
      <c r="G515" s="288"/>
      <c r="H515" s="288"/>
      <c r="I515" s="288"/>
    </row>
    <row r="516" spans="5:9" ht="15.75" customHeight="1">
      <c r="E516" s="288"/>
      <c r="F516" s="288"/>
      <c r="G516" s="288"/>
      <c r="H516" s="288"/>
      <c r="I516" s="288"/>
    </row>
    <row r="517" spans="5:9" ht="15.75" customHeight="1">
      <c r="E517" s="288"/>
      <c r="F517" s="288"/>
      <c r="G517" s="288"/>
      <c r="H517" s="288"/>
      <c r="I517" s="288"/>
    </row>
    <row r="518" spans="5:9" ht="15.75" customHeight="1">
      <c r="E518" s="288"/>
      <c r="F518" s="288"/>
      <c r="G518" s="288"/>
      <c r="H518" s="288"/>
      <c r="I518" s="288"/>
    </row>
    <row r="519" spans="5:9" ht="15.75" customHeight="1">
      <c r="E519" s="288"/>
      <c r="F519" s="288"/>
      <c r="G519" s="288"/>
      <c r="H519" s="288"/>
      <c r="I519" s="288"/>
    </row>
    <row r="520" spans="5:9" ht="15.75" customHeight="1">
      <c r="E520" s="288"/>
      <c r="F520" s="288"/>
      <c r="G520" s="288"/>
      <c r="H520" s="288"/>
      <c r="I520" s="288"/>
    </row>
    <row r="521" spans="5:9" ht="15.75" customHeight="1">
      <c r="E521" s="288"/>
      <c r="F521" s="288"/>
      <c r="G521" s="288"/>
      <c r="H521" s="288"/>
      <c r="I521" s="288"/>
    </row>
    <row r="522" spans="5:9" ht="15.75" customHeight="1">
      <c r="E522" s="288"/>
      <c r="F522" s="288"/>
      <c r="G522" s="288"/>
      <c r="H522" s="288"/>
      <c r="I522" s="288"/>
    </row>
    <row r="523" spans="5:9" ht="15.75" customHeight="1">
      <c r="E523" s="288"/>
      <c r="F523" s="288"/>
      <c r="G523" s="288"/>
      <c r="H523" s="288"/>
      <c r="I523" s="288"/>
    </row>
    <row r="524" spans="5:9" ht="15.75" customHeight="1">
      <c r="E524" s="288"/>
      <c r="F524" s="288"/>
      <c r="G524" s="288"/>
      <c r="H524" s="288"/>
      <c r="I524" s="288"/>
    </row>
    <row r="525" spans="5:9" ht="15.75" customHeight="1">
      <c r="E525" s="288"/>
      <c r="F525" s="288"/>
      <c r="G525" s="288"/>
      <c r="H525" s="288"/>
      <c r="I525" s="288"/>
    </row>
    <row r="526" spans="5:9" ht="15.75" customHeight="1">
      <c r="E526" s="288"/>
      <c r="F526" s="288"/>
      <c r="G526" s="288"/>
      <c r="H526" s="288"/>
      <c r="I526" s="288"/>
    </row>
    <row r="527" spans="5:9" ht="15.75" customHeight="1">
      <c r="E527" s="288"/>
      <c r="F527" s="288"/>
      <c r="G527" s="288"/>
      <c r="H527" s="288"/>
      <c r="I527" s="288"/>
    </row>
    <row r="528" spans="5:9" ht="15.75" customHeight="1">
      <c r="E528" s="288"/>
      <c r="F528" s="288"/>
      <c r="G528" s="288"/>
      <c r="H528" s="288"/>
      <c r="I528" s="288"/>
    </row>
    <row r="529" spans="5:9" ht="15.75" customHeight="1">
      <c r="E529" s="288"/>
      <c r="F529" s="288"/>
      <c r="G529" s="288"/>
      <c r="H529" s="288"/>
      <c r="I529" s="288"/>
    </row>
    <row r="530" spans="5:9" ht="15.75" customHeight="1">
      <c r="E530" s="288"/>
      <c r="F530" s="288"/>
      <c r="G530" s="288"/>
      <c r="H530" s="288"/>
      <c r="I530" s="288"/>
    </row>
    <row r="531" spans="5:9" ht="15.75" customHeight="1">
      <c r="E531" s="288"/>
      <c r="F531" s="288"/>
      <c r="G531" s="288"/>
      <c r="H531" s="288"/>
      <c r="I531" s="288"/>
    </row>
    <row r="532" spans="5:9" ht="15.75" customHeight="1">
      <c r="E532" s="288"/>
      <c r="F532" s="288"/>
      <c r="G532" s="288"/>
      <c r="H532" s="288"/>
      <c r="I532" s="288"/>
    </row>
    <row r="533" spans="5:9" ht="15.75" customHeight="1">
      <c r="E533" s="288"/>
      <c r="F533" s="288"/>
      <c r="G533" s="288"/>
      <c r="H533" s="288"/>
      <c r="I533" s="288"/>
    </row>
    <row r="534" spans="5:9" ht="15.75" customHeight="1">
      <c r="E534" s="288"/>
      <c r="F534" s="288"/>
      <c r="G534" s="288"/>
      <c r="H534" s="288"/>
      <c r="I534" s="288"/>
    </row>
    <row r="535" spans="5:9" ht="15.75" customHeight="1">
      <c r="E535" s="288"/>
      <c r="F535" s="288"/>
      <c r="G535" s="288"/>
      <c r="H535" s="288"/>
      <c r="I535" s="288"/>
    </row>
    <row r="536" spans="5:9" ht="15.75" customHeight="1">
      <c r="E536" s="288"/>
      <c r="F536" s="288"/>
      <c r="G536" s="288"/>
      <c r="H536" s="288"/>
      <c r="I536" s="288"/>
    </row>
    <row r="537" spans="5:9" ht="15.75" customHeight="1">
      <c r="E537" s="288"/>
      <c r="F537" s="288"/>
      <c r="G537" s="288"/>
      <c r="H537" s="288"/>
      <c r="I537" s="288"/>
    </row>
    <row r="538" spans="5:9" ht="15.75" customHeight="1">
      <c r="E538" s="288"/>
      <c r="F538" s="288"/>
      <c r="G538" s="288"/>
      <c r="H538" s="288"/>
      <c r="I538" s="288"/>
    </row>
    <row r="539" spans="5:9" ht="15.75" customHeight="1">
      <c r="E539" s="288"/>
      <c r="F539" s="288"/>
      <c r="G539" s="288"/>
      <c r="H539" s="288"/>
      <c r="I539" s="288"/>
    </row>
    <row r="540" spans="5:9" ht="15.75" customHeight="1">
      <c r="E540" s="288"/>
      <c r="F540" s="288"/>
      <c r="G540" s="288"/>
      <c r="H540" s="288"/>
      <c r="I540" s="288"/>
    </row>
    <row r="541" spans="5:9" ht="15.75" customHeight="1">
      <c r="E541" s="288"/>
      <c r="F541" s="288"/>
      <c r="G541" s="288"/>
      <c r="H541" s="288"/>
      <c r="I541" s="288"/>
    </row>
    <row r="542" spans="5:9" ht="15.75" customHeight="1">
      <c r="E542" s="288"/>
      <c r="F542" s="288"/>
      <c r="G542" s="288"/>
      <c r="H542" s="288"/>
      <c r="I542" s="288"/>
    </row>
    <row r="543" spans="5:9" ht="15.75" customHeight="1">
      <c r="E543" s="288"/>
      <c r="F543" s="288"/>
      <c r="G543" s="288"/>
      <c r="H543" s="288"/>
      <c r="I543" s="288"/>
    </row>
    <row r="544" spans="5:9" ht="15.75" customHeight="1">
      <c r="E544" s="288"/>
      <c r="F544" s="288"/>
      <c r="G544" s="288"/>
      <c r="H544" s="288"/>
      <c r="I544" s="288"/>
    </row>
    <row r="545" spans="5:9" ht="15.75" customHeight="1">
      <c r="E545" s="288"/>
      <c r="F545" s="288"/>
      <c r="G545" s="288"/>
      <c r="H545" s="288"/>
      <c r="I545" s="288"/>
    </row>
    <row r="546" spans="5:9" ht="15.75" customHeight="1">
      <c r="E546" s="288"/>
      <c r="F546" s="288"/>
      <c r="G546" s="288"/>
      <c r="H546" s="288"/>
      <c r="I546" s="288"/>
    </row>
    <row r="547" spans="5:9" ht="15.75" customHeight="1">
      <c r="E547" s="288"/>
      <c r="F547" s="288"/>
      <c r="G547" s="288"/>
      <c r="H547" s="288"/>
      <c r="I547" s="288"/>
    </row>
    <row r="548" spans="5:9" ht="15.75" customHeight="1">
      <c r="E548" s="288"/>
      <c r="F548" s="288"/>
      <c r="G548" s="288"/>
      <c r="H548" s="288"/>
      <c r="I548" s="288"/>
    </row>
    <row r="549" spans="5:9" ht="15.75" customHeight="1">
      <c r="E549" s="288"/>
      <c r="F549" s="288"/>
      <c r="G549" s="288"/>
      <c r="H549" s="288"/>
      <c r="I549" s="288"/>
    </row>
    <row r="550" spans="5:9" ht="15.75" customHeight="1">
      <c r="E550" s="288"/>
      <c r="F550" s="288"/>
      <c r="G550" s="288"/>
      <c r="H550" s="288"/>
      <c r="I550" s="288"/>
    </row>
    <row r="551" spans="5:9" ht="15.75" customHeight="1">
      <c r="E551" s="288"/>
      <c r="F551" s="288"/>
      <c r="G551" s="288"/>
      <c r="H551" s="288"/>
      <c r="I551" s="288"/>
    </row>
    <row r="552" spans="5:9" ht="15.75" customHeight="1">
      <c r="E552" s="288"/>
      <c r="F552" s="288"/>
      <c r="G552" s="288"/>
      <c r="H552" s="288"/>
      <c r="I552" s="288"/>
    </row>
    <row r="553" spans="5:9" ht="15.75" customHeight="1">
      <c r="E553" s="288"/>
      <c r="F553" s="288"/>
      <c r="G553" s="288"/>
      <c r="H553" s="288"/>
      <c r="I553" s="288"/>
    </row>
    <row r="554" spans="5:9" ht="15.75" customHeight="1">
      <c r="E554" s="288"/>
      <c r="F554" s="288"/>
      <c r="G554" s="288"/>
      <c r="H554" s="288"/>
      <c r="I554" s="288"/>
    </row>
    <row r="555" spans="5:9" ht="15.75" customHeight="1">
      <c r="E555" s="288"/>
      <c r="F555" s="288"/>
      <c r="G555" s="288"/>
      <c r="H555" s="288"/>
      <c r="I555" s="288"/>
    </row>
    <row r="556" spans="5:9" ht="15.75" customHeight="1">
      <c r="E556" s="288"/>
      <c r="F556" s="288"/>
      <c r="G556" s="288"/>
      <c r="H556" s="288"/>
      <c r="I556" s="288"/>
    </row>
    <row r="557" spans="5:9" ht="15.75" customHeight="1">
      <c r="E557" s="288"/>
      <c r="F557" s="288"/>
      <c r="G557" s="288"/>
      <c r="H557" s="288"/>
      <c r="I557" s="288"/>
    </row>
    <row r="558" spans="5:9" ht="15.75" customHeight="1">
      <c r="E558" s="288"/>
      <c r="F558" s="288"/>
      <c r="G558" s="288"/>
      <c r="H558" s="288"/>
      <c r="I558" s="288"/>
    </row>
    <row r="559" spans="5:9" ht="15.75" customHeight="1">
      <c r="E559" s="288"/>
      <c r="F559" s="288"/>
      <c r="G559" s="288"/>
      <c r="H559" s="288"/>
      <c r="I559" s="288"/>
    </row>
    <row r="560" spans="5:9" ht="15.75" customHeight="1">
      <c r="E560" s="288"/>
      <c r="F560" s="288"/>
      <c r="G560" s="288"/>
      <c r="H560" s="288"/>
      <c r="I560" s="288"/>
    </row>
    <row r="561" spans="5:9" ht="15.75" customHeight="1">
      <c r="E561" s="288"/>
      <c r="F561" s="288"/>
      <c r="G561" s="288"/>
      <c r="H561" s="288"/>
      <c r="I561" s="288"/>
    </row>
    <row r="562" spans="5:9" ht="15.75" customHeight="1">
      <c r="E562" s="288"/>
      <c r="F562" s="288"/>
      <c r="G562" s="288"/>
      <c r="H562" s="288"/>
      <c r="I562" s="288"/>
    </row>
    <row r="563" spans="5:9" ht="15.75" customHeight="1">
      <c r="E563" s="288"/>
      <c r="F563" s="288"/>
      <c r="G563" s="288"/>
      <c r="H563" s="288"/>
      <c r="I563" s="288"/>
    </row>
    <row r="564" spans="5:9" ht="15.75" customHeight="1">
      <c r="E564" s="288"/>
      <c r="F564" s="288"/>
      <c r="G564" s="288"/>
      <c r="H564" s="288"/>
      <c r="I564" s="288"/>
    </row>
    <row r="565" spans="5:9" ht="15.75" customHeight="1">
      <c r="E565" s="288"/>
      <c r="F565" s="288"/>
      <c r="G565" s="288"/>
      <c r="H565" s="288"/>
      <c r="I565" s="288"/>
    </row>
    <row r="566" spans="5:9" ht="15.75" customHeight="1">
      <c r="E566" s="288"/>
      <c r="F566" s="288"/>
      <c r="G566" s="288"/>
      <c r="H566" s="288"/>
      <c r="I566" s="288"/>
    </row>
    <row r="567" spans="5:9" ht="15.75" customHeight="1">
      <c r="E567" s="288"/>
      <c r="F567" s="288"/>
      <c r="G567" s="288"/>
      <c r="H567" s="288"/>
      <c r="I567" s="288"/>
    </row>
    <row r="568" spans="5:9" ht="15.75" customHeight="1">
      <c r="E568" s="288"/>
      <c r="F568" s="288"/>
      <c r="G568" s="288"/>
      <c r="H568" s="288"/>
      <c r="I568" s="288"/>
    </row>
    <row r="569" spans="5:9" ht="15.75" customHeight="1">
      <c r="E569" s="288"/>
      <c r="F569" s="288"/>
      <c r="G569" s="288"/>
      <c r="H569" s="288"/>
      <c r="I569" s="288"/>
    </row>
    <row r="570" spans="5:9" ht="15.75" customHeight="1">
      <c r="E570" s="288"/>
      <c r="F570" s="288"/>
      <c r="G570" s="288"/>
      <c r="H570" s="288"/>
      <c r="I570" s="288"/>
    </row>
    <row r="571" spans="5:9" ht="15.75" customHeight="1">
      <c r="E571" s="288"/>
      <c r="F571" s="288"/>
      <c r="G571" s="288"/>
      <c r="H571" s="288"/>
      <c r="I571" s="288"/>
    </row>
    <row r="572" spans="5:9" ht="15.75" customHeight="1">
      <c r="E572" s="288"/>
      <c r="F572" s="288"/>
      <c r="G572" s="288"/>
      <c r="H572" s="288"/>
      <c r="I572" s="288"/>
    </row>
    <row r="573" spans="5:9" ht="15.75" customHeight="1">
      <c r="E573" s="288"/>
      <c r="F573" s="288"/>
      <c r="G573" s="288"/>
      <c r="H573" s="288"/>
      <c r="I573" s="288"/>
    </row>
    <row r="574" spans="5:9" ht="15.75" customHeight="1">
      <c r="E574" s="288"/>
      <c r="F574" s="288"/>
      <c r="G574" s="288"/>
      <c r="H574" s="288"/>
      <c r="I574" s="288"/>
    </row>
    <row r="575" spans="5:9" ht="15.75" customHeight="1">
      <c r="E575" s="288"/>
      <c r="F575" s="288"/>
      <c r="G575" s="288"/>
      <c r="H575" s="288"/>
      <c r="I575" s="288"/>
    </row>
    <row r="576" spans="5:9" ht="15.75" customHeight="1">
      <c r="E576" s="288"/>
      <c r="F576" s="288"/>
      <c r="G576" s="288"/>
      <c r="H576" s="288"/>
      <c r="I576" s="288"/>
    </row>
    <row r="577" spans="5:9" ht="15.75" customHeight="1">
      <c r="E577" s="288"/>
      <c r="F577" s="288"/>
      <c r="G577" s="288"/>
      <c r="H577" s="288"/>
      <c r="I577" s="288"/>
    </row>
    <row r="578" spans="5:9" ht="15.75" customHeight="1">
      <c r="E578" s="288"/>
      <c r="F578" s="288"/>
      <c r="G578" s="288"/>
      <c r="H578" s="288"/>
      <c r="I578" s="288"/>
    </row>
    <row r="579" spans="5:9" ht="15.75" customHeight="1">
      <c r="E579" s="288"/>
      <c r="F579" s="288"/>
      <c r="G579" s="288"/>
      <c r="H579" s="288"/>
      <c r="I579" s="288"/>
    </row>
    <row r="580" spans="5:9" ht="15.75" customHeight="1">
      <c r="E580" s="288"/>
      <c r="F580" s="288"/>
      <c r="G580" s="288"/>
      <c r="H580" s="288"/>
      <c r="I580" s="288"/>
    </row>
    <row r="581" spans="5:9" ht="15.75" customHeight="1">
      <c r="E581" s="288"/>
      <c r="F581" s="288"/>
      <c r="G581" s="288"/>
      <c r="H581" s="288"/>
      <c r="I581" s="288"/>
    </row>
    <row r="582" spans="5:9" ht="15.75" customHeight="1">
      <c r="E582" s="288"/>
      <c r="F582" s="288"/>
      <c r="G582" s="288"/>
      <c r="H582" s="288"/>
      <c r="I582" s="288"/>
    </row>
    <row r="583" spans="5:9" ht="15.75" customHeight="1">
      <c r="E583" s="288"/>
      <c r="F583" s="288"/>
      <c r="G583" s="288"/>
      <c r="H583" s="288"/>
      <c r="I583" s="288"/>
    </row>
    <row r="584" spans="5:9" ht="15.75" customHeight="1">
      <c r="E584" s="288"/>
      <c r="F584" s="288"/>
      <c r="G584" s="288"/>
      <c r="H584" s="288"/>
      <c r="I584" s="288"/>
    </row>
    <row r="585" spans="5:9" ht="15.75" customHeight="1">
      <c r="E585" s="288"/>
      <c r="F585" s="288"/>
      <c r="G585" s="288"/>
      <c r="H585" s="288"/>
      <c r="I585" s="288"/>
    </row>
    <row r="586" spans="5:9" ht="15.75" customHeight="1">
      <c r="E586" s="288"/>
      <c r="F586" s="288"/>
      <c r="G586" s="288"/>
      <c r="H586" s="288"/>
      <c r="I586" s="288"/>
    </row>
    <row r="587" spans="5:9" ht="15.75" customHeight="1">
      <c r="E587" s="288"/>
      <c r="F587" s="288"/>
      <c r="G587" s="288"/>
      <c r="H587" s="288"/>
      <c r="I587" s="288"/>
    </row>
    <row r="588" spans="5:9" ht="15.75" customHeight="1">
      <c r="E588" s="288"/>
      <c r="F588" s="288"/>
      <c r="G588" s="288"/>
      <c r="H588" s="288"/>
      <c r="I588" s="288"/>
    </row>
    <row r="589" spans="5:9" ht="15.75" customHeight="1">
      <c r="E589" s="288"/>
      <c r="F589" s="288"/>
      <c r="G589" s="288"/>
      <c r="H589" s="288"/>
      <c r="I589" s="288"/>
    </row>
    <row r="590" spans="5:9" ht="15.75" customHeight="1">
      <c r="E590" s="288"/>
      <c r="F590" s="288"/>
      <c r="G590" s="288"/>
      <c r="H590" s="288"/>
      <c r="I590" s="288"/>
    </row>
    <row r="591" spans="5:9" ht="15.75" customHeight="1">
      <c r="E591" s="288"/>
      <c r="F591" s="288"/>
      <c r="G591" s="288"/>
      <c r="H591" s="288"/>
      <c r="I591" s="288"/>
    </row>
    <row r="592" spans="5:9" ht="15.75" customHeight="1">
      <c r="E592" s="288"/>
      <c r="F592" s="288"/>
      <c r="G592" s="288"/>
      <c r="H592" s="288"/>
      <c r="I592" s="288"/>
    </row>
    <row r="593" spans="5:9" ht="15.75" customHeight="1">
      <c r="E593" s="288"/>
      <c r="F593" s="288"/>
      <c r="G593" s="288"/>
      <c r="H593" s="288"/>
      <c r="I593" s="288"/>
    </row>
    <row r="594" spans="5:9" ht="15.75" customHeight="1">
      <c r="E594" s="288"/>
      <c r="F594" s="288"/>
      <c r="G594" s="288"/>
      <c r="H594" s="288"/>
      <c r="I594" s="288"/>
    </row>
    <row r="595" spans="5:9" ht="15.75" customHeight="1">
      <c r="E595" s="288"/>
      <c r="F595" s="288"/>
      <c r="G595" s="288"/>
      <c r="H595" s="288"/>
      <c r="I595" s="288"/>
    </row>
    <row r="596" spans="5:9" ht="15.75" customHeight="1">
      <c r="E596" s="288"/>
      <c r="F596" s="288"/>
      <c r="G596" s="288"/>
      <c r="H596" s="288"/>
      <c r="I596" s="288"/>
    </row>
    <row r="597" spans="5:9" ht="15.75" customHeight="1">
      <c r="E597" s="288"/>
      <c r="F597" s="288"/>
      <c r="G597" s="288"/>
      <c r="H597" s="288"/>
      <c r="I597" s="288"/>
    </row>
    <row r="598" spans="5:9" ht="15.75" customHeight="1">
      <c r="E598" s="288"/>
      <c r="F598" s="288"/>
      <c r="G598" s="288"/>
      <c r="H598" s="288"/>
      <c r="I598" s="288"/>
    </row>
    <row r="599" spans="5:9" ht="15.75" customHeight="1">
      <c r="E599" s="288"/>
      <c r="F599" s="288"/>
      <c r="G599" s="288"/>
      <c r="H599" s="288"/>
      <c r="I599" s="288"/>
    </row>
    <row r="600" spans="5:9" ht="15.75" customHeight="1">
      <c r="E600" s="288"/>
      <c r="F600" s="288"/>
      <c r="G600" s="288"/>
      <c r="H600" s="288"/>
      <c r="I600" s="288"/>
    </row>
    <row r="601" spans="5:9" ht="15.75" customHeight="1">
      <c r="E601" s="288"/>
      <c r="F601" s="288"/>
      <c r="G601" s="288"/>
      <c r="H601" s="288"/>
      <c r="I601" s="288"/>
    </row>
    <row r="602" spans="5:9" ht="15.75" customHeight="1">
      <c r="E602" s="288"/>
      <c r="F602" s="288"/>
      <c r="G602" s="288"/>
      <c r="H602" s="288"/>
      <c r="I602" s="288"/>
    </row>
    <row r="603" spans="5:9" ht="15.75" customHeight="1">
      <c r="E603" s="288"/>
      <c r="F603" s="288"/>
      <c r="G603" s="288"/>
      <c r="H603" s="288"/>
      <c r="I603" s="288"/>
    </row>
    <row r="604" spans="5:9" ht="15.75" customHeight="1">
      <c r="E604" s="288"/>
      <c r="F604" s="288"/>
      <c r="G604" s="288"/>
      <c r="H604" s="288"/>
      <c r="I604" s="288"/>
    </row>
    <row r="605" spans="5:9" ht="15.75" customHeight="1">
      <c r="E605" s="288"/>
      <c r="F605" s="288"/>
      <c r="G605" s="288"/>
      <c r="H605" s="288"/>
      <c r="I605" s="288"/>
    </row>
    <row r="606" spans="5:9" ht="15.75" customHeight="1">
      <c r="E606" s="288"/>
      <c r="F606" s="288"/>
      <c r="G606" s="288"/>
      <c r="H606" s="288"/>
      <c r="I606" s="288"/>
    </row>
    <row r="607" spans="5:9" ht="15.75" customHeight="1">
      <c r="E607" s="288"/>
      <c r="F607" s="288"/>
      <c r="G607" s="288"/>
      <c r="H607" s="288"/>
      <c r="I607" s="288"/>
    </row>
    <row r="608" spans="5:9" ht="15.75" customHeight="1">
      <c r="E608" s="288"/>
      <c r="F608" s="288"/>
      <c r="G608" s="288"/>
      <c r="H608" s="288"/>
      <c r="I608" s="288"/>
    </row>
    <row r="609" spans="5:9" ht="15.75" customHeight="1">
      <c r="E609" s="288"/>
      <c r="F609" s="288"/>
      <c r="G609" s="288"/>
      <c r="H609" s="288"/>
      <c r="I609" s="288"/>
    </row>
    <row r="610" spans="5:9" ht="15.75" customHeight="1">
      <c r="E610" s="288"/>
      <c r="F610" s="288"/>
      <c r="G610" s="288"/>
      <c r="H610" s="288"/>
      <c r="I610" s="288"/>
    </row>
    <row r="611" spans="5:9" ht="15.75" customHeight="1">
      <c r="E611" s="288"/>
      <c r="F611" s="288"/>
      <c r="G611" s="288"/>
      <c r="H611" s="288"/>
      <c r="I611" s="288"/>
    </row>
    <row r="612" spans="5:9" ht="15.75" customHeight="1">
      <c r="E612" s="288"/>
      <c r="F612" s="288"/>
      <c r="G612" s="288"/>
      <c r="H612" s="288"/>
      <c r="I612" s="288"/>
    </row>
    <row r="613" spans="5:9" ht="15.75" customHeight="1">
      <c r="E613" s="288"/>
      <c r="F613" s="288"/>
      <c r="G613" s="288"/>
      <c r="H613" s="288"/>
      <c r="I613" s="288"/>
    </row>
    <row r="614" spans="5:9" ht="15.75" customHeight="1">
      <c r="E614" s="288"/>
      <c r="F614" s="288"/>
      <c r="G614" s="288"/>
      <c r="H614" s="288"/>
      <c r="I614" s="288"/>
    </row>
    <row r="615" spans="5:9" ht="15.75" customHeight="1">
      <c r="E615" s="288"/>
      <c r="F615" s="288"/>
      <c r="G615" s="288"/>
      <c r="H615" s="288"/>
      <c r="I615" s="288"/>
    </row>
    <row r="616" spans="5:9" ht="15.75" customHeight="1">
      <c r="E616" s="288"/>
      <c r="F616" s="288"/>
      <c r="G616" s="288"/>
      <c r="H616" s="288"/>
      <c r="I616" s="288"/>
    </row>
    <row r="617" spans="5:9" ht="15.75" customHeight="1">
      <c r="E617" s="288"/>
      <c r="F617" s="288"/>
      <c r="G617" s="288"/>
      <c r="H617" s="288"/>
      <c r="I617" s="288"/>
    </row>
    <row r="618" spans="5:9" ht="15.75" customHeight="1">
      <c r="E618" s="288"/>
      <c r="F618" s="288"/>
      <c r="G618" s="288"/>
      <c r="H618" s="288"/>
      <c r="I618" s="288"/>
    </row>
    <row r="619" spans="5:9" ht="15.75" customHeight="1">
      <c r="E619" s="288"/>
      <c r="F619" s="288"/>
      <c r="G619" s="288"/>
      <c r="H619" s="288"/>
      <c r="I619" s="288"/>
    </row>
    <row r="620" spans="5:9" ht="15.75" customHeight="1">
      <c r="E620" s="288"/>
      <c r="F620" s="288"/>
      <c r="G620" s="288"/>
      <c r="H620" s="288"/>
      <c r="I620" s="288"/>
    </row>
    <row r="621" spans="5:9" ht="15.75" customHeight="1">
      <c r="E621" s="288"/>
      <c r="F621" s="288"/>
      <c r="G621" s="288"/>
      <c r="H621" s="288"/>
      <c r="I621" s="288"/>
    </row>
    <row r="622" spans="5:9" ht="15.75" customHeight="1">
      <c r="E622" s="288"/>
      <c r="F622" s="288"/>
      <c r="G622" s="288"/>
      <c r="H622" s="288"/>
      <c r="I622" s="288"/>
    </row>
    <row r="623" spans="5:9" ht="15.75" customHeight="1">
      <c r="E623" s="288"/>
      <c r="F623" s="288"/>
      <c r="G623" s="288"/>
      <c r="H623" s="288"/>
      <c r="I623" s="288"/>
    </row>
    <row r="624" spans="5:9" ht="15.75" customHeight="1">
      <c r="E624" s="288"/>
      <c r="F624" s="288"/>
      <c r="G624" s="288"/>
      <c r="H624" s="288"/>
      <c r="I624" s="288"/>
    </row>
    <row r="625" spans="5:9" ht="15.75" customHeight="1">
      <c r="E625" s="288"/>
      <c r="F625" s="288"/>
      <c r="G625" s="288"/>
      <c r="H625" s="288"/>
      <c r="I625" s="288"/>
    </row>
    <row r="626" spans="5:9" ht="15.75" customHeight="1">
      <c r="E626" s="288"/>
      <c r="F626" s="288"/>
      <c r="G626" s="288"/>
      <c r="H626" s="288"/>
      <c r="I626" s="288"/>
    </row>
    <row r="627" spans="5:9" ht="15.75" customHeight="1">
      <c r="E627" s="288"/>
      <c r="F627" s="288"/>
      <c r="G627" s="288"/>
      <c r="H627" s="288"/>
      <c r="I627" s="288"/>
    </row>
    <row r="628" spans="5:9" ht="15.75" customHeight="1">
      <c r="E628" s="288"/>
      <c r="F628" s="288"/>
      <c r="G628" s="288"/>
      <c r="H628" s="288"/>
      <c r="I628" s="288"/>
    </row>
    <row r="629" spans="5:9" ht="15.75" customHeight="1">
      <c r="E629" s="288"/>
      <c r="F629" s="288"/>
      <c r="G629" s="288"/>
      <c r="H629" s="288"/>
      <c r="I629" s="288"/>
    </row>
    <row r="630" spans="5:9" ht="15.75" customHeight="1">
      <c r="E630" s="288"/>
      <c r="F630" s="288"/>
      <c r="G630" s="288"/>
      <c r="H630" s="288"/>
      <c r="I630" s="288"/>
    </row>
    <row r="631" spans="5:9" ht="15.75" customHeight="1">
      <c r="E631" s="288"/>
      <c r="F631" s="288"/>
      <c r="G631" s="288"/>
      <c r="H631" s="288"/>
      <c r="I631" s="288"/>
    </row>
    <row r="632" spans="5:9" ht="15.75" customHeight="1">
      <c r="E632" s="288"/>
      <c r="F632" s="288"/>
      <c r="G632" s="288"/>
      <c r="H632" s="288"/>
      <c r="I632" s="288"/>
    </row>
    <row r="633" spans="5:9" ht="15.75" customHeight="1">
      <c r="E633" s="288"/>
      <c r="F633" s="288"/>
      <c r="G633" s="288"/>
      <c r="H633" s="288"/>
      <c r="I633" s="288"/>
    </row>
    <row r="634" spans="5:9" ht="15.75" customHeight="1">
      <c r="E634" s="288"/>
      <c r="F634" s="288"/>
      <c r="G634" s="288"/>
      <c r="H634" s="288"/>
      <c r="I634" s="288"/>
    </row>
    <row r="635" spans="5:9" ht="15.75" customHeight="1">
      <c r="E635" s="288"/>
      <c r="F635" s="288"/>
      <c r="G635" s="288"/>
      <c r="H635" s="288"/>
      <c r="I635" s="288"/>
    </row>
    <row r="636" spans="5:9" ht="15.75" customHeight="1">
      <c r="E636" s="288"/>
      <c r="F636" s="288"/>
      <c r="G636" s="288"/>
      <c r="H636" s="288"/>
      <c r="I636" s="288"/>
    </row>
    <row r="637" spans="5:9" ht="15.75" customHeight="1">
      <c r="E637" s="288"/>
      <c r="F637" s="288"/>
      <c r="G637" s="288"/>
      <c r="H637" s="288"/>
      <c r="I637" s="288"/>
    </row>
    <row r="638" spans="5:9" ht="15.75" customHeight="1">
      <c r="E638" s="288"/>
      <c r="F638" s="288"/>
      <c r="G638" s="288"/>
      <c r="H638" s="288"/>
      <c r="I638" s="288"/>
    </row>
    <row r="639" spans="5:9" ht="15.75" customHeight="1">
      <c r="E639" s="288"/>
      <c r="F639" s="288"/>
      <c r="G639" s="288"/>
      <c r="H639" s="288"/>
      <c r="I639" s="288"/>
    </row>
    <row r="640" spans="5:9" ht="15.75" customHeight="1">
      <c r="E640" s="288"/>
      <c r="F640" s="288"/>
      <c r="G640" s="288"/>
      <c r="H640" s="288"/>
      <c r="I640" s="288"/>
    </row>
    <row r="641" spans="5:9" ht="15.75" customHeight="1">
      <c r="E641" s="288"/>
      <c r="F641" s="288"/>
      <c r="G641" s="288"/>
      <c r="H641" s="288"/>
      <c r="I641" s="288"/>
    </row>
    <row r="642" spans="5:9" ht="15.75" customHeight="1">
      <c r="E642" s="288"/>
      <c r="F642" s="288"/>
      <c r="G642" s="288"/>
      <c r="H642" s="288"/>
      <c r="I642" s="288"/>
    </row>
    <row r="643" spans="5:9" ht="15.75" customHeight="1">
      <c r="E643" s="288"/>
      <c r="F643" s="288"/>
      <c r="G643" s="288"/>
      <c r="H643" s="288"/>
      <c r="I643" s="288"/>
    </row>
    <row r="644" spans="5:9" ht="15.75" customHeight="1">
      <c r="E644" s="288"/>
      <c r="F644" s="288"/>
      <c r="G644" s="288"/>
      <c r="H644" s="288"/>
      <c r="I644" s="288"/>
    </row>
    <row r="645" spans="5:9" ht="15.75" customHeight="1">
      <c r="E645" s="288"/>
      <c r="F645" s="288"/>
      <c r="G645" s="288"/>
      <c r="H645" s="288"/>
      <c r="I645" s="288"/>
    </row>
    <row r="646" spans="5:9" ht="15.75" customHeight="1">
      <c r="E646" s="288"/>
      <c r="F646" s="288"/>
      <c r="G646" s="288"/>
      <c r="H646" s="288"/>
      <c r="I646" s="288"/>
    </row>
    <row r="647" spans="5:9" ht="15.75" customHeight="1">
      <c r="E647" s="288"/>
      <c r="F647" s="288"/>
      <c r="G647" s="288"/>
      <c r="H647" s="288"/>
      <c r="I647" s="288"/>
    </row>
    <row r="648" spans="5:9" ht="15.75" customHeight="1">
      <c r="E648" s="288"/>
      <c r="F648" s="288"/>
      <c r="G648" s="288"/>
      <c r="H648" s="288"/>
      <c r="I648" s="288"/>
    </row>
    <row r="649" spans="5:9" ht="15.75" customHeight="1">
      <c r="E649" s="288"/>
      <c r="F649" s="288"/>
      <c r="G649" s="288"/>
      <c r="H649" s="288"/>
      <c r="I649" s="288"/>
    </row>
    <row r="650" spans="5:9" ht="15.75" customHeight="1">
      <c r="E650" s="288"/>
      <c r="F650" s="288"/>
      <c r="G650" s="288"/>
      <c r="H650" s="288"/>
      <c r="I650" s="288"/>
    </row>
    <row r="651" spans="5:9" ht="15.75" customHeight="1">
      <c r="E651" s="288"/>
      <c r="F651" s="288"/>
      <c r="G651" s="288"/>
      <c r="H651" s="288"/>
      <c r="I651" s="288"/>
    </row>
    <row r="652" spans="5:9" ht="15.75" customHeight="1">
      <c r="E652" s="288"/>
      <c r="F652" s="288"/>
      <c r="G652" s="288"/>
      <c r="H652" s="288"/>
      <c r="I652" s="288"/>
    </row>
    <row r="653" spans="5:9" ht="15.75" customHeight="1">
      <c r="E653" s="288"/>
      <c r="F653" s="288"/>
      <c r="G653" s="288"/>
      <c r="H653" s="288"/>
      <c r="I653" s="288"/>
    </row>
    <row r="654" spans="5:9" ht="15.75" customHeight="1">
      <c r="E654" s="288"/>
      <c r="F654" s="288"/>
      <c r="G654" s="288"/>
      <c r="H654" s="288"/>
      <c r="I654" s="288"/>
    </row>
    <row r="655" spans="5:9" ht="15.75" customHeight="1">
      <c r="E655" s="288"/>
      <c r="F655" s="288"/>
      <c r="G655" s="288"/>
      <c r="H655" s="288"/>
      <c r="I655" s="288"/>
    </row>
    <row r="656" spans="5:9" ht="15.75" customHeight="1">
      <c r="E656" s="288"/>
      <c r="F656" s="288"/>
      <c r="G656" s="288"/>
      <c r="H656" s="288"/>
      <c r="I656" s="288"/>
    </row>
    <row r="657" spans="5:9" ht="15.75" customHeight="1">
      <c r="E657" s="288"/>
      <c r="F657" s="288"/>
      <c r="G657" s="288"/>
      <c r="H657" s="288"/>
      <c r="I657" s="288"/>
    </row>
    <row r="658" spans="5:9" ht="15.75" customHeight="1">
      <c r="E658" s="288"/>
      <c r="F658" s="288"/>
      <c r="G658" s="288"/>
      <c r="H658" s="288"/>
      <c r="I658" s="288"/>
    </row>
    <row r="659" spans="5:9" ht="15.75" customHeight="1">
      <c r="E659" s="288"/>
      <c r="F659" s="288"/>
      <c r="G659" s="288"/>
      <c r="H659" s="288"/>
      <c r="I659" s="288"/>
    </row>
    <row r="660" spans="5:9" ht="15.75" customHeight="1">
      <c r="E660" s="288"/>
      <c r="F660" s="288"/>
      <c r="G660" s="288"/>
      <c r="H660" s="288"/>
      <c r="I660" s="288"/>
    </row>
    <row r="661" spans="5:9" ht="15.75" customHeight="1">
      <c r="E661" s="288"/>
      <c r="F661" s="288"/>
      <c r="G661" s="288"/>
      <c r="H661" s="288"/>
      <c r="I661" s="288"/>
    </row>
    <row r="662" spans="5:9" ht="15.75" customHeight="1">
      <c r="E662" s="288"/>
      <c r="F662" s="288"/>
      <c r="G662" s="288"/>
      <c r="H662" s="288"/>
      <c r="I662" s="288"/>
    </row>
    <row r="663" spans="5:9" ht="15.75" customHeight="1">
      <c r="E663" s="288"/>
      <c r="F663" s="288"/>
      <c r="G663" s="288"/>
      <c r="H663" s="288"/>
      <c r="I663" s="288"/>
    </row>
    <row r="664" spans="5:9" ht="15.75" customHeight="1">
      <c r="E664" s="288"/>
      <c r="F664" s="288"/>
      <c r="G664" s="288"/>
      <c r="H664" s="288"/>
      <c r="I664" s="288"/>
    </row>
    <row r="665" spans="5:9" ht="15.75" customHeight="1">
      <c r="E665" s="288"/>
      <c r="F665" s="288"/>
      <c r="G665" s="288"/>
      <c r="H665" s="288"/>
      <c r="I665" s="288"/>
    </row>
    <row r="666" spans="5:9" ht="15.75" customHeight="1">
      <c r="E666" s="288"/>
      <c r="F666" s="288"/>
      <c r="G666" s="288"/>
      <c r="H666" s="288"/>
      <c r="I666" s="288"/>
    </row>
    <row r="667" spans="5:9" ht="15.75" customHeight="1">
      <c r="E667" s="288"/>
      <c r="F667" s="288"/>
      <c r="G667" s="288"/>
      <c r="H667" s="288"/>
      <c r="I667" s="288"/>
    </row>
    <row r="668" spans="5:9" ht="15.75" customHeight="1">
      <c r="E668" s="288"/>
      <c r="F668" s="288"/>
      <c r="G668" s="288"/>
      <c r="H668" s="288"/>
      <c r="I668" s="288"/>
    </row>
    <row r="669" spans="5:9" ht="15.75" customHeight="1">
      <c r="E669" s="288"/>
      <c r="F669" s="288"/>
      <c r="G669" s="288"/>
      <c r="H669" s="288"/>
      <c r="I669" s="288"/>
    </row>
    <row r="670" spans="5:9" ht="15.75" customHeight="1">
      <c r="E670" s="288"/>
      <c r="F670" s="288"/>
      <c r="G670" s="288"/>
      <c r="H670" s="288"/>
      <c r="I670" s="288"/>
    </row>
    <row r="671" spans="5:9" ht="15.75" customHeight="1">
      <c r="E671" s="288"/>
      <c r="F671" s="288"/>
      <c r="G671" s="288"/>
      <c r="H671" s="288"/>
      <c r="I671" s="288"/>
    </row>
    <row r="672" spans="5:9" ht="15.75" customHeight="1">
      <c r="E672" s="288"/>
      <c r="F672" s="288"/>
      <c r="G672" s="288"/>
      <c r="H672" s="288"/>
      <c r="I672" s="288"/>
    </row>
    <row r="673" spans="5:9" ht="15.75" customHeight="1">
      <c r="E673" s="288"/>
      <c r="F673" s="288"/>
      <c r="G673" s="288"/>
      <c r="H673" s="288"/>
      <c r="I673" s="288"/>
    </row>
    <row r="674" spans="5:9" ht="15.75" customHeight="1">
      <c r="E674" s="288"/>
      <c r="F674" s="288"/>
      <c r="G674" s="288"/>
      <c r="H674" s="288"/>
      <c r="I674" s="288"/>
    </row>
    <row r="675" spans="5:9" ht="15.75" customHeight="1">
      <c r="E675" s="288"/>
      <c r="F675" s="288"/>
      <c r="G675" s="288"/>
      <c r="H675" s="288"/>
      <c r="I675" s="288"/>
    </row>
    <row r="676" spans="5:9" ht="15.75" customHeight="1">
      <c r="E676" s="288"/>
      <c r="F676" s="288"/>
      <c r="G676" s="288"/>
      <c r="H676" s="288"/>
      <c r="I676" s="288"/>
    </row>
    <row r="677" spans="5:9" ht="15.75" customHeight="1">
      <c r="E677" s="288"/>
      <c r="F677" s="288"/>
      <c r="G677" s="288"/>
      <c r="H677" s="288"/>
      <c r="I677" s="288"/>
    </row>
    <row r="678" spans="5:9" ht="15.75" customHeight="1">
      <c r="E678" s="288"/>
      <c r="F678" s="288"/>
      <c r="G678" s="288"/>
      <c r="H678" s="288"/>
      <c r="I678" s="288"/>
    </row>
    <row r="679" spans="5:9" ht="15.75" customHeight="1">
      <c r="E679" s="288"/>
      <c r="F679" s="288"/>
      <c r="G679" s="288"/>
      <c r="H679" s="288"/>
      <c r="I679" s="288"/>
    </row>
    <row r="680" spans="5:9" ht="15.75" customHeight="1">
      <c r="E680" s="288"/>
      <c r="F680" s="288"/>
      <c r="G680" s="288"/>
      <c r="H680" s="288"/>
      <c r="I680" s="288"/>
    </row>
    <row r="681" spans="5:9" ht="15.75" customHeight="1">
      <c r="E681" s="288"/>
      <c r="F681" s="288"/>
      <c r="G681" s="288"/>
      <c r="H681" s="288"/>
      <c r="I681" s="288"/>
    </row>
    <row r="682" spans="5:9" ht="15.75" customHeight="1">
      <c r="E682" s="288"/>
      <c r="F682" s="288"/>
      <c r="G682" s="288"/>
      <c r="H682" s="288"/>
      <c r="I682" s="288"/>
    </row>
    <row r="683" spans="5:9" ht="15.75" customHeight="1">
      <c r="E683" s="288"/>
      <c r="F683" s="288"/>
      <c r="G683" s="288"/>
      <c r="H683" s="288"/>
      <c r="I683" s="288"/>
    </row>
    <row r="684" spans="5:9" ht="15.75" customHeight="1">
      <c r="E684" s="288"/>
      <c r="F684" s="288"/>
      <c r="G684" s="288"/>
      <c r="H684" s="288"/>
      <c r="I684" s="288"/>
    </row>
    <row r="685" spans="5:9" ht="15.75" customHeight="1">
      <c r="E685" s="288"/>
      <c r="F685" s="288"/>
      <c r="G685" s="288"/>
      <c r="H685" s="288"/>
      <c r="I685" s="288"/>
    </row>
    <row r="686" spans="5:9" ht="15.75" customHeight="1">
      <c r="E686" s="288"/>
      <c r="F686" s="288"/>
      <c r="G686" s="288"/>
      <c r="H686" s="288"/>
      <c r="I686" s="288"/>
    </row>
    <row r="687" spans="5:9" ht="15.75" customHeight="1">
      <c r="E687" s="288"/>
      <c r="F687" s="288"/>
      <c r="G687" s="288"/>
      <c r="H687" s="288"/>
      <c r="I687" s="288"/>
    </row>
    <row r="688" spans="5:9" ht="15.75" customHeight="1">
      <c r="E688" s="288"/>
      <c r="F688" s="288"/>
      <c r="G688" s="288"/>
      <c r="H688" s="288"/>
      <c r="I688" s="288"/>
    </row>
    <row r="689" spans="5:9" ht="15.75" customHeight="1">
      <c r="E689" s="288"/>
      <c r="F689" s="288"/>
      <c r="G689" s="288"/>
      <c r="H689" s="288"/>
      <c r="I689" s="288"/>
    </row>
    <row r="690" spans="5:9" ht="15.75" customHeight="1">
      <c r="E690" s="288"/>
      <c r="F690" s="288"/>
      <c r="G690" s="288"/>
      <c r="H690" s="288"/>
      <c r="I690" s="288"/>
    </row>
    <row r="691" spans="5:9" ht="15.75" customHeight="1">
      <c r="E691" s="288"/>
      <c r="F691" s="288"/>
      <c r="G691" s="288"/>
      <c r="H691" s="288"/>
      <c r="I691" s="288"/>
    </row>
    <row r="692" spans="5:9" ht="15.75" customHeight="1">
      <c r="E692" s="288"/>
      <c r="F692" s="288"/>
      <c r="G692" s="288"/>
      <c r="H692" s="288"/>
      <c r="I692" s="288"/>
    </row>
    <row r="693" spans="5:9" ht="15.75" customHeight="1">
      <c r="E693" s="288"/>
      <c r="F693" s="288"/>
      <c r="G693" s="288"/>
      <c r="H693" s="288"/>
      <c r="I693" s="288"/>
    </row>
    <row r="694" spans="5:9" ht="15.75" customHeight="1">
      <c r="E694" s="288"/>
      <c r="F694" s="288"/>
      <c r="G694" s="288"/>
      <c r="H694" s="288"/>
      <c r="I694" s="288"/>
    </row>
    <row r="695" spans="5:9" ht="15.75" customHeight="1">
      <c r="E695" s="288"/>
      <c r="F695" s="288"/>
      <c r="G695" s="288"/>
      <c r="H695" s="288"/>
      <c r="I695" s="288"/>
    </row>
    <row r="696" spans="5:9" ht="15.75" customHeight="1">
      <c r="E696" s="288"/>
      <c r="F696" s="288"/>
      <c r="G696" s="288"/>
      <c r="H696" s="288"/>
      <c r="I696" s="288"/>
    </row>
    <row r="697" spans="5:9" ht="15.75" customHeight="1">
      <c r="E697" s="288"/>
      <c r="F697" s="288"/>
      <c r="G697" s="288"/>
      <c r="H697" s="288"/>
      <c r="I697" s="288"/>
    </row>
    <row r="698" spans="5:9" ht="15.75" customHeight="1">
      <c r="E698" s="288"/>
      <c r="F698" s="288"/>
      <c r="G698" s="288"/>
      <c r="H698" s="288"/>
      <c r="I698" s="288"/>
    </row>
    <row r="699" spans="5:9" ht="15.75" customHeight="1">
      <c r="E699" s="288"/>
      <c r="F699" s="288"/>
      <c r="G699" s="288"/>
      <c r="H699" s="288"/>
      <c r="I699" s="288"/>
    </row>
    <row r="700" spans="5:9" ht="15.75" customHeight="1">
      <c r="E700" s="288"/>
      <c r="F700" s="288"/>
      <c r="G700" s="288"/>
      <c r="H700" s="288"/>
      <c r="I700" s="288"/>
    </row>
    <row r="701" spans="5:9" ht="15.75" customHeight="1">
      <c r="E701" s="288"/>
      <c r="F701" s="288"/>
      <c r="G701" s="288"/>
      <c r="H701" s="288"/>
      <c r="I701" s="288"/>
    </row>
    <row r="702" spans="5:9" ht="15.75" customHeight="1">
      <c r="E702" s="288"/>
      <c r="F702" s="288"/>
      <c r="G702" s="288"/>
      <c r="H702" s="288"/>
      <c r="I702" s="288"/>
    </row>
    <row r="703" spans="5:9" ht="15.75" customHeight="1">
      <c r="E703" s="288"/>
      <c r="F703" s="288"/>
      <c r="G703" s="288"/>
      <c r="H703" s="288"/>
      <c r="I703" s="288"/>
    </row>
    <row r="704" spans="5:9" ht="15.75" customHeight="1">
      <c r="E704" s="288"/>
      <c r="F704" s="288"/>
      <c r="G704" s="288"/>
      <c r="H704" s="288"/>
      <c r="I704" s="288"/>
    </row>
    <row r="705" spans="5:9" ht="15.75" customHeight="1">
      <c r="E705" s="288"/>
      <c r="F705" s="288"/>
      <c r="G705" s="288"/>
      <c r="H705" s="288"/>
      <c r="I705" s="288"/>
    </row>
    <row r="706" spans="5:9" ht="15.75" customHeight="1">
      <c r="E706" s="288"/>
      <c r="F706" s="288"/>
      <c r="G706" s="288"/>
      <c r="H706" s="288"/>
      <c r="I706" s="288"/>
    </row>
    <row r="707" spans="5:9" ht="15.75" customHeight="1">
      <c r="E707" s="288"/>
      <c r="F707" s="288"/>
      <c r="G707" s="288"/>
      <c r="H707" s="288"/>
      <c r="I707" s="288"/>
    </row>
    <row r="708" spans="5:9" ht="15.75" customHeight="1">
      <c r="E708" s="288"/>
      <c r="F708" s="288"/>
      <c r="G708" s="288"/>
      <c r="H708" s="288"/>
      <c r="I708" s="288"/>
    </row>
    <row r="709" spans="5:9" ht="15.75" customHeight="1">
      <c r="E709" s="288"/>
      <c r="F709" s="288"/>
      <c r="G709" s="288"/>
      <c r="H709" s="288"/>
      <c r="I709" s="288"/>
    </row>
    <row r="710" spans="5:9" ht="15.75" customHeight="1">
      <c r="E710" s="288"/>
      <c r="F710" s="288"/>
      <c r="G710" s="288"/>
      <c r="H710" s="288"/>
      <c r="I710" s="288"/>
    </row>
    <row r="711" spans="5:9" ht="15.75" customHeight="1">
      <c r="E711" s="288"/>
      <c r="F711" s="288"/>
      <c r="G711" s="288"/>
      <c r="H711" s="288"/>
      <c r="I711" s="288"/>
    </row>
    <row r="712" spans="5:9" ht="15.75" customHeight="1">
      <c r="E712" s="288"/>
      <c r="F712" s="288"/>
      <c r="G712" s="288"/>
      <c r="H712" s="288"/>
      <c r="I712" s="288"/>
    </row>
    <row r="713" spans="5:9" ht="15.75" customHeight="1">
      <c r="E713" s="288"/>
      <c r="F713" s="288"/>
      <c r="G713" s="288"/>
      <c r="H713" s="288"/>
      <c r="I713" s="288"/>
    </row>
    <row r="714" spans="5:9" ht="15.75" customHeight="1">
      <c r="E714" s="288"/>
      <c r="F714" s="288"/>
      <c r="G714" s="288"/>
      <c r="H714" s="288"/>
      <c r="I714" s="288"/>
    </row>
    <row r="715" spans="5:9" ht="15.75" customHeight="1">
      <c r="E715" s="288"/>
      <c r="F715" s="288"/>
      <c r="G715" s="288"/>
      <c r="H715" s="288"/>
      <c r="I715" s="288"/>
    </row>
    <row r="716" spans="5:9" ht="15.75" customHeight="1">
      <c r="E716" s="288"/>
      <c r="F716" s="288"/>
      <c r="G716" s="288"/>
      <c r="H716" s="288"/>
      <c r="I716" s="288"/>
    </row>
    <row r="717" spans="5:9" ht="15.75" customHeight="1">
      <c r="E717" s="288"/>
      <c r="F717" s="288"/>
      <c r="G717" s="288"/>
      <c r="H717" s="288"/>
      <c r="I717" s="288"/>
    </row>
    <row r="718" spans="5:9" ht="15.75" customHeight="1">
      <c r="E718" s="288"/>
      <c r="F718" s="288"/>
      <c r="G718" s="288"/>
      <c r="H718" s="288"/>
      <c r="I718" s="288"/>
    </row>
    <row r="719" spans="5:9" ht="15.75" customHeight="1">
      <c r="E719" s="288"/>
      <c r="F719" s="288"/>
      <c r="G719" s="288"/>
      <c r="H719" s="288"/>
      <c r="I719" s="288"/>
    </row>
    <row r="720" spans="5:9" ht="15.75" customHeight="1">
      <c r="E720" s="288"/>
      <c r="F720" s="288"/>
      <c r="G720" s="288"/>
      <c r="H720" s="288"/>
      <c r="I720" s="288"/>
    </row>
    <row r="721" spans="5:9" ht="15.75" customHeight="1">
      <c r="E721" s="288"/>
      <c r="F721" s="288"/>
      <c r="G721" s="288"/>
      <c r="H721" s="288"/>
      <c r="I721" s="288"/>
    </row>
    <row r="722" spans="5:9" ht="15.75" customHeight="1">
      <c r="E722" s="288"/>
      <c r="F722" s="288"/>
      <c r="G722" s="288"/>
      <c r="H722" s="288"/>
      <c r="I722" s="288"/>
    </row>
    <row r="723" spans="5:9" ht="15.75" customHeight="1">
      <c r="E723" s="288"/>
      <c r="F723" s="288"/>
      <c r="G723" s="288"/>
      <c r="H723" s="288"/>
      <c r="I723" s="288"/>
    </row>
    <row r="724" spans="5:9" ht="15.75" customHeight="1">
      <c r="E724" s="288"/>
      <c r="F724" s="288"/>
      <c r="G724" s="288"/>
      <c r="H724" s="288"/>
      <c r="I724" s="288"/>
    </row>
    <row r="725" spans="5:9" ht="15.75" customHeight="1">
      <c r="E725" s="288"/>
      <c r="F725" s="288"/>
      <c r="G725" s="288"/>
      <c r="H725" s="288"/>
      <c r="I725" s="288"/>
    </row>
    <row r="726" spans="5:9" ht="15.75" customHeight="1">
      <c r="E726" s="288"/>
      <c r="F726" s="288"/>
      <c r="G726" s="288"/>
      <c r="H726" s="288"/>
      <c r="I726" s="288"/>
    </row>
    <row r="727" spans="5:9" ht="15.75" customHeight="1">
      <c r="E727" s="288"/>
      <c r="F727" s="288"/>
      <c r="G727" s="288"/>
      <c r="H727" s="288"/>
      <c r="I727" s="288"/>
    </row>
    <row r="728" spans="5:9" ht="15.75" customHeight="1">
      <c r="E728" s="288"/>
      <c r="F728" s="288"/>
      <c r="G728" s="288"/>
      <c r="H728" s="288"/>
      <c r="I728" s="288"/>
    </row>
    <row r="729" spans="5:9" ht="15.75" customHeight="1">
      <c r="E729" s="288"/>
      <c r="F729" s="288"/>
      <c r="G729" s="288"/>
      <c r="H729" s="288"/>
      <c r="I729" s="288"/>
    </row>
    <row r="730" spans="5:9" ht="15.75" customHeight="1">
      <c r="E730" s="288"/>
      <c r="F730" s="288"/>
      <c r="G730" s="288"/>
      <c r="H730" s="288"/>
      <c r="I730" s="288"/>
    </row>
    <row r="731" spans="5:9" ht="15.75" customHeight="1">
      <c r="E731" s="288"/>
      <c r="F731" s="288"/>
      <c r="G731" s="288"/>
      <c r="H731" s="288"/>
      <c r="I731" s="288"/>
    </row>
    <row r="732" spans="5:9" ht="15.75" customHeight="1">
      <c r="E732" s="288"/>
      <c r="F732" s="288"/>
      <c r="G732" s="288"/>
      <c r="H732" s="288"/>
      <c r="I732" s="288"/>
    </row>
    <row r="733" spans="5:9" ht="15.75" customHeight="1">
      <c r="E733" s="288"/>
      <c r="F733" s="288"/>
      <c r="G733" s="288"/>
      <c r="H733" s="288"/>
      <c r="I733" s="288"/>
    </row>
    <row r="734" spans="5:9" ht="15.75" customHeight="1">
      <c r="E734" s="288"/>
      <c r="F734" s="288"/>
      <c r="G734" s="288"/>
      <c r="H734" s="288"/>
      <c r="I734" s="288"/>
    </row>
    <row r="735" spans="5:9" ht="15.75" customHeight="1">
      <c r="E735" s="288"/>
      <c r="F735" s="288"/>
      <c r="G735" s="288"/>
      <c r="H735" s="288"/>
      <c r="I735" s="288"/>
    </row>
    <row r="736" spans="5:9" ht="15.75" customHeight="1">
      <c r="E736" s="288"/>
      <c r="F736" s="288"/>
      <c r="G736" s="288"/>
      <c r="H736" s="288"/>
      <c r="I736" s="288"/>
    </row>
    <row r="737" spans="5:9" ht="15.75" customHeight="1">
      <c r="E737" s="288"/>
      <c r="F737" s="288"/>
      <c r="G737" s="288"/>
      <c r="H737" s="288"/>
      <c r="I737" s="288"/>
    </row>
    <row r="738" spans="5:9" ht="15.75" customHeight="1">
      <c r="E738" s="288"/>
      <c r="F738" s="288"/>
      <c r="G738" s="288"/>
      <c r="H738" s="288"/>
      <c r="I738" s="288"/>
    </row>
    <row r="739" spans="5:9" ht="15.75" customHeight="1">
      <c r="E739" s="288"/>
      <c r="F739" s="288"/>
      <c r="G739" s="288"/>
      <c r="H739" s="288"/>
      <c r="I739" s="288"/>
    </row>
    <row r="740" spans="5:9" ht="15.75" customHeight="1">
      <c r="E740" s="288"/>
      <c r="F740" s="288"/>
      <c r="G740" s="288"/>
      <c r="H740" s="288"/>
      <c r="I740" s="288"/>
    </row>
    <row r="741" spans="5:9" ht="15.75" customHeight="1">
      <c r="E741" s="288"/>
      <c r="F741" s="288"/>
      <c r="G741" s="288"/>
      <c r="H741" s="288"/>
      <c r="I741" s="288"/>
    </row>
    <row r="742" spans="5:9" ht="15.75" customHeight="1">
      <c r="E742" s="288"/>
      <c r="F742" s="288"/>
      <c r="G742" s="288"/>
      <c r="H742" s="288"/>
      <c r="I742" s="288"/>
    </row>
    <row r="743" spans="5:9" ht="15.75" customHeight="1">
      <c r="E743" s="288"/>
      <c r="F743" s="288"/>
      <c r="G743" s="288"/>
      <c r="H743" s="288"/>
      <c r="I743" s="288"/>
    </row>
    <row r="744" spans="5:9" ht="15.75" customHeight="1">
      <c r="E744" s="288"/>
      <c r="F744" s="288"/>
      <c r="G744" s="288"/>
      <c r="H744" s="288"/>
      <c r="I744" s="288"/>
    </row>
    <row r="745" spans="5:9" ht="15.75" customHeight="1">
      <c r="E745" s="288"/>
      <c r="F745" s="288"/>
      <c r="G745" s="288"/>
      <c r="H745" s="288"/>
      <c r="I745" s="288"/>
    </row>
    <row r="746" spans="5:9" ht="15.75" customHeight="1">
      <c r="E746" s="288"/>
      <c r="F746" s="288"/>
      <c r="G746" s="288"/>
      <c r="H746" s="288"/>
      <c r="I746" s="288"/>
    </row>
    <row r="747" spans="5:9" ht="15.75" customHeight="1">
      <c r="E747" s="288"/>
      <c r="F747" s="288"/>
      <c r="G747" s="288"/>
      <c r="H747" s="288"/>
      <c r="I747" s="288"/>
    </row>
    <row r="748" spans="5:9" ht="15.75" customHeight="1">
      <c r="E748" s="288"/>
      <c r="F748" s="288"/>
      <c r="G748" s="288"/>
      <c r="H748" s="288"/>
      <c r="I748" s="288"/>
    </row>
    <row r="749" spans="5:9" ht="15.75" customHeight="1">
      <c r="E749" s="288"/>
      <c r="F749" s="288"/>
      <c r="G749" s="288"/>
      <c r="H749" s="288"/>
      <c r="I749" s="288"/>
    </row>
    <row r="750" spans="5:9" ht="15.75" customHeight="1">
      <c r="E750" s="288"/>
      <c r="F750" s="288"/>
      <c r="G750" s="288"/>
      <c r="H750" s="288"/>
      <c r="I750" s="288"/>
    </row>
    <row r="751" spans="5:9" ht="15.75" customHeight="1">
      <c r="E751" s="288"/>
      <c r="F751" s="288"/>
      <c r="G751" s="288"/>
      <c r="H751" s="288"/>
      <c r="I751" s="288"/>
    </row>
    <row r="752" spans="5:9" ht="15.75" customHeight="1">
      <c r="E752" s="288"/>
      <c r="F752" s="288"/>
      <c r="G752" s="288"/>
      <c r="H752" s="288"/>
      <c r="I752" s="288"/>
    </row>
    <row r="753" spans="5:9" ht="15.75" customHeight="1">
      <c r="E753" s="288"/>
      <c r="F753" s="288"/>
      <c r="G753" s="288"/>
      <c r="H753" s="288"/>
      <c r="I753" s="288"/>
    </row>
    <row r="754" spans="5:9" ht="15.75" customHeight="1">
      <c r="E754" s="288"/>
      <c r="F754" s="288"/>
      <c r="G754" s="288"/>
      <c r="H754" s="288"/>
      <c r="I754" s="288"/>
    </row>
    <row r="755" spans="5:9" ht="15.75" customHeight="1">
      <c r="E755" s="288"/>
      <c r="F755" s="288"/>
      <c r="G755" s="288"/>
      <c r="H755" s="288"/>
      <c r="I755" s="288"/>
    </row>
    <row r="756" spans="5:9" ht="15.75" customHeight="1">
      <c r="E756" s="288"/>
      <c r="F756" s="288"/>
      <c r="G756" s="288"/>
      <c r="H756" s="288"/>
      <c r="I756" s="288"/>
    </row>
    <row r="757" spans="5:9" ht="15.75" customHeight="1">
      <c r="E757" s="288"/>
      <c r="F757" s="288"/>
      <c r="G757" s="288"/>
      <c r="H757" s="288"/>
      <c r="I757" s="288"/>
    </row>
    <row r="758" spans="5:9" ht="15.75" customHeight="1">
      <c r="E758" s="288"/>
      <c r="F758" s="288"/>
      <c r="G758" s="288"/>
      <c r="H758" s="288"/>
      <c r="I758" s="288"/>
    </row>
    <row r="759" spans="5:9" ht="15.75" customHeight="1">
      <c r="E759" s="288"/>
      <c r="F759" s="288"/>
      <c r="G759" s="288"/>
      <c r="H759" s="288"/>
      <c r="I759" s="288"/>
    </row>
    <row r="760" spans="5:9" ht="15.75" customHeight="1">
      <c r="E760" s="288"/>
      <c r="F760" s="288"/>
      <c r="G760" s="288"/>
      <c r="H760" s="288"/>
      <c r="I760" s="288"/>
    </row>
    <row r="761" spans="5:9" ht="15.75" customHeight="1">
      <c r="E761" s="288"/>
      <c r="F761" s="288"/>
      <c r="G761" s="288"/>
      <c r="H761" s="288"/>
      <c r="I761" s="288"/>
    </row>
    <row r="762" spans="5:9" ht="15.75" customHeight="1">
      <c r="E762" s="288"/>
      <c r="F762" s="288"/>
      <c r="G762" s="288"/>
      <c r="H762" s="288"/>
      <c r="I762" s="288"/>
    </row>
    <row r="763" spans="5:9" ht="15.75" customHeight="1">
      <c r="E763" s="288"/>
      <c r="F763" s="288"/>
      <c r="G763" s="288"/>
      <c r="H763" s="288"/>
      <c r="I763" s="288"/>
    </row>
    <row r="764" spans="5:9" ht="15.75" customHeight="1">
      <c r="E764" s="288"/>
      <c r="F764" s="288"/>
      <c r="G764" s="288"/>
      <c r="H764" s="288"/>
      <c r="I764" s="288"/>
    </row>
    <row r="765" spans="5:9" ht="15.75" customHeight="1">
      <c r="E765" s="288"/>
      <c r="F765" s="288"/>
      <c r="G765" s="288"/>
      <c r="H765" s="288"/>
      <c r="I765" s="288"/>
    </row>
    <row r="766" spans="5:9" ht="15.75" customHeight="1">
      <c r="E766" s="288"/>
      <c r="F766" s="288"/>
      <c r="G766" s="288"/>
      <c r="H766" s="288"/>
      <c r="I766" s="288"/>
    </row>
    <row r="767" spans="5:9" ht="15.75" customHeight="1">
      <c r="E767" s="288"/>
      <c r="F767" s="288"/>
      <c r="G767" s="288"/>
      <c r="H767" s="288"/>
      <c r="I767" s="288"/>
    </row>
    <row r="768" spans="5:9" ht="15.75" customHeight="1">
      <c r="E768" s="288"/>
      <c r="F768" s="288"/>
      <c r="G768" s="288"/>
      <c r="H768" s="288"/>
      <c r="I768" s="288"/>
    </row>
    <row r="769" spans="5:9" ht="15.75" customHeight="1">
      <c r="E769" s="288"/>
      <c r="F769" s="288"/>
      <c r="G769" s="288"/>
      <c r="H769" s="288"/>
      <c r="I769" s="288"/>
    </row>
    <row r="770" spans="5:9" ht="15.75" customHeight="1">
      <c r="E770" s="288"/>
      <c r="F770" s="288"/>
      <c r="G770" s="288"/>
      <c r="H770" s="288"/>
      <c r="I770" s="288"/>
    </row>
    <row r="771" spans="5:9" ht="15.75" customHeight="1">
      <c r="E771" s="288"/>
      <c r="F771" s="288"/>
      <c r="G771" s="288"/>
      <c r="H771" s="288"/>
      <c r="I771" s="288"/>
    </row>
    <row r="772" spans="5:9" ht="15.75" customHeight="1">
      <c r="E772" s="288"/>
      <c r="F772" s="288"/>
      <c r="G772" s="288"/>
      <c r="H772" s="288"/>
      <c r="I772" s="288"/>
    </row>
    <row r="773" spans="5:9" ht="15.75" customHeight="1">
      <c r="E773" s="288"/>
      <c r="F773" s="288"/>
      <c r="G773" s="288"/>
      <c r="H773" s="288"/>
      <c r="I773" s="288"/>
    </row>
    <row r="774" spans="5:9" ht="15.75" customHeight="1">
      <c r="E774" s="288"/>
      <c r="F774" s="288"/>
      <c r="G774" s="288"/>
      <c r="H774" s="288"/>
      <c r="I774" s="288"/>
    </row>
    <row r="775" spans="5:9" ht="15.75" customHeight="1">
      <c r="E775" s="288"/>
      <c r="F775" s="288"/>
      <c r="G775" s="288"/>
      <c r="H775" s="288"/>
      <c r="I775" s="288"/>
    </row>
    <row r="776" spans="5:9" ht="15.75" customHeight="1">
      <c r="E776" s="288"/>
      <c r="F776" s="288"/>
      <c r="G776" s="288"/>
      <c r="H776" s="288"/>
      <c r="I776" s="288"/>
    </row>
    <row r="777" spans="5:9" ht="15.75" customHeight="1">
      <c r="E777" s="288"/>
      <c r="F777" s="288"/>
      <c r="G777" s="288"/>
      <c r="H777" s="288"/>
      <c r="I777" s="288"/>
    </row>
    <row r="778" spans="5:9" ht="15.75" customHeight="1">
      <c r="E778" s="288"/>
      <c r="F778" s="288"/>
      <c r="G778" s="288"/>
      <c r="H778" s="288"/>
      <c r="I778" s="288"/>
    </row>
    <row r="779" spans="5:9" ht="15.75" customHeight="1">
      <c r="E779" s="288"/>
      <c r="F779" s="288"/>
      <c r="G779" s="288"/>
      <c r="H779" s="288"/>
      <c r="I779" s="288"/>
    </row>
    <row r="780" spans="5:9" ht="15.75" customHeight="1">
      <c r="E780" s="288"/>
      <c r="F780" s="288"/>
      <c r="G780" s="288"/>
      <c r="H780" s="288"/>
      <c r="I780" s="288"/>
    </row>
    <row r="781" spans="5:9" ht="15.75" customHeight="1">
      <c r="E781" s="288"/>
      <c r="F781" s="288"/>
      <c r="G781" s="288"/>
      <c r="H781" s="288"/>
      <c r="I781" s="288"/>
    </row>
    <row r="782" spans="5:9" ht="15.75" customHeight="1">
      <c r="E782" s="288"/>
      <c r="F782" s="288"/>
      <c r="G782" s="288"/>
      <c r="H782" s="288"/>
      <c r="I782" s="288"/>
    </row>
    <row r="783" spans="5:9" ht="15.75" customHeight="1">
      <c r="E783" s="288"/>
      <c r="F783" s="288"/>
      <c r="G783" s="288"/>
      <c r="H783" s="288"/>
      <c r="I783" s="288"/>
    </row>
    <row r="784" spans="5:9" ht="15.75" customHeight="1">
      <c r="E784" s="288"/>
      <c r="F784" s="288"/>
      <c r="G784" s="288"/>
      <c r="H784" s="288"/>
      <c r="I784" s="288"/>
    </row>
    <row r="785" spans="5:9" ht="15.75" customHeight="1">
      <c r="E785" s="288"/>
      <c r="F785" s="288"/>
      <c r="G785" s="288"/>
      <c r="H785" s="288"/>
      <c r="I785" s="288"/>
    </row>
    <row r="786" spans="5:9" ht="15.75" customHeight="1">
      <c r="E786" s="288"/>
      <c r="F786" s="288"/>
      <c r="G786" s="288"/>
      <c r="H786" s="288"/>
      <c r="I786" s="288"/>
    </row>
    <row r="787" spans="5:9" ht="15.75" customHeight="1">
      <c r="E787" s="288"/>
      <c r="F787" s="288"/>
      <c r="G787" s="288"/>
      <c r="H787" s="288"/>
      <c r="I787" s="288"/>
    </row>
    <row r="788" spans="5:9" ht="15.75" customHeight="1">
      <c r="E788" s="288"/>
      <c r="F788" s="288"/>
      <c r="G788" s="288"/>
      <c r="H788" s="288"/>
      <c r="I788" s="288"/>
    </row>
    <row r="789" spans="5:9" ht="15.75" customHeight="1">
      <c r="E789" s="288"/>
      <c r="F789" s="288"/>
      <c r="G789" s="288"/>
      <c r="H789" s="288"/>
      <c r="I789" s="288"/>
    </row>
    <row r="790" spans="5:9" ht="15.75" customHeight="1">
      <c r="E790" s="288"/>
      <c r="F790" s="288"/>
      <c r="G790" s="288"/>
      <c r="H790" s="288"/>
      <c r="I790" s="288"/>
    </row>
    <row r="791" spans="5:9" ht="15.75" customHeight="1">
      <c r="E791" s="288"/>
      <c r="F791" s="288"/>
      <c r="G791" s="288"/>
      <c r="H791" s="288"/>
      <c r="I791" s="288"/>
    </row>
    <row r="792" spans="5:9" ht="15.75" customHeight="1">
      <c r="E792" s="288"/>
      <c r="F792" s="288"/>
      <c r="G792" s="288"/>
      <c r="H792" s="288"/>
      <c r="I792" s="288"/>
    </row>
    <row r="793" spans="5:9" ht="15.75" customHeight="1">
      <c r="E793" s="288"/>
      <c r="F793" s="288"/>
      <c r="G793" s="288"/>
      <c r="H793" s="288"/>
      <c r="I793" s="288"/>
    </row>
    <row r="794" spans="5:9" ht="15.75" customHeight="1">
      <c r="E794" s="288"/>
      <c r="F794" s="288"/>
      <c r="G794" s="288"/>
      <c r="H794" s="288"/>
      <c r="I794" s="288"/>
    </row>
    <row r="795" spans="5:9" ht="15.75" customHeight="1">
      <c r="E795" s="288"/>
      <c r="F795" s="288"/>
      <c r="G795" s="288"/>
      <c r="H795" s="288"/>
      <c r="I795" s="288"/>
    </row>
    <row r="796" spans="5:9" ht="15.75" customHeight="1">
      <c r="E796" s="288"/>
      <c r="F796" s="288"/>
      <c r="G796" s="288"/>
      <c r="H796" s="288"/>
      <c r="I796" s="288"/>
    </row>
    <row r="797" spans="5:9" ht="15.75" customHeight="1">
      <c r="E797" s="288"/>
      <c r="F797" s="288"/>
      <c r="G797" s="288"/>
      <c r="H797" s="288"/>
      <c r="I797" s="288"/>
    </row>
    <row r="798" spans="5:9" ht="15.75" customHeight="1">
      <c r="E798" s="288"/>
      <c r="F798" s="288"/>
      <c r="G798" s="288"/>
      <c r="H798" s="288"/>
      <c r="I798" s="288"/>
    </row>
    <row r="799" spans="5:9" ht="15.75" customHeight="1">
      <c r="E799" s="288"/>
      <c r="F799" s="288"/>
      <c r="G799" s="288"/>
      <c r="H799" s="288"/>
      <c r="I799" s="288"/>
    </row>
    <row r="800" spans="5:9" ht="15.75" customHeight="1">
      <c r="E800" s="288"/>
      <c r="F800" s="288"/>
      <c r="G800" s="288"/>
      <c r="H800" s="288"/>
      <c r="I800" s="288"/>
    </row>
    <row r="801" spans="5:9" ht="15.75" customHeight="1">
      <c r="E801" s="288"/>
      <c r="F801" s="288"/>
      <c r="G801" s="288"/>
      <c r="H801" s="288"/>
      <c r="I801" s="288"/>
    </row>
    <row r="802" spans="5:9" ht="15.75" customHeight="1">
      <c r="E802" s="288"/>
      <c r="F802" s="288"/>
      <c r="G802" s="288"/>
      <c r="H802" s="288"/>
      <c r="I802" s="288"/>
    </row>
    <row r="803" spans="5:9" ht="15.75" customHeight="1">
      <c r="E803" s="288"/>
      <c r="F803" s="288"/>
      <c r="G803" s="288"/>
      <c r="H803" s="288"/>
      <c r="I803" s="288"/>
    </row>
    <row r="804" spans="5:9" ht="15.75" customHeight="1">
      <c r="E804" s="288"/>
      <c r="F804" s="288"/>
      <c r="G804" s="288"/>
      <c r="H804" s="288"/>
      <c r="I804" s="288"/>
    </row>
    <row r="805" spans="5:9" ht="15.75" customHeight="1">
      <c r="E805" s="288"/>
      <c r="F805" s="288"/>
      <c r="G805" s="288"/>
      <c r="H805" s="288"/>
      <c r="I805" s="288"/>
    </row>
    <row r="806" spans="5:9" ht="15.75" customHeight="1">
      <c r="E806" s="288"/>
      <c r="F806" s="288"/>
      <c r="G806" s="288"/>
      <c r="H806" s="288"/>
      <c r="I806" s="288"/>
    </row>
    <row r="807" spans="5:9" ht="15.75" customHeight="1">
      <c r="E807" s="288"/>
      <c r="F807" s="288"/>
      <c r="G807" s="288"/>
      <c r="H807" s="288"/>
      <c r="I807" s="288"/>
    </row>
    <row r="808" spans="5:9" ht="15.75" customHeight="1">
      <c r="E808" s="288"/>
      <c r="F808" s="288"/>
      <c r="G808" s="288"/>
      <c r="H808" s="288"/>
      <c r="I808" s="288"/>
    </row>
    <row r="809" spans="5:9" ht="15.75" customHeight="1">
      <c r="E809" s="288"/>
      <c r="F809" s="288"/>
      <c r="G809" s="288"/>
      <c r="H809" s="288"/>
      <c r="I809" s="288"/>
    </row>
    <row r="810" spans="5:9" ht="15.75" customHeight="1">
      <c r="E810" s="288"/>
      <c r="F810" s="288"/>
      <c r="G810" s="288"/>
      <c r="H810" s="288"/>
      <c r="I810" s="288"/>
    </row>
    <row r="811" spans="5:9" ht="15.75" customHeight="1">
      <c r="E811" s="288"/>
      <c r="F811" s="288"/>
      <c r="G811" s="288"/>
      <c r="H811" s="288"/>
      <c r="I811" s="288"/>
    </row>
    <row r="812" spans="5:9" ht="15.75" customHeight="1">
      <c r="E812" s="288"/>
      <c r="F812" s="288"/>
      <c r="G812" s="288"/>
      <c r="H812" s="288"/>
      <c r="I812" s="288"/>
    </row>
    <row r="813" spans="5:9" ht="15.75" customHeight="1">
      <c r="E813" s="288"/>
      <c r="F813" s="288"/>
      <c r="G813" s="288"/>
      <c r="H813" s="288"/>
      <c r="I813" s="288"/>
    </row>
    <row r="814" spans="5:9" ht="15.75" customHeight="1">
      <c r="E814" s="288"/>
      <c r="F814" s="288"/>
      <c r="G814" s="288"/>
      <c r="H814" s="288"/>
      <c r="I814" s="288"/>
    </row>
    <row r="815" spans="5:9" ht="15.75" customHeight="1">
      <c r="E815" s="288"/>
      <c r="F815" s="288"/>
      <c r="G815" s="288"/>
      <c r="H815" s="288"/>
      <c r="I815" s="288"/>
    </row>
    <row r="816" spans="5:9" ht="15.75" customHeight="1">
      <c r="E816" s="288"/>
      <c r="F816" s="288"/>
      <c r="G816" s="288"/>
      <c r="H816" s="288"/>
      <c r="I816" s="288"/>
    </row>
    <row r="817" spans="5:9" ht="15.75" customHeight="1">
      <c r="E817" s="288"/>
      <c r="F817" s="288"/>
      <c r="G817" s="288"/>
      <c r="H817" s="288"/>
      <c r="I817" s="288"/>
    </row>
    <row r="818" spans="5:9" ht="15.75" customHeight="1">
      <c r="E818" s="288"/>
      <c r="F818" s="288"/>
      <c r="G818" s="288"/>
      <c r="H818" s="288"/>
      <c r="I818" s="288"/>
    </row>
    <row r="819" spans="5:9" ht="15.75" customHeight="1">
      <c r="E819" s="288"/>
      <c r="F819" s="288"/>
      <c r="G819" s="288"/>
      <c r="H819" s="288"/>
      <c r="I819" s="288"/>
    </row>
    <row r="820" spans="5:9" ht="15.75" customHeight="1">
      <c r="E820" s="288"/>
      <c r="F820" s="288"/>
      <c r="G820" s="288"/>
      <c r="H820" s="288"/>
      <c r="I820" s="288"/>
    </row>
    <row r="821" spans="5:9" ht="15.75" customHeight="1">
      <c r="E821" s="288"/>
      <c r="F821" s="288"/>
      <c r="G821" s="288"/>
      <c r="H821" s="288"/>
      <c r="I821" s="288"/>
    </row>
    <row r="822" spans="5:9" ht="15.75" customHeight="1">
      <c r="E822" s="288"/>
      <c r="F822" s="288"/>
      <c r="G822" s="288"/>
      <c r="H822" s="288"/>
      <c r="I822" s="288"/>
    </row>
    <row r="823" spans="5:9" ht="15.75" customHeight="1">
      <c r="E823" s="288"/>
      <c r="F823" s="288"/>
      <c r="G823" s="288"/>
      <c r="H823" s="288"/>
      <c r="I823" s="288"/>
    </row>
    <row r="824" spans="5:9" ht="15.75" customHeight="1">
      <c r="E824" s="288"/>
      <c r="F824" s="288"/>
      <c r="G824" s="288"/>
      <c r="H824" s="288"/>
      <c r="I824" s="288"/>
    </row>
    <row r="825" spans="5:9" ht="15.75" customHeight="1">
      <c r="E825" s="288"/>
      <c r="F825" s="288"/>
      <c r="G825" s="288"/>
      <c r="H825" s="288"/>
      <c r="I825" s="288"/>
    </row>
    <row r="826" spans="5:9" ht="15.75" customHeight="1">
      <c r="E826" s="288"/>
      <c r="F826" s="288"/>
      <c r="G826" s="288"/>
      <c r="H826" s="288"/>
      <c r="I826" s="288"/>
    </row>
    <row r="827" spans="5:9" ht="15.75" customHeight="1">
      <c r="E827" s="288"/>
      <c r="F827" s="288"/>
      <c r="G827" s="288"/>
      <c r="H827" s="288"/>
      <c r="I827" s="288"/>
    </row>
    <row r="828" spans="5:9" ht="15.75" customHeight="1">
      <c r="E828" s="288"/>
      <c r="F828" s="288"/>
      <c r="G828" s="288"/>
      <c r="H828" s="288"/>
      <c r="I828" s="288"/>
    </row>
    <row r="829" spans="5:9" ht="15.75" customHeight="1">
      <c r="E829" s="288"/>
      <c r="F829" s="288"/>
      <c r="G829" s="288"/>
      <c r="H829" s="288"/>
      <c r="I829" s="288"/>
    </row>
    <row r="830" spans="5:9" ht="15.75" customHeight="1">
      <c r="E830" s="288"/>
      <c r="F830" s="288"/>
      <c r="G830" s="288"/>
      <c r="H830" s="288"/>
      <c r="I830" s="288"/>
    </row>
    <row r="831" spans="5:9" ht="15.75" customHeight="1">
      <c r="E831" s="288"/>
      <c r="F831" s="288"/>
      <c r="G831" s="288"/>
      <c r="H831" s="288"/>
      <c r="I831" s="288"/>
    </row>
    <row r="832" spans="5:9" ht="15.75" customHeight="1">
      <c r="E832" s="288"/>
      <c r="F832" s="288"/>
      <c r="G832" s="288"/>
      <c r="H832" s="288"/>
      <c r="I832" s="288"/>
    </row>
    <row r="833" spans="5:9" ht="15.75" customHeight="1">
      <c r="E833" s="288"/>
      <c r="F833" s="288"/>
      <c r="G833" s="288"/>
      <c r="H833" s="288"/>
      <c r="I833" s="288"/>
    </row>
    <row r="834" spans="5:9" ht="15.75" customHeight="1">
      <c r="E834" s="288"/>
      <c r="F834" s="288"/>
      <c r="G834" s="288"/>
      <c r="H834" s="288"/>
      <c r="I834" s="288"/>
    </row>
    <row r="835" spans="5:9" ht="15.75" customHeight="1">
      <c r="E835" s="288"/>
      <c r="F835" s="288"/>
      <c r="G835" s="288"/>
      <c r="H835" s="288"/>
      <c r="I835" s="288"/>
    </row>
    <row r="836" spans="5:9" ht="15.75" customHeight="1">
      <c r="E836" s="288"/>
      <c r="F836" s="288"/>
      <c r="G836" s="288"/>
      <c r="H836" s="288"/>
      <c r="I836" s="288"/>
    </row>
    <row r="837" spans="5:9" ht="15.75" customHeight="1">
      <c r="E837" s="288"/>
      <c r="F837" s="288"/>
      <c r="G837" s="288"/>
      <c r="H837" s="288"/>
      <c r="I837" s="288"/>
    </row>
    <row r="838" spans="5:9" ht="15.75" customHeight="1">
      <c r="E838" s="288"/>
      <c r="F838" s="288"/>
      <c r="G838" s="288"/>
      <c r="H838" s="288"/>
      <c r="I838" s="288"/>
    </row>
    <row r="839" spans="5:9" ht="15.75" customHeight="1">
      <c r="E839" s="288"/>
      <c r="F839" s="288"/>
      <c r="G839" s="288"/>
      <c r="H839" s="288"/>
      <c r="I839" s="288"/>
    </row>
    <row r="840" spans="5:9" ht="15.75" customHeight="1">
      <c r="E840" s="288"/>
      <c r="F840" s="288"/>
      <c r="G840" s="288"/>
      <c r="H840" s="288"/>
      <c r="I840" s="288"/>
    </row>
    <row r="841" spans="5:9" ht="15.75" customHeight="1">
      <c r="E841" s="288"/>
      <c r="F841" s="288"/>
      <c r="G841" s="288"/>
      <c r="H841" s="288"/>
      <c r="I841" s="288"/>
    </row>
    <row r="842" spans="5:9" ht="15.75" customHeight="1">
      <c r="E842" s="288"/>
      <c r="F842" s="288"/>
      <c r="G842" s="288"/>
      <c r="H842" s="288"/>
      <c r="I842" s="288"/>
    </row>
    <row r="843" spans="5:9" ht="15.75" customHeight="1">
      <c r="E843" s="288"/>
      <c r="F843" s="288"/>
      <c r="G843" s="288"/>
      <c r="H843" s="288"/>
      <c r="I843" s="288"/>
    </row>
    <row r="844" spans="5:9" ht="15.75" customHeight="1">
      <c r="E844" s="288"/>
      <c r="F844" s="288"/>
      <c r="G844" s="288"/>
      <c r="H844" s="288"/>
      <c r="I844" s="288"/>
    </row>
    <row r="845" spans="5:9" ht="15.75" customHeight="1">
      <c r="E845" s="288"/>
      <c r="F845" s="288"/>
      <c r="G845" s="288"/>
      <c r="H845" s="288"/>
      <c r="I845" s="288"/>
    </row>
    <row r="846" spans="5:9" ht="15.75" customHeight="1">
      <c r="E846" s="288"/>
      <c r="F846" s="288"/>
      <c r="G846" s="288"/>
      <c r="H846" s="288"/>
      <c r="I846" s="288"/>
    </row>
    <row r="847" spans="5:9" ht="15.75" customHeight="1">
      <c r="E847" s="288"/>
      <c r="F847" s="288"/>
      <c r="G847" s="288"/>
      <c r="H847" s="288"/>
      <c r="I847" s="288"/>
    </row>
    <row r="848" spans="5:9" ht="15.75" customHeight="1">
      <c r="E848" s="288"/>
      <c r="F848" s="288"/>
      <c r="G848" s="288"/>
      <c r="H848" s="288"/>
      <c r="I848" s="288"/>
    </row>
    <row r="849" spans="5:9" ht="15.75" customHeight="1">
      <c r="E849" s="288"/>
      <c r="F849" s="288"/>
      <c r="G849" s="288"/>
      <c r="H849" s="288"/>
      <c r="I849" s="288"/>
    </row>
    <row r="850" spans="5:9" ht="15.75" customHeight="1">
      <c r="E850" s="288"/>
      <c r="F850" s="288"/>
      <c r="G850" s="288"/>
      <c r="H850" s="288"/>
      <c r="I850" s="288"/>
    </row>
    <row r="851" spans="5:9" ht="15.75" customHeight="1">
      <c r="E851" s="288"/>
      <c r="F851" s="288"/>
      <c r="G851" s="288"/>
      <c r="H851" s="288"/>
      <c r="I851" s="288"/>
    </row>
    <row r="852" spans="5:9" ht="15.75" customHeight="1">
      <c r="E852" s="288"/>
      <c r="F852" s="288"/>
      <c r="G852" s="288"/>
      <c r="H852" s="288"/>
      <c r="I852" s="288"/>
    </row>
    <row r="853" spans="5:9" ht="15.75" customHeight="1">
      <c r="E853" s="288"/>
      <c r="F853" s="288"/>
      <c r="G853" s="288"/>
      <c r="H853" s="288"/>
      <c r="I853" s="288"/>
    </row>
    <row r="854" spans="5:9" ht="15.75" customHeight="1">
      <c r="E854" s="288"/>
      <c r="F854" s="288"/>
      <c r="G854" s="288"/>
      <c r="H854" s="288"/>
      <c r="I854" s="288"/>
    </row>
    <row r="855" spans="5:9" ht="15.75" customHeight="1">
      <c r="E855" s="288"/>
      <c r="F855" s="288"/>
      <c r="G855" s="288"/>
      <c r="H855" s="288"/>
      <c r="I855" s="288"/>
    </row>
    <row r="856" spans="5:9" ht="15.75" customHeight="1">
      <c r="E856" s="288"/>
      <c r="F856" s="288"/>
      <c r="G856" s="288"/>
      <c r="H856" s="288"/>
      <c r="I856" s="288"/>
    </row>
    <row r="857" spans="5:9" ht="15.75" customHeight="1">
      <c r="E857" s="288"/>
      <c r="F857" s="288"/>
      <c r="G857" s="288"/>
      <c r="H857" s="288"/>
      <c r="I857" s="288"/>
    </row>
    <row r="858" spans="5:9" ht="15.75" customHeight="1">
      <c r="E858" s="288"/>
      <c r="F858" s="288"/>
      <c r="G858" s="288"/>
      <c r="H858" s="288"/>
      <c r="I858" s="288"/>
    </row>
    <row r="859" spans="5:9" ht="15.75" customHeight="1">
      <c r="E859" s="288"/>
      <c r="F859" s="288"/>
      <c r="G859" s="288"/>
      <c r="H859" s="288"/>
      <c r="I859" s="288"/>
    </row>
    <row r="860" spans="5:9" ht="15.75" customHeight="1">
      <c r="E860" s="288"/>
      <c r="F860" s="288"/>
      <c r="G860" s="288"/>
      <c r="H860" s="288"/>
      <c r="I860" s="288"/>
    </row>
    <row r="861" spans="5:9" ht="15.75" customHeight="1">
      <c r="E861" s="288"/>
      <c r="F861" s="288"/>
      <c r="G861" s="288"/>
      <c r="H861" s="288"/>
      <c r="I861" s="288"/>
    </row>
    <row r="862" spans="5:9" ht="15.75" customHeight="1">
      <c r="E862" s="288"/>
      <c r="F862" s="288"/>
      <c r="G862" s="288"/>
      <c r="H862" s="288"/>
      <c r="I862" s="288"/>
    </row>
    <row r="863" spans="5:9" ht="15.75" customHeight="1">
      <c r="E863" s="288"/>
      <c r="F863" s="288"/>
      <c r="G863" s="288"/>
      <c r="H863" s="288"/>
      <c r="I863" s="288"/>
    </row>
    <row r="864" spans="5:9" ht="15.75" customHeight="1">
      <c r="E864" s="288"/>
      <c r="F864" s="288"/>
      <c r="G864" s="288"/>
      <c r="H864" s="288"/>
      <c r="I864" s="288"/>
    </row>
    <row r="865" spans="5:9" ht="15.75" customHeight="1">
      <c r="E865" s="288"/>
      <c r="F865" s="288"/>
      <c r="G865" s="288"/>
      <c r="H865" s="288"/>
      <c r="I865" s="288"/>
    </row>
    <row r="866" spans="5:9" ht="15.75" customHeight="1">
      <c r="E866" s="288"/>
      <c r="F866" s="288"/>
      <c r="G866" s="288"/>
      <c r="H866" s="288"/>
      <c r="I866" s="288"/>
    </row>
    <row r="867" spans="5:9" ht="15.75" customHeight="1">
      <c r="E867" s="288"/>
      <c r="F867" s="288"/>
      <c r="G867" s="288"/>
      <c r="H867" s="288"/>
      <c r="I867" s="288"/>
    </row>
    <row r="868" spans="5:9" ht="15.75" customHeight="1">
      <c r="E868" s="288"/>
      <c r="F868" s="288"/>
      <c r="G868" s="288"/>
      <c r="H868" s="288"/>
      <c r="I868" s="288"/>
    </row>
    <row r="869" spans="5:9" ht="15.75" customHeight="1">
      <c r="E869" s="288"/>
      <c r="F869" s="288"/>
      <c r="G869" s="288"/>
      <c r="H869" s="288"/>
      <c r="I869" s="288"/>
    </row>
    <row r="870" spans="5:9" ht="15.75" customHeight="1">
      <c r="E870" s="288"/>
      <c r="F870" s="288"/>
      <c r="G870" s="288"/>
      <c r="H870" s="288"/>
      <c r="I870" s="288"/>
    </row>
    <row r="871" spans="5:9" ht="15.75" customHeight="1">
      <c r="E871" s="288"/>
      <c r="F871" s="288"/>
      <c r="G871" s="288"/>
      <c r="H871" s="288"/>
      <c r="I871" s="288"/>
    </row>
    <row r="872" spans="5:9" ht="15.75" customHeight="1">
      <c r="E872" s="288"/>
      <c r="F872" s="288"/>
      <c r="G872" s="288"/>
      <c r="H872" s="288"/>
      <c r="I872" s="288"/>
    </row>
    <row r="873" spans="5:9" ht="15.75" customHeight="1">
      <c r="E873" s="288"/>
      <c r="F873" s="288"/>
      <c r="G873" s="288"/>
      <c r="H873" s="288"/>
      <c r="I873" s="288"/>
    </row>
    <row r="874" spans="5:9" ht="15.75" customHeight="1">
      <c r="E874" s="288"/>
      <c r="F874" s="288"/>
      <c r="G874" s="288"/>
      <c r="H874" s="288"/>
      <c r="I874" s="288"/>
    </row>
    <row r="875" spans="5:9" ht="15.75" customHeight="1">
      <c r="E875" s="288"/>
      <c r="F875" s="288"/>
      <c r="G875" s="288"/>
      <c r="H875" s="288"/>
      <c r="I875" s="288"/>
    </row>
    <row r="876" spans="5:9" ht="15.75" customHeight="1">
      <c r="E876" s="288"/>
      <c r="F876" s="288"/>
      <c r="G876" s="288"/>
      <c r="H876" s="288"/>
      <c r="I876" s="288"/>
    </row>
    <row r="877" spans="5:9" ht="15.75" customHeight="1">
      <c r="E877" s="288"/>
      <c r="F877" s="288"/>
      <c r="G877" s="288"/>
      <c r="H877" s="288"/>
      <c r="I877" s="288"/>
    </row>
    <row r="878" spans="5:9" ht="15.75" customHeight="1">
      <c r="E878" s="288"/>
      <c r="F878" s="288"/>
      <c r="G878" s="288"/>
      <c r="H878" s="288"/>
      <c r="I878" s="288"/>
    </row>
    <row r="879" spans="5:9" ht="15.75" customHeight="1">
      <c r="E879" s="288"/>
      <c r="F879" s="288"/>
      <c r="G879" s="288"/>
      <c r="H879" s="288"/>
      <c r="I879" s="288"/>
    </row>
    <row r="880" spans="5:9" ht="15.75" customHeight="1">
      <c r="E880" s="288"/>
      <c r="F880" s="288"/>
      <c r="G880" s="288"/>
      <c r="H880" s="288"/>
      <c r="I880" s="288"/>
    </row>
    <row r="881" spans="5:9" ht="15.75" customHeight="1">
      <c r="E881" s="288"/>
      <c r="F881" s="288"/>
      <c r="G881" s="288"/>
      <c r="H881" s="288"/>
      <c r="I881" s="288"/>
    </row>
    <row r="882" spans="5:9" ht="15.75" customHeight="1">
      <c r="E882" s="288"/>
      <c r="F882" s="288"/>
      <c r="G882" s="288"/>
      <c r="H882" s="288"/>
      <c r="I882" s="288"/>
    </row>
    <row r="883" spans="5:9" ht="15.75" customHeight="1">
      <c r="E883" s="288"/>
      <c r="F883" s="288"/>
      <c r="G883" s="288"/>
      <c r="H883" s="288"/>
      <c r="I883" s="288"/>
    </row>
    <row r="884" spans="5:9" ht="15.75" customHeight="1">
      <c r="E884" s="288"/>
      <c r="F884" s="288"/>
      <c r="G884" s="288"/>
      <c r="H884" s="288"/>
      <c r="I884" s="288"/>
    </row>
    <row r="885" spans="5:9" ht="15.75" customHeight="1">
      <c r="E885" s="288"/>
      <c r="F885" s="288"/>
      <c r="G885" s="288"/>
      <c r="H885" s="288"/>
      <c r="I885" s="288"/>
    </row>
    <row r="886" spans="5:9" ht="15.75" customHeight="1">
      <c r="E886" s="288"/>
      <c r="F886" s="288"/>
      <c r="G886" s="288"/>
      <c r="H886" s="288"/>
      <c r="I886" s="288"/>
    </row>
    <row r="887" spans="5:9" ht="15.75" customHeight="1">
      <c r="E887" s="288"/>
      <c r="F887" s="288"/>
      <c r="G887" s="288"/>
      <c r="H887" s="288"/>
      <c r="I887" s="288"/>
    </row>
    <row r="888" spans="5:9" ht="15.75" customHeight="1">
      <c r="E888" s="288"/>
      <c r="F888" s="288"/>
      <c r="G888" s="288"/>
      <c r="H888" s="288"/>
      <c r="I888" s="288"/>
    </row>
    <row r="889" spans="5:9" ht="15.75" customHeight="1">
      <c r="E889" s="288"/>
      <c r="F889" s="288"/>
      <c r="G889" s="288"/>
      <c r="H889" s="288"/>
      <c r="I889" s="288"/>
    </row>
    <row r="890" spans="5:9" ht="15.75" customHeight="1">
      <c r="E890" s="288"/>
      <c r="F890" s="288"/>
      <c r="G890" s="288"/>
      <c r="H890" s="288"/>
      <c r="I890" s="288"/>
    </row>
    <row r="891" spans="5:9" ht="15.75" customHeight="1">
      <c r="E891" s="288"/>
      <c r="F891" s="288"/>
      <c r="G891" s="288"/>
      <c r="H891" s="288"/>
      <c r="I891" s="288"/>
    </row>
    <row r="892" spans="5:9" ht="15.75" customHeight="1">
      <c r="E892" s="288"/>
      <c r="F892" s="288"/>
      <c r="G892" s="288"/>
      <c r="H892" s="288"/>
      <c r="I892" s="288"/>
    </row>
    <row r="893" spans="5:9" ht="15.75" customHeight="1">
      <c r="E893" s="288"/>
      <c r="F893" s="288"/>
      <c r="G893" s="288"/>
      <c r="H893" s="288"/>
      <c r="I893" s="288"/>
    </row>
    <row r="894" spans="5:9" ht="15.75" customHeight="1">
      <c r="E894" s="288"/>
      <c r="F894" s="288"/>
      <c r="G894" s="288"/>
      <c r="H894" s="288"/>
      <c r="I894" s="288"/>
    </row>
    <row r="895" spans="5:9" ht="15.75" customHeight="1">
      <c r="E895" s="288"/>
      <c r="F895" s="288"/>
      <c r="G895" s="288"/>
      <c r="H895" s="288"/>
      <c r="I895" s="288"/>
    </row>
    <row r="896" spans="5:9" ht="15.75" customHeight="1">
      <c r="E896" s="288"/>
      <c r="F896" s="288"/>
      <c r="G896" s="288"/>
      <c r="H896" s="288"/>
      <c r="I896" s="288"/>
    </row>
    <row r="897" spans="5:9" ht="15.75" customHeight="1">
      <c r="E897" s="288"/>
      <c r="F897" s="288"/>
      <c r="G897" s="288"/>
      <c r="H897" s="288"/>
      <c r="I897" s="288"/>
    </row>
    <row r="898" spans="5:9" ht="15.75" customHeight="1">
      <c r="E898" s="288"/>
      <c r="F898" s="288"/>
      <c r="G898" s="288"/>
      <c r="H898" s="288"/>
      <c r="I898" s="288"/>
    </row>
    <row r="899" spans="5:9" ht="15.75" customHeight="1">
      <c r="E899" s="288"/>
      <c r="F899" s="288"/>
      <c r="G899" s="288"/>
      <c r="H899" s="288"/>
      <c r="I899" s="288"/>
    </row>
    <row r="900" spans="5:9" ht="15.75" customHeight="1">
      <c r="E900" s="288"/>
      <c r="F900" s="288"/>
      <c r="G900" s="288"/>
      <c r="H900" s="288"/>
      <c r="I900" s="288"/>
    </row>
    <row r="901" spans="5:9" ht="15.75" customHeight="1">
      <c r="E901" s="288"/>
      <c r="F901" s="288"/>
      <c r="G901" s="288"/>
      <c r="H901" s="288"/>
      <c r="I901" s="288"/>
    </row>
    <row r="902" spans="5:9" ht="15.75" customHeight="1">
      <c r="E902" s="288"/>
      <c r="F902" s="288"/>
      <c r="G902" s="288"/>
      <c r="H902" s="288"/>
      <c r="I902" s="288"/>
    </row>
    <row r="903" spans="5:9" ht="15.75" customHeight="1">
      <c r="E903" s="288"/>
      <c r="F903" s="288"/>
      <c r="G903" s="288"/>
      <c r="H903" s="288"/>
      <c r="I903" s="288"/>
    </row>
    <row r="904" spans="5:9" ht="15.75" customHeight="1">
      <c r="E904" s="288"/>
      <c r="F904" s="288"/>
      <c r="G904" s="288"/>
      <c r="H904" s="288"/>
      <c r="I904" s="288"/>
    </row>
    <row r="905" spans="5:9" ht="15.75" customHeight="1">
      <c r="E905" s="288"/>
      <c r="F905" s="288"/>
      <c r="G905" s="288"/>
      <c r="H905" s="288"/>
      <c r="I905" s="288"/>
    </row>
    <row r="906" spans="5:9" ht="15.75" customHeight="1">
      <c r="E906" s="288"/>
      <c r="F906" s="288"/>
      <c r="G906" s="288"/>
      <c r="H906" s="288"/>
      <c r="I906" s="288"/>
    </row>
    <row r="907" spans="5:9" ht="15.75" customHeight="1">
      <c r="E907" s="288"/>
      <c r="F907" s="288"/>
      <c r="G907" s="288"/>
      <c r="H907" s="288"/>
      <c r="I907" s="288"/>
    </row>
    <row r="908" spans="5:9" ht="15.75" customHeight="1">
      <c r="E908" s="288"/>
      <c r="F908" s="288"/>
      <c r="G908" s="288"/>
      <c r="H908" s="288"/>
      <c r="I908" s="288"/>
    </row>
    <row r="909" spans="5:9" ht="15.75" customHeight="1">
      <c r="E909" s="288"/>
      <c r="F909" s="288"/>
      <c r="G909" s="288"/>
      <c r="H909" s="288"/>
      <c r="I909" s="288"/>
    </row>
    <row r="910" spans="5:9" ht="15.75" customHeight="1">
      <c r="E910" s="288"/>
      <c r="F910" s="288"/>
      <c r="G910" s="288"/>
      <c r="H910" s="288"/>
      <c r="I910" s="288"/>
    </row>
    <row r="911" spans="5:9" ht="15.75" customHeight="1">
      <c r="E911" s="288"/>
      <c r="F911" s="288"/>
      <c r="G911" s="288"/>
      <c r="H911" s="288"/>
      <c r="I911" s="288"/>
    </row>
    <row r="912" spans="5:9" ht="15.75" customHeight="1">
      <c r="E912" s="288"/>
      <c r="F912" s="288"/>
      <c r="G912" s="288"/>
      <c r="H912" s="288"/>
      <c r="I912" s="288"/>
    </row>
    <row r="913" spans="5:9" ht="15.75" customHeight="1">
      <c r="E913" s="288"/>
      <c r="F913" s="288"/>
      <c r="G913" s="288"/>
      <c r="H913" s="288"/>
      <c r="I913" s="288"/>
    </row>
    <row r="914" spans="5:9" ht="15.75" customHeight="1">
      <c r="E914" s="288"/>
      <c r="F914" s="288"/>
      <c r="G914" s="288"/>
      <c r="H914" s="288"/>
      <c r="I914" s="288"/>
    </row>
    <row r="915" spans="5:9" ht="15.75" customHeight="1">
      <c r="E915" s="288"/>
      <c r="F915" s="288"/>
      <c r="G915" s="288"/>
      <c r="H915" s="288"/>
      <c r="I915" s="288"/>
    </row>
    <row r="916" spans="5:9" ht="15.75" customHeight="1">
      <c r="E916" s="288"/>
      <c r="F916" s="288"/>
      <c r="G916" s="288"/>
      <c r="H916" s="288"/>
      <c r="I916" s="288"/>
    </row>
    <row r="917" spans="5:9" ht="15.75" customHeight="1">
      <c r="E917" s="288"/>
      <c r="F917" s="288"/>
      <c r="G917" s="288"/>
      <c r="H917" s="288"/>
      <c r="I917" s="288"/>
    </row>
    <row r="918" spans="5:9" ht="15.75" customHeight="1">
      <c r="E918" s="288"/>
      <c r="F918" s="288"/>
      <c r="G918" s="288"/>
      <c r="H918" s="288"/>
      <c r="I918" s="288"/>
    </row>
    <row r="919" spans="5:9" ht="15.75" customHeight="1">
      <c r="E919" s="288"/>
      <c r="F919" s="288"/>
      <c r="G919" s="288"/>
      <c r="H919" s="288"/>
      <c r="I919" s="288"/>
    </row>
    <row r="920" spans="5:9" ht="15.75" customHeight="1">
      <c r="E920" s="288"/>
      <c r="F920" s="288"/>
      <c r="G920" s="288"/>
      <c r="H920" s="288"/>
      <c r="I920" s="288"/>
    </row>
    <row r="921" spans="5:9" ht="15.75" customHeight="1">
      <c r="E921" s="288"/>
      <c r="F921" s="288"/>
      <c r="G921" s="288"/>
      <c r="H921" s="288"/>
      <c r="I921" s="288"/>
    </row>
    <row r="922" spans="5:9" ht="15.75" customHeight="1">
      <c r="E922" s="288"/>
      <c r="F922" s="288"/>
      <c r="G922" s="288"/>
      <c r="H922" s="288"/>
      <c r="I922" s="288"/>
    </row>
    <row r="923" spans="5:9" ht="15.75" customHeight="1">
      <c r="E923" s="288"/>
      <c r="F923" s="288"/>
      <c r="G923" s="288"/>
      <c r="H923" s="288"/>
      <c r="I923" s="288"/>
    </row>
    <row r="924" spans="5:9" ht="15.75" customHeight="1">
      <c r="E924" s="288"/>
      <c r="F924" s="288"/>
      <c r="G924" s="288"/>
      <c r="H924" s="288"/>
      <c r="I924" s="288"/>
    </row>
    <row r="925" spans="5:9" ht="15.75" customHeight="1">
      <c r="E925" s="288"/>
      <c r="F925" s="288"/>
      <c r="G925" s="288"/>
      <c r="H925" s="288"/>
      <c r="I925" s="288"/>
    </row>
    <row r="926" spans="5:9" ht="15.75" customHeight="1">
      <c r="E926" s="288"/>
      <c r="F926" s="288"/>
      <c r="G926" s="288"/>
      <c r="H926" s="288"/>
      <c r="I926" s="288"/>
    </row>
    <row r="927" spans="5:9" ht="15.75" customHeight="1">
      <c r="E927" s="288"/>
      <c r="F927" s="288"/>
      <c r="G927" s="288"/>
      <c r="H927" s="288"/>
      <c r="I927" s="288"/>
    </row>
    <row r="928" spans="5:9" ht="15.75" customHeight="1">
      <c r="E928" s="288"/>
      <c r="F928" s="288"/>
      <c r="G928" s="288"/>
      <c r="H928" s="288"/>
      <c r="I928" s="288"/>
    </row>
    <row r="929" spans="5:9" ht="15.75" customHeight="1">
      <c r="E929" s="288"/>
      <c r="F929" s="288"/>
      <c r="G929" s="288"/>
      <c r="H929" s="288"/>
      <c r="I929" s="288"/>
    </row>
    <row r="930" spans="5:9" ht="15.75" customHeight="1">
      <c r="E930" s="288"/>
      <c r="F930" s="288"/>
      <c r="G930" s="288"/>
      <c r="H930" s="288"/>
      <c r="I930" s="288"/>
    </row>
    <row r="931" spans="5:9" ht="15.75" customHeight="1">
      <c r="E931" s="288"/>
      <c r="F931" s="288"/>
      <c r="G931" s="288"/>
      <c r="H931" s="288"/>
      <c r="I931" s="288"/>
    </row>
    <row r="932" spans="5:9" ht="15.75" customHeight="1">
      <c r="E932" s="288"/>
      <c r="F932" s="288"/>
      <c r="G932" s="288"/>
      <c r="H932" s="288"/>
      <c r="I932" s="288"/>
    </row>
    <row r="933" spans="5:9" ht="15.75" customHeight="1">
      <c r="E933" s="288"/>
      <c r="F933" s="288"/>
      <c r="G933" s="288"/>
      <c r="H933" s="288"/>
      <c r="I933" s="288"/>
    </row>
    <row r="934" spans="5:9" ht="15.75" customHeight="1">
      <c r="E934" s="288"/>
      <c r="F934" s="288"/>
      <c r="G934" s="288"/>
      <c r="H934" s="288"/>
      <c r="I934" s="288"/>
    </row>
    <row r="935" spans="5:9" ht="15.75" customHeight="1">
      <c r="E935" s="288"/>
      <c r="F935" s="288"/>
      <c r="G935" s="288"/>
      <c r="H935" s="288"/>
      <c r="I935" s="288"/>
    </row>
    <row r="936" spans="5:9" ht="15.75" customHeight="1">
      <c r="E936" s="288"/>
      <c r="F936" s="288"/>
      <c r="G936" s="288"/>
      <c r="H936" s="288"/>
      <c r="I936" s="288"/>
    </row>
    <row r="937" spans="5:9" ht="15.75" customHeight="1">
      <c r="E937" s="288"/>
      <c r="F937" s="288"/>
      <c r="G937" s="288"/>
      <c r="H937" s="288"/>
      <c r="I937" s="288"/>
    </row>
    <row r="938" spans="5:9" ht="15.75" customHeight="1">
      <c r="E938" s="288"/>
      <c r="F938" s="288"/>
      <c r="G938" s="288"/>
      <c r="H938" s="288"/>
      <c r="I938" s="288"/>
    </row>
    <row r="939" spans="5:9" ht="15.75" customHeight="1">
      <c r="E939" s="288"/>
      <c r="F939" s="288"/>
      <c r="G939" s="288"/>
      <c r="H939" s="288"/>
      <c r="I939" s="288"/>
    </row>
    <row r="940" spans="5:9" ht="15.75" customHeight="1">
      <c r="E940" s="288"/>
      <c r="F940" s="288"/>
      <c r="G940" s="288"/>
      <c r="H940" s="288"/>
      <c r="I940" s="288"/>
    </row>
    <row r="941" spans="5:9" ht="15.75" customHeight="1">
      <c r="E941" s="288"/>
      <c r="F941" s="288"/>
      <c r="G941" s="288"/>
      <c r="H941" s="288"/>
      <c r="I941" s="288"/>
    </row>
    <row r="942" spans="5:9" ht="15.75" customHeight="1">
      <c r="E942" s="288"/>
      <c r="F942" s="288"/>
      <c r="G942" s="288"/>
      <c r="H942" s="288"/>
      <c r="I942" s="288"/>
    </row>
    <row r="943" spans="5:9" ht="15.75" customHeight="1">
      <c r="E943" s="288"/>
      <c r="F943" s="288"/>
      <c r="G943" s="288"/>
      <c r="H943" s="288"/>
      <c r="I943" s="288"/>
    </row>
    <row r="944" spans="5:9" ht="15.75" customHeight="1">
      <c r="E944" s="288"/>
      <c r="F944" s="288"/>
      <c r="G944" s="288"/>
      <c r="H944" s="288"/>
      <c r="I944" s="288"/>
    </row>
    <row r="945" spans="5:9" ht="15.75" customHeight="1">
      <c r="E945" s="288"/>
      <c r="F945" s="288"/>
      <c r="G945" s="288"/>
      <c r="H945" s="288"/>
      <c r="I945" s="288"/>
    </row>
    <row r="946" spans="5:9" ht="15.75" customHeight="1">
      <c r="E946" s="288"/>
      <c r="F946" s="288"/>
      <c r="G946" s="288"/>
      <c r="H946" s="288"/>
      <c r="I946" s="288"/>
    </row>
    <row r="947" spans="5:9" ht="15.75" customHeight="1">
      <c r="E947" s="288"/>
      <c r="F947" s="288"/>
      <c r="G947" s="288"/>
      <c r="H947" s="288"/>
      <c r="I947" s="288"/>
    </row>
    <row r="948" spans="5:9" ht="15.75" customHeight="1">
      <c r="E948" s="288"/>
      <c r="F948" s="288"/>
      <c r="G948" s="288"/>
      <c r="H948" s="288"/>
      <c r="I948" s="288"/>
    </row>
    <row r="949" spans="5:9" ht="15.75" customHeight="1">
      <c r="E949" s="288"/>
      <c r="F949" s="288"/>
      <c r="G949" s="288"/>
      <c r="H949" s="288"/>
      <c r="I949" s="288"/>
    </row>
    <row r="950" spans="5:9" ht="15.75" customHeight="1">
      <c r="E950" s="288"/>
      <c r="F950" s="288"/>
      <c r="G950" s="288"/>
      <c r="H950" s="288"/>
      <c r="I950" s="288"/>
    </row>
    <row r="951" spans="5:9" ht="15.75" customHeight="1">
      <c r="E951" s="288"/>
      <c r="F951" s="288"/>
      <c r="G951" s="288"/>
      <c r="H951" s="288"/>
      <c r="I951" s="288"/>
    </row>
    <row r="952" spans="5:9" ht="15.75" customHeight="1">
      <c r="E952" s="288"/>
      <c r="F952" s="288"/>
      <c r="G952" s="288"/>
      <c r="H952" s="288"/>
      <c r="I952" s="288"/>
    </row>
    <row r="953" spans="5:9" ht="15.75" customHeight="1">
      <c r="E953" s="288"/>
      <c r="F953" s="288"/>
      <c r="G953" s="288"/>
      <c r="H953" s="288"/>
      <c r="I953" s="288"/>
    </row>
    <row r="954" spans="5:9" ht="15.75" customHeight="1">
      <c r="E954" s="288"/>
      <c r="F954" s="288"/>
      <c r="G954" s="288"/>
      <c r="H954" s="288"/>
      <c r="I954" s="288"/>
    </row>
    <row r="955" spans="5:9" ht="15.75" customHeight="1">
      <c r="E955" s="288"/>
      <c r="F955" s="288"/>
      <c r="G955" s="288"/>
      <c r="H955" s="288"/>
      <c r="I955" s="288"/>
    </row>
    <row r="956" spans="5:9" ht="15.75" customHeight="1">
      <c r="E956" s="288"/>
      <c r="F956" s="288"/>
      <c r="G956" s="288"/>
      <c r="H956" s="288"/>
      <c r="I956" s="288"/>
    </row>
    <row r="957" spans="5:9" ht="15.75" customHeight="1">
      <c r="E957" s="288"/>
      <c r="F957" s="288"/>
      <c r="G957" s="288"/>
      <c r="H957" s="288"/>
      <c r="I957" s="288"/>
    </row>
    <row r="958" spans="5:9" ht="15.75" customHeight="1">
      <c r="E958" s="288"/>
      <c r="F958" s="288"/>
      <c r="G958" s="288"/>
      <c r="H958" s="288"/>
      <c r="I958" s="288"/>
    </row>
    <row r="959" spans="5:9" ht="15.75" customHeight="1">
      <c r="E959" s="288"/>
      <c r="F959" s="288"/>
      <c r="G959" s="288"/>
      <c r="H959" s="288"/>
      <c r="I959" s="288"/>
    </row>
    <row r="960" spans="5:9" ht="15.75" customHeight="1">
      <c r="E960" s="288"/>
      <c r="F960" s="288"/>
      <c r="G960" s="288"/>
      <c r="H960" s="288"/>
      <c r="I960" s="288"/>
    </row>
    <row r="961" spans="5:9" ht="15.75" customHeight="1">
      <c r="E961" s="288"/>
      <c r="F961" s="288"/>
      <c r="G961" s="288"/>
      <c r="H961" s="288"/>
      <c r="I961" s="288"/>
    </row>
    <row r="962" spans="5:9" ht="15.75" customHeight="1">
      <c r="E962" s="288"/>
      <c r="F962" s="288"/>
      <c r="G962" s="288"/>
      <c r="H962" s="288"/>
      <c r="I962" s="288"/>
    </row>
    <row r="963" spans="5:9" ht="15.75" customHeight="1">
      <c r="E963" s="288"/>
      <c r="F963" s="288"/>
      <c r="G963" s="288"/>
      <c r="H963" s="288"/>
      <c r="I963" s="288"/>
    </row>
    <row r="964" spans="5:9" ht="15.75" customHeight="1">
      <c r="E964" s="288"/>
      <c r="F964" s="288"/>
      <c r="G964" s="288"/>
      <c r="H964" s="288"/>
      <c r="I964" s="288"/>
    </row>
    <row r="965" spans="5:9" ht="15.75" customHeight="1">
      <c r="E965" s="288"/>
      <c r="F965" s="288"/>
      <c r="G965" s="288"/>
      <c r="H965" s="288"/>
      <c r="I965" s="288"/>
    </row>
    <row r="966" spans="5:9" ht="15.75" customHeight="1">
      <c r="E966" s="288"/>
      <c r="F966" s="288"/>
      <c r="G966" s="288"/>
      <c r="H966" s="288"/>
      <c r="I966" s="288"/>
    </row>
    <row r="967" spans="5:9" ht="15.75" customHeight="1">
      <c r="E967" s="288"/>
      <c r="F967" s="288"/>
      <c r="G967" s="288"/>
      <c r="H967" s="288"/>
      <c r="I967" s="288"/>
    </row>
    <row r="968" spans="5:9" ht="15.75" customHeight="1">
      <c r="E968" s="288"/>
      <c r="F968" s="288"/>
      <c r="G968" s="288"/>
      <c r="H968" s="288"/>
      <c r="I968" s="288"/>
    </row>
    <row r="969" spans="5:9" ht="15.75" customHeight="1">
      <c r="E969" s="288"/>
      <c r="F969" s="288"/>
      <c r="G969" s="288"/>
      <c r="H969" s="288"/>
      <c r="I969" s="288"/>
    </row>
    <row r="970" spans="5:9" ht="15.75" customHeight="1">
      <c r="E970" s="288"/>
      <c r="F970" s="288"/>
      <c r="G970" s="288"/>
      <c r="H970" s="288"/>
      <c r="I970" s="288"/>
    </row>
  </sheetData>
  <mergeCells count="8">
    <mergeCell ref="C18:E18"/>
    <mergeCell ref="C7:H7"/>
    <mergeCell ref="C20:E20"/>
    <mergeCell ref="C24:D24"/>
    <mergeCell ref="C25:D25"/>
    <mergeCell ref="C23:G23"/>
    <mergeCell ref="C13:E13"/>
    <mergeCell ref="E24:G24"/>
  </mergeCells>
  <pageMargins left="0.7" right="0.7" top="0.75" bottom="0.75" header="0" footer="0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R24"/>
  <sheetViews>
    <sheetView showGridLines="0" zoomScale="50" zoomScaleNormal="50" workbookViewId="0"/>
  </sheetViews>
  <sheetFormatPr baseColWidth="10" defaultColWidth="12.54296875" defaultRowHeight="13.5"/>
  <cols>
    <col min="1" max="1" width="9" style="286" customWidth="1"/>
    <col min="2" max="2" width="24.453125" style="286" customWidth="1"/>
    <col min="3" max="3" width="12.54296875" style="315"/>
    <col min="4" max="4" width="12.54296875" style="286"/>
    <col min="5" max="8" width="8.7265625" style="286" customWidth="1"/>
    <col min="9" max="9" width="12.81640625" style="286" customWidth="1"/>
    <col min="10" max="10" width="12.54296875" style="286"/>
    <col min="11" max="11" width="13.54296875" style="286" customWidth="1"/>
    <col min="12" max="12" width="12.54296875" style="286"/>
    <col min="13" max="13" width="4.7265625" style="286" customWidth="1"/>
    <col min="14" max="14" width="23.26953125" style="286" customWidth="1"/>
    <col min="15" max="15" width="12.54296875" style="286"/>
    <col min="16" max="16" width="19.453125" style="286" customWidth="1"/>
    <col min="17" max="17" width="2" style="286" customWidth="1"/>
    <col min="18" max="18" width="9.81640625" style="286" customWidth="1"/>
    <col min="19" max="16384" width="12.54296875" style="286"/>
  </cols>
  <sheetData>
    <row r="1" spans="1:18" ht="14" thickBot="1"/>
    <row r="2" spans="1:18">
      <c r="B2" s="446"/>
      <c r="C2" s="462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8"/>
    </row>
    <row r="3" spans="1:18" ht="14" thickBot="1">
      <c r="B3" s="449"/>
      <c r="P3" s="450"/>
    </row>
    <row r="4" spans="1:18" ht="14.5">
      <c r="B4" s="449"/>
      <c r="P4" s="450"/>
      <c r="R4" s="336"/>
    </row>
    <row r="5" spans="1:18" ht="14.5">
      <c r="B5" s="449"/>
      <c r="P5" s="450"/>
      <c r="R5" s="337"/>
    </row>
    <row r="6" spans="1:18" ht="17.5">
      <c r="B6" s="1102" t="s">
        <v>536</v>
      </c>
      <c r="C6" s="1103"/>
      <c r="D6" s="1103"/>
      <c r="E6" s="1103"/>
      <c r="F6" s="1103"/>
      <c r="G6" s="1103"/>
      <c r="H6" s="1103"/>
      <c r="I6" s="1103"/>
      <c r="J6" s="1103"/>
      <c r="K6" s="1103"/>
      <c r="L6" s="1103"/>
      <c r="M6" s="1103"/>
      <c r="N6" s="1103"/>
      <c r="O6" s="293"/>
      <c r="P6" s="450"/>
      <c r="R6" s="337"/>
    </row>
    <row r="7" spans="1:18" ht="24" customHeight="1">
      <c r="A7" s="314"/>
      <c r="B7" s="463">
        <f>C9*100</f>
        <v>46.666666666666664</v>
      </c>
      <c r="C7" s="314">
        <v>2</v>
      </c>
      <c r="D7" s="314">
        <f>E7+E8+E9+E10+E11-B7-C7</f>
        <v>151.33333333333334</v>
      </c>
      <c r="E7" s="314"/>
      <c r="F7" s="314"/>
      <c r="G7" s="314"/>
      <c r="H7" s="314"/>
      <c r="I7" s="314" t="s">
        <v>494</v>
      </c>
      <c r="J7" s="314"/>
      <c r="K7" s="314" t="s">
        <v>493</v>
      </c>
      <c r="L7" s="305"/>
      <c r="P7" s="450"/>
      <c r="R7" s="337"/>
    </row>
    <row r="8" spans="1:18" ht="41.25" customHeight="1" thickBot="1">
      <c r="A8" s="314"/>
      <c r="B8" s="463">
        <f>C10*100</f>
        <v>53.333333333333336</v>
      </c>
      <c r="C8" s="314">
        <v>2</v>
      </c>
      <c r="D8" s="314">
        <f>E8+E9+E10+E11+E7-B8-C8</f>
        <v>144.66666666666666</v>
      </c>
      <c r="E8" s="314">
        <v>50</v>
      </c>
      <c r="F8" s="314"/>
      <c r="G8" s="314"/>
      <c r="H8" s="314"/>
      <c r="I8" s="314" t="s">
        <v>475</v>
      </c>
      <c r="J8" s="314">
        <v>25</v>
      </c>
      <c r="K8" s="314" t="s">
        <v>492</v>
      </c>
      <c r="L8" s="305"/>
      <c r="P8" s="450"/>
      <c r="R8" s="338"/>
    </row>
    <row r="9" spans="1:18" ht="27" customHeight="1">
      <c r="A9" s="314"/>
      <c r="B9" s="463" t="s">
        <v>476</v>
      </c>
      <c r="C9" s="464">
        <f>'11'!D26</f>
        <v>0.46666666666666667</v>
      </c>
      <c r="D9" s="464">
        <f>100%-C9</f>
        <v>0.53333333333333333</v>
      </c>
      <c r="E9" s="314">
        <v>25</v>
      </c>
      <c r="F9" s="314"/>
      <c r="G9" s="314"/>
      <c r="H9" s="314"/>
      <c r="I9" s="314" t="s">
        <v>474</v>
      </c>
      <c r="J9" s="314">
        <v>25</v>
      </c>
      <c r="K9" s="314" t="s">
        <v>474</v>
      </c>
      <c r="L9" s="305"/>
      <c r="P9" s="450"/>
    </row>
    <row r="10" spans="1:18" ht="24.75" customHeight="1">
      <c r="A10" s="314"/>
      <c r="B10" s="463" t="s">
        <v>476</v>
      </c>
      <c r="C10" s="464">
        <f>'11'!D27</f>
        <v>0.53333333333333333</v>
      </c>
      <c r="D10" s="464">
        <f>100%-C10</f>
        <v>0.46666666666666667</v>
      </c>
      <c r="E10" s="314">
        <v>25</v>
      </c>
      <c r="F10" s="314"/>
      <c r="G10" s="314"/>
      <c r="H10" s="314"/>
      <c r="I10" s="314" t="s">
        <v>473</v>
      </c>
      <c r="J10" s="314">
        <v>50</v>
      </c>
      <c r="K10" s="314" t="s">
        <v>473</v>
      </c>
      <c r="L10" s="305"/>
      <c r="P10" s="450"/>
    </row>
    <row r="11" spans="1:18">
      <c r="A11" s="314"/>
      <c r="B11" s="463"/>
      <c r="C11" s="465"/>
      <c r="D11" s="314"/>
      <c r="E11" s="314">
        <v>100</v>
      </c>
      <c r="F11" s="314"/>
      <c r="G11" s="314"/>
      <c r="H11" s="314"/>
      <c r="I11" s="314"/>
      <c r="J11" s="314">
        <v>100</v>
      </c>
      <c r="K11" s="314"/>
      <c r="L11" s="305"/>
      <c r="P11" s="450"/>
    </row>
    <row r="12" spans="1:18">
      <c r="A12" s="305"/>
      <c r="B12" s="466"/>
      <c r="C12" s="467"/>
      <c r="D12" s="305"/>
      <c r="E12" s="305"/>
      <c r="F12" s="305"/>
      <c r="G12" s="305"/>
      <c r="H12" s="305"/>
      <c r="I12" s="305"/>
      <c r="J12" s="305"/>
      <c r="K12" s="305"/>
      <c r="L12" s="305"/>
      <c r="P12" s="450"/>
    </row>
    <row r="13" spans="1:18">
      <c r="B13" s="449"/>
      <c r="P13" s="450"/>
    </row>
    <row r="14" spans="1:18">
      <c r="B14" s="449"/>
      <c r="P14" s="450"/>
    </row>
    <row r="15" spans="1:18">
      <c r="B15" s="449"/>
      <c r="P15" s="450"/>
    </row>
    <row r="16" spans="1:18">
      <c r="B16" s="449"/>
      <c r="P16" s="450"/>
    </row>
    <row r="17" spans="2:16">
      <c r="B17" s="449"/>
      <c r="P17" s="450"/>
    </row>
    <row r="18" spans="2:16">
      <c r="B18" s="449"/>
      <c r="P18" s="450"/>
    </row>
    <row r="19" spans="2:16">
      <c r="B19" s="449"/>
      <c r="P19" s="450"/>
    </row>
    <row r="20" spans="2:16">
      <c r="B20" s="449"/>
      <c r="P20" s="450"/>
    </row>
    <row r="21" spans="2:16">
      <c r="B21" s="449"/>
      <c r="P21" s="450"/>
    </row>
    <row r="22" spans="2:16">
      <c r="B22" s="449"/>
      <c r="P22" s="450"/>
    </row>
    <row r="23" spans="2:16" ht="54" customHeight="1" thickBot="1">
      <c r="B23" s="451"/>
      <c r="C23" s="468"/>
      <c r="D23" s="452"/>
      <c r="E23" s="452"/>
      <c r="F23" s="452"/>
      <c r="G23" s="452"/>
      <c r="H23" s="452"/>
      <c r="I23" s="452"/>
      <c r="J23" s="452"/>
      <c r="K23" s="452"/>
      <c r="L23" s="452"/>
      <c r="M23" s="452"/>
      <c r="N23" s="452"/>
      <c r="O23" s="452"/>
      <c r="P23" s="453"/>
    </row>
    <row r="24" spans="2:16" ht="15" customHeight="1"/>
  </sheetData>
  <mergeCells count="1">
    <mergeCell ref="B6:N6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B1:K34"/>
  <sheetViews>
    <sheetView showGridLines="0" zoomScale="50" zoomScaleNormal="50" workbookViewId="0">
      <selection activeCell="M34" sqref="M34"/>
    </sheetView>
  </sheetViews>
  <sheetFormatPr baseColWidth="10" defaultColWidth="12.1796875" defaultRowHeight="13.5"/>
  <cols>
    <col min="1" max="1" width="5.453125" style="288" customWidth="1"/>
    <col min="2" max="2" width="23" style="288" customWidth="1"/>
    <col min="3" max="3" width="71.453125" style="288" customWidth="1"/>
    <col min="4" max="4" width="15.26953125" style="288" customWidth="1"/>
    <col min="5" max="5" width="20.453125" style="288" customWidth="1"/>
    <col min="6" max="6" width="20.1796875" style="288" customWidth="1"/>
    <col min="7" max="7" width="25.7265625" style="288" customWidth="1"/>
    <col min="8" max="8" width="21" style="288" customWidth="1"/>
    <col min="9" max="9" width="12.1796875" style="288"/>
    <col min="10" max="10" width="3.81640625" style="288" customWidth="1"/>
    <col min="11" max="11" width="9.1796875" style="288" customWidth="1"/>
    <col min="12" max="16384" width="12.1796875" style="288"/>
  </cols>
  <sheetData>
    <row r="1" spans="2:11" ht="14" thickBot="1"/>
    <row r="2" spans="2:11" ht="14.5">
      <c r="B2" s="469"/>
      <c r="C2" s="470"/>
      <c r="D2" s="470"/>
      <c r="E2" s="470"/>
      <c r="F2" s="470"/>
      <c r="G2" s="470"/>
      <c r="H2" s="470"/>
      <c r="I2" s="471"/>
      <c r="K2" s="336"/>
    </row>
    <row r="3" spans="2:11" ht="14.5">
      <c r="B3" s="472"/>
      <c r="I3" s="455"/>
      <c r="K3" s="337"/>
    </row>
    <row r="4" spans="2:11" ht="14.5">
      <c r="B4" s="472"/>
      <c r="I4" s="455"/>
      <c r="K4" s="337"/>
    </row>
    <row r="5" spans="2:11" ht="14.5">
      <c r="B5" s="472"/>
      <c r="I5" s="455"/>
      <c r="K5" s="337"/>
    </row>
    <row r="6" spans="2:11" ht="17.5">
      <c r="B6" s="1102" t="s">
        <v>509</v>
      </c>
      <c r="C6" s="1103"/>
      <c r="D6" s="1103"/>
      <c r="E6" s="1103"/>
      <c r="F6" s="1103"/>
      <c r="G6" s="1103"/>
      <c r="H6" s="1103"/>
      <c r="I6" s="1104"/>
      <c r="K6" s="337"/>
    </row>
    <row r="7" spans="2:11" ht="14.5">
      <c r="B7" s="472"/>
      <c r="I7" s="455"/>
      <c r="K7" s="337"/>
    </row>
    <row r="8" spans="2:11" ht="18" thickBot="1">
      <c r="B8" s="1102" t="s">
        <v>508</v>
      </c>
      <c r="C8" s="1103"/>
      <c r="D8" s="1103"/>
      <c r="E8" s="1103"/>
      <c r="F8" s="1103"/>
      <c r="G8" s="1103"/>
      <c r="H8" s="1103"/>
      <c r="I8" s="1104"/>
      <c r="K8" s="338"/>
    </row>
    <row r="9" spans="2:11" s="294" customFormat="1">
      <c r="B9" s="472"/>
      <c r="C9" s="288"/>
      <c r="D9" s="288"/>
      <c r="E9" s="288"/>
      <c r="F9" s="288"/>
      <c r="G9" s="288"/>
      <c r="H9" s="288"/>
      <c r="I9" s="455"/>
      <c r="K9" s="288"/>
    </row>
    <row r="10" spans="2:11">
      <c r="B10" s="472"/>
      <c r="D10" s="1105" t="s">
        <v>499</v>
      </c>
      <c r="E10" s="1105"/>
      <c r="F10" s="1105"/>
      <c r="I10" s="455"/>
      <c r="K10" s="294"/>
    </row>
    <row r="11" spans="2:11">
      <c r="B11" s="473"/>
      <c r="C11" s="294"/>
      <c r="D11" s="295" t="s">
        <v>507</v>
      </c>
      <c r="E11" s="295" t="s">
        <v>495</v>
      </c>
      <c r="F11" s="295" t="s">
        <v>497</v>
      </c>
      <c r="G11" s="294"/>
      <c r="H11" s="294"/>
      <c r="I11" s="474"/>
    </row>
    <row r="12" spans="2:11">
      <c r="B12" s="475" t="s">
        <v>500</v>
      </c>
      <c r="C12" s="292"/>
      <c r="D12" s="290">
        <v>1</v>
      </c>
      <c r="E12" s="290">
        <v>2</v>
      </c>
      <c r="F12" s="290">
        <v>4</v>
      </c>
      <c r="I12" s="455"/>
    </row>
    <row r="13" spans="2:11" ht="39.75" customHeight="1">
      <c r="B13" s="475" t="s">
        <v>506</v>
      </c>
      <c r="C13" s="290">
        <v>3</v>
      </c>
      <c r="D13" s="317">
        <f t="shared" ref="D13:F15" si="0">$C13*D$12</f>
        <v>3</v>
      </c>
      <c r="E13" s="319">
        <f t="shared" si="0"/>
        <v>6</v>
      </c>
      <c r="F13" s="319">
        <f t="shared" si="0"/>
        <v>12</v>
      </c>
      <c r="H13" s="291" t="s">
        <v>476</v>
      </c>
      <c r="I13" s="476" t="s">
        <v>505</v>
      </c>
    </row>
    <row r="14" spans="2:11" ht="36" customHeight="1">
      <c r="B14" s="475" t="s">
        <v>496</v>
      </c>
      <c r="C14" s="290">
        <v>2</v>
      </c>
      <c r="D14" s="318">
        <f t="shared" si="0"/>
        <v>2</v>
      </c>
      <c r="E14" s="317">
        <f t="shared" si="0"/>
        <v>4</v>
      </c>
      <c r="F14" s="319">
        <f t="shared" si="0"/>
        <v>8</v>
      </c>
      <c r="H14" s="290" t="s">
        <v>504</v>
      </c>
      <c r="I14" s="477"/>
    </row>
    <row r="15" spans="2:11" ht="37.5" customHeight="1">
      <c r="B15" s="475" t="s">
        <v>498</v>
      </c>
      <c r="C15" s="290">
        <v>1</v>
      </c>
      <c r="D15" s="318">
        <f t="shared" si="0"/>
        <v>1</v>
      </c>
      <c r="E15" s="318">
        <f t="shared" si="0"/>
        <v>2</v>
      </c>
      <c r="F15" s="317">
        <f t="shared" si="0"/>
        <v>4</v>
      </c>
      <c r="H15" s="316" t="s">
        <v>503</v>
      </c>
      <c r="I15" s="478"/>
    </row>
    <row r="16" spans="2:11" s="287" customFormat="1" ht="41.25" customHeight="1">
      <c r="B16" s="472"/>
      <c r="C16" s="288"/>
      <c r="D16" s="288"/>
      <c r="E16" s="288"/>
      <c r="F16" s="288"/>
      <c r="G16" s="288"/>
      <c r="H16" s="289" t="s">
        <v>502</v>
      </c>
      <c r="I16" s="479"/>
      <c r="K16" s="288"/>
    </row>
    <row r="17" spans="2:11">
      <c r="B17" s="472"/>
      <c r="I17" s="1117"/>
      <c r="K17" s="287"/>
    </row>
    <row r="18" spans="2:11">
      <c r="B18" s="480"/>
      <c r="C18" s="625" t="s">
        <v>501</v>
      </c>
      <c r="D18" s="625" t="s">
        <v>659</v>
      </c>
      <c r="E18" s="625" t="s">
        <v>500</v>
      </c>
      <c r="F18" s="625" t="s">
        <v>547</v>
      </c>
      <c r="G18" s="625" t="s">
        <v>476</v>
      </c>
      <c r="H18" s="287"/>
      <c r="I18" s="1118"/>
      <c r="J18" s="1115"/>
      <c r="K18" s="1116"/>
    </row>
    <row r="19" spans="2:11">
      <c r="B19" s="481" t="str">
        <f>'10'!B21</f>
        <v>PR1</v>
      </c>
      <c r="C19" s="289" t="str">
        <f>REPLACE('10'!C32,1,250,"Control constante de la cuenta caja")</f>
        <v>Control constante de la cuenta caja</v>
      </c>
      <c r="D19" s="289" t="str">
        <f>IF('10'!G21=1,"APLICA","NO APLICA")</f>
        <v>NO APLICA</v>
      </c>
      <c r="E19" s="289" t="s">
        <v>496</v>
      </c>
      <c r="F19" s="289" t="s">
        <v>507</v>
      </c>
      <c r="G19" s="289">
        <f t="shared" ref="G19:G25" si="1">INDEX($C$13:$C$15,MATCH(E19,$B$13:$B$15,0))*INDEX($D$12:$F$12,MATCH(F19,$D$11:$F$11,0))</f>
        <v>2</v>
      </c>
      <c r="H19" s="287"/>
      <c r="I19" s="1119"/>
      <c r="J19" s="1116"/>
      <c r="K19" s="1116"/>
    </row>
    <row r="20" spans="2:11">
      <c r="B20" s="481" t="str">
        <f>'10'!B22</f>
        <v>PR2</v>
      </c>
      <c r="C20" s="289" t="str">
        <f>REPLACE('10'!C24,1,250,"Saldos mínimos de liquidez")</f>
        <v>Saldos mínimos de liquidez</v>
      </c>
      <c r="D20" s="289" t="str">
        <f>IF('10'!G22=1,"APLICA","NO APLICA")</f>
        <v>APLICA</v>
      </c>
      <c r="E20" s="289" t="s">
        <v>498</v>
      </c>
      <c r="F20" s="289" t="s">
        <v>495</v>
      </c>
      <c r="G20" s="289">
        <f t="shared" si="1"/>
        <v>2</v>
      </c>
      <c r="H20" s="287"/>
      <c r="I20" s="1119"/>
      <c r="J20" s="1116"/>
      <c r="K20" s="1116"/>
    </row>
    <row r="21" spans="2:11">
      <c r="B21" s="481" t="str">
        <f>'10'!B23</f>
        <v>PR3</v>
      </c>
      <c r="C21" s="289" t="str">
        <f>REPLACE('10'!C25,1,250,"Recuperación de cuentas por cobrar")</f>
        <v>Recuperación de cuentas por cobrar</v>
      </c>
      <c r="D21" s="289" t="str">
        <f>IF('10'!G23=1,"APLICA","NO APLICA")</f>
        <v>NO APLICA</v>
      </c>
      <c r="E21" s="289" t="s">
        <v>506</v>
      </c>
      <c r="F21" s="289" t="s">
        <v>495</v>
      </c>
      <c r="G21" s="289">
        <f t="shared" si="1"/>
        <v>6</v>
      </c>
      <c r="H21" s="287"/>
      <c r="I21" s="1119"/>
      <c r="J21" s="1116"/>
      <c r="K21" s="1116"/>
    </row>
    <row r="22" spans="2:11">
      <c r="B22" s="481" t="str">
        <f>'10'!B24</f>
        <v>PR4</v>
      </c>
      <c r="C22" s="289" t="str">
        <f>REPLACE('10'!C33,1,250,"Rotaciones de inventarios")</f>
        <v>Rotaciones de inventarios</v>
      </c>
      <c r="D22" s="289" t="str">
        <f>IF('10'!G24=1,"APLICA","NO APLICA")</f>
        <v>NO APLICA</v>
      </c>
      <c r="E22" s="289" t="s">
        <v>496</v>
      </c>
      <c r="F22" s="289"/>
      <c r="G22" s="289"/>
      <c r="H22" s="287"/>
      <c r="I22" s="1119"/>
      <c r="J22" s="1116"/>
      <c r="K22" s="1116"/>
    </row>
    <row r="23" spans="2:11">
      <c r="B23" s="481" t="str">
        <f>'10'!B25</f>
        <v>PR5</v>
      </c>
      <c r="C23" s="289" t="str">
        <f>REPLACE('10'!C31,1,250,"Control de entradas y salidas inventario")</f>
        <v>Control de entradas y salidas inventario</v>
      </c>
      <c r="D23" s="289" t="str">
        <f>IF('10'!G25=1,"APLICA","NO APLICA")</f>
        <v>NO APLICA</v>
      </c>
      <c r="E23" s="289"/>
      <c r="F23" s="289"/>
      <c r="G23" s="289"/>
      <c r="H23" s="287"/>
      <c r="I23" s="1119"/>
      <c r="J23" s="1116"/>
      <c r="K23" s="1116"/>
    </row>
    <row r="24" spans="2:11">
      <c r="B24" s="481" t="str">
        <f>'10'!B26</f>
        <v>PR6</v>
      </c>
      <c r="C24" s="289" t="str">
        <f>REPLACE('10'!C26,1,250,"Software para el control de inventarios")</f>
        <v>Software para el control de inventarios</v>
      </c>
      <c r="D24" s="289" t="str">
        <f>IF('10'!G26=1,"APLICA","NO APLICA")</f>
        <v>NO APLICA</v>
      </c>
      <c r="E24" s="289"/>
      <c r="F24" s="289"/>
      <c r="G24" s="289"/>
      <c r="H24" s="287"/>
      <c r="I24" s="1119"/>
      <c r="J24" s="1116"/>
      <c r="K24" s="1116"/>
    </row>
    <row r="25" spans="2:11">
      <c r="B25" s="481" t="str">
        <f>'10'!B27</f>
        <v>PR7</v>
      </c>
      <c r="C25" s="289" t="str">
        <f>REPLACE('10'!C30,1,250,"Control de productos terminados")</f>
        <v>Control de productos terminados</v>
      </c>
      <c r="D25" s="289" t="str">
        <f>IF('10'!G27=1,"APLICA","NO APLICA")</f>
        <v>NO APLICA</v>
      </c>
      <c r="E25" s="289" t="s">
        <v>496</v>
      </c>
      <c r="F25" s="289" t="s">
        <v>495</v>
      </c>
      <c r="G25" s="289">
        <f t="shared" si="1"/>
        <v>4</v>
      </c>
      <c r="H25" s="287"/>
      <c r="I25" s="1119"/>
      <c r="J25" s="1116"/>
      <c r="K25" s="1116"/>
    </row>
    <row r="26" spans="2:11">
      <c r="B26" s="481" t="str">
        <f>'10'!B28</f>
        <v>PR8</v>
      </c>
      <c r="C26" s="289" t="str">
        <f>REPLACE('10'!C35,1,250,"Estrategia para puntos de pedido y reorden")</f>
        <v>Estrategia para puntos de pedido y reorden</v>
      </c>
      <c r="D26" s="289" t="str">
        <f>IF('10'!G28=1,"APLICA","NO APLICA")</f>
        <v>NO APLICA</v>
      </c>
      <c r="E26" s="289"/>
      <c r="F26" s="289"/>
      <c r="G26" s="289"/>
      <c r="H26" s="287"/>
      <c r="I26" s="1119"/>
      <c r="J26" s="1116"/>
      <c r="K26" s="1116"/>
    </row>
    <row r="27" spans="2:11">
      <c r="B27" s="481" t="str">
        <f>'10'!B29</f>
        <v>PR9</v>
      </c>
      <c r="C27" s="289" t="str">
        <f>REPLACE('10'!C29,1,250,"Tratamiento inventarios obsoletos")</f>
        <v>Tratamiento inventarios obsoletos</v>
      </c>
      <c r="D27" s="289" t="str">
        <f>IF('10'!G29=1,"APLICA","NO APLICA")</f>
        <v>APLICA</v>
      </c>
      <c r="E27" s="289"/>
      <c r="F27" s="289"/>
      <c r="G27" s="289"/>
      <c r="H27" s="287"/>
      <c r="I27" s="1119"/>
      <c r="J27" s="1116"/>
      <c r="K27" s="1116"/>
    </row>
    <row r="28" spans="2:11">
      <c r="B28" s="481" t="str">
        <f>'10'!B30</f>
        <v>PR10</v>
      </c>
      <c r="C28" s="289" t="str">
        <f>REPLACE('10'!C28,1,250,"Planes de mantenimiento a la maquinaria")</f>
        <v>Planes de mantenimiento a la maquinaria</v>
      </c>
      <c r="D28" s="289" t="str">
        <f>IF('10'!G30=1,"APLICA","NO APLICA")</f>
        <v>APLICA</v>
      </c>
      <c r="E28" s="289"/>
      <c r="F28" s="289"/>
      <c r="G28" s="289"/>
      <c r="H28" s="287"/>
      <c r="I28" s="1119"/>
      <c r="J28" s="1116"/>
      <c r="K28" s="1116"/>
    </row>
    <row r="29" spans="2:11">
      <c r="B29" s="481" t="str">
        <f>'10'!B31</f>
        <v>PR11</v>
      </c>
      <c r="C29" s="289" t="str">
        <f>REPLACE('10'!C21,1,250,"Monitoreo a la maniquinaria")</f>
        <v>Monitoreo a la maniquinaria</v>
      </c>
      <c r="D29" s="289" t="str">
        <f>IF('10'!G31=1,"APLICA","NO APLICA")</f>
        <v>NO APLICA</v>
      </c>
      <c r="E29" s="289"/>
      <c r="F29" s="289"/>
      <c r="G29" s="289"/>
      <c r="H29" s="287"/>
      <c r="I29" s="1119"/>
      <c r="J29" s="1116"/>
      <c r="K29" s="1116"/>
    </row>
    <row r="30" spans="2:11">
      <c r="B30" s="481" t="str">
        <f>'10'!B32</f>
        <v>PR12</v>
      </c>
      <c r="C30" s="289" t="str">
        <f>REPLACE('10'!C22,1,250,"Manual de procedimientos de la organización")</f>
        <v>Manual de procedimientos de la organización</v>
      </c>
      <c r="D30" s="289" t="str">
        <f>IF('10'!G32=1,"APLICA","NO APLICA")</f>
        <v>APLICA</v>
      </c>
      <c r="E30" s="289"/>
      <c r="F30" s="289"/>
      <c r="G30" s="289"/>
      <c r="H30" s="287"/>
      <c r="I30" s="1119"/>
      <c r="J30" s="1116"/>
      <c r="K30" s="1116"/>
    </row>
    <row r="31" spans="2:11">
      <c r="B31" s="481" t="str">
        <f>'10'!B33</f>
        <v>PR13</v>
      </c>
      <c r="C31" s="289" t="str">
        <f>REPLACE('10'!C34,1,250,"Evaluaciones sobre los distintos riesgos")</f>
        <v>Evaluaciones sobre los distintos riesgos</v>
      </c>
      <c r="D31" s="289" t="str">
        <f>IF('10'!G33=1,"APLICA","NO APLICA")</f>
        <v>APLICA</v>
      </c>
      <c r="E31" s="289"/>
      <c r="F31" s="289"/>
      <c r="G31" s="289"/>
      <c r="H31" s="287"/>
      <c r="I31" s="1119"/>
      <c r="J31" s="1116"/>
      <c r="K31" s="1116"/>
    </row>
    <row r="32" spans="2:11">
      <c r="B32" s="481" t="str">
        <f>'10'!B34</f>
        <v>PR14</v>
      </c>
      <c r="C32" s="289" t="str">
        <f>REPLACE('10'!C23,1,250,"Controles de riesgos aplicados")</f>
        <v>Controles de riesgos aplicados</v>
      </c>
      <c r="D32" s="289" t="str">
        <f>IF('10'!G34=1,"APLICA","NO APLICA")</f>
        <v>APLICA</v>
      </c>
      <c r="E32" s="289"/>
      <c r="F32" s="289"/>
      <c r="G32" s="289"/>
      <c r="H32" s="287"/>
      <c r="I32" s="1119"/>
      <c r="J32" s="1116"/>
      <c r="K32" s="1116"/>
    </row>
    <row r="33" spans="2:11">
      <c r="B33" s="481" t="str">
        <f>'10'!B35</f>
        <v>PR15</v>
      </c>
      <c r="C33" s="289" t="str">
        <f>REPLACE('10'!C27,1,250,"Manuales y políticas para la concesión de créditos")</f>
        <v>Manuales y políticas para la concesión de créditos</v>
      </c>
      <c r="D33" s="289" t="str">
        <f>IF('10'!G35=1,"APLICA","NO APLICA")</f>
        <v>APLICA</v>
      </c>
      <c r="E33" s="289"/>
      <c r="F33" s="289"/>
      <c r="G33" s="289"/>
      <c r="H33" s="287"/>
      <c r="I33" s="1119"/>
      <c r="J33" s="1116"/>
      <c r="K33" s="1116"/>
    </row>
    <row r="34" spans="2:11" ht="14" thickBot="1">
      <c r="B34" s="482"/>
      <c r="C34" s="460"/>
      <c r="D34" s="460"/>
      <c r="E34" s="460"/>
      <c r="F34" s="460"/>
      <c r="G34" s="483"/>
      <c r="H34" s="460"/>
      <c r="I34" s="1120"/>
    </row>
  </sheetData>
  <mergeCells count="3">
    <mergeCell ref="B6:I6"/>
    <mergeCell ref="D10:F10"/>
    <mergeCell ref="B8:I8"/>
  </mergeCells>
  <conditionalFormatting sqref="G19:G33">
    <cfRule type="expression" dxfId="12" priority="4">
      <formula>AND(G19&gt;=6,G19&lt;=12)</formula>
    </cfRule>
    <cfRule type="expression" dxfId="11" priority="5">
      <formula>AND(G19&gt;=3,G19&lt;=4)</formula>
    </cfRule>
    <cfRule type="expression" dxfId="10" priority="6">
      <formula>AND(G19&gt;=1,G19&lt;=2)</formula>
    </cfRule>
  </conditionalFormatting>
  <conditionalFormatting sqref="D18:D33">
    <cfRule type="containsText" dxfId="9" priority="1" operator="containsText" text="NO APLICA">
      <formula>NOT(ISERROR(SEARCH("NO APLICA",D18)))</formula>
    </cfRule>
    <cfRule type="containsText" dxfId="8" priority="2" operator="containsText" text="APLICA">
      <formula>NOT(ISERROR(SEARCH("APLICA",D18)))</formula>
    </cfRule>
    <cfRule type="iconSet" priority="3">
      <iconSet iconSet="3Arrows">
        <cfvo type="percent" val="0"/>
        <cfvo type="percent" val="33"/>
        <cfvo type="percent" val="67"/>
      </iconSet>
    </cfRule>
  </conditionalFormatting>
  <dataValidations disablePrompts="1" count="2">
    <dataValidation type="list" allowBlank="1" showInputMessage="1" showErrorMessage="1" sqref="F19:F33" xr:uid="{00000000-0002-0000-0C00-000000000000}">
      <formula1>$D$11:$F$11</formula1>
    </dataValidation>
    <dataValidation type="list" allowBlank="1" showInputMessage="1" showErrorMessage="1" sqref="E19:E33" xr:uid="{00000000-0002-0000-0C00-000001000000}">
      <formula1>$B$13:$B$15</formula1>
    </dataValidation>
  </dataValidation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B1:O24"/>
  <sheetViews>
    <sheetView showGridLines="0" tabSelected="1" zoomScale="60" zoomScaleNormal="60" workbookViewId="0">
      <selection activeCell="O3" sqref="O3"/>
    </sheetView>
  </sheetViews>
  <sheetFormatPr baseColWidth="10" defaultColWidth="12.1796875" defaultRowHeight="13.5"/>
  <cols>
    <col min="1" max="1" width="3.26953125" style="286" customWidth="1"/>
    <col min="2" max="2" width="7" style="286" customWidth="1"/>
    <col min="3" max="3" width="21.1796875" style="286" customWidth="1"/>
    <col min="4" max="4" width="12.1796875" style="286"/>
    <col min="5" max="5" width="28" style="286" customWidth="1"/>
    <col min="6" max="7" width="16.81640625" style="286" customWidth="1"/>
    <col min="8" max="8" width="24.1796875" style="286" customWidth="1"/>
    <col min="9" max="9" width="24.26953125" style="286" customWidth="1"/>
    <col min="10" max="10" width="24.26953125" style="320" customWidth="1"/>
    <col min="11" max="12" width="24.26953125" style="286" customWidth="1"/>
    <col min="13" max="13" width="30.54296875" style="286" customWidth="1"/>
    <col min="14" max="14" width="4.1796875" style="286" customWidth="1"/>
    <col min="15" max="16384" width="12.1796875" style="286"/>
  </cols>
  <sheetData>
    <row r="1" spans="2:15" ht="14" thickBot="1"/>
    <row r="2" spans="2:15">
      <c r="B2" s="446"/>
      <c r="C2" s="447"/>
      <c r="D2" s="447"/>
      <c r="E2" s="447"/>
      <c r="F2" s="447"/>
      <c r="G2" s="447"/>
      <c r="H2" s="447"/>
      <c r="I2" s="447"/>
      <c r="J2" s="484"/>
      <c r="K2" s="447"/>
      <c r="L2" s="447"/>
      <c r="M2" s="448"/>
    </row>
    <row r="3" spans="2:15">
      <c r="B3" s="449"/>
      <c r="M3" s="450"/>
    </row>
    <row r="4" spans="2:15">
      <c r="B4" s="449"/>
      <c r="M4" s="450"/>
    </row>
    <row r="5" spans="2:15">
      <c r="B5" s="449"/>
      <c r="M5" s="450"/>
    </row>
    <row r="6" spans="2:15">
      <c r="B6" s="449"/>
      <c r="M6" s="450"/>
    </row>
    <row r="7" spans="2:15" ht="14" thickBot="1">
      <c r="B7" s="449"/>
      <c r="M7" s="450"/>
    </row>
    <row r="8" spans="2:15" s="304" customFormat="1" ht="15" thickBot="1">
      <c r="B8" s="1106" t="s">
        <v>520</v>
      </c>
      <c r="C8" s="1107"/>
      <c r="D8" s="1107"/>
      <c r="E8" s="1107"/>
      <c r="F8" s="1107"/>
      <c r="G8" s="1107"/>
      <c r="H8" s="1107"/>
      <c r="I8" s="1107"/>
      <c r="J8" s="1108"/>
      <c r="K8" s="1107"/>
      <c r="L8" s="1107"/>
      <c r="M8" s="1109"/>
      <c r="O8" s="336"/>
    </row>
    <row r="9" spans="2:15" s="304" customFormat="1" ht="15" thickBot="1">
      <c r="B9" s="485" t="s">
        <v>469</v>
      </c>
      <c r="C9" s="334" t="s">
        <v>519</v>
      </c>
      <c r="D9" s="335" t="s">
        <v>518</v>
      </c>
      <c r="E9" s="335" t="s">
        <v>517</v>
      </c>
      <c r="F9" s="334" t="s">
        <v>548</v>
      </c>
      <c r="G9" s="334" t="s">
        <v>660</v>
      </c>
      <c r="H9" s="334" t="s">
        <v>516</v>
      </c>
      <c r="I9" s="333" t="s">
        <v>515</v>
      </c>
      <c r="J9" s="332" t="s">
        <v>514</v>
      </c>
      <c r="K9" s="331" t="s">
        <v>513</v>
      </c>
      <c r="L9" s="330" t="s">
        <v>512</v>
      </c>
      <c r="M9" s="486" t="s">
        <v>511</v>
      </c>
      <c r="O9" s="337"/>
    </row>
    <row r="10" spans="2:15" s="304" customFormat="1" ht="68" thickBot="1">
      <c r="B10" s="487" t="e">
        <f>'10'!#REF!</f>
        <v>#REF!</v>
      </c>
      <c r="C10" s="622" t="str">
        <f>'13'!C19</f>
        <v>Control constante de la cuenta caja</v>
      </c>
      <c r="D10" s="624" t="s">
        <v>510</v>
      </c>
      <c r="E10" s="624" t="str">
        <f>'10'!C32</f>
        <v>¿La entidad cuenta con un manual de procesos donde se describen los principales procedimientos de organización?</v>
      </c>
      <c r="F10" s="328" t="s">
        <v>549</v>
      </c>
      <c r="G10" s="328" t="str">
        <f>'13'!D19</f>
        <v>NO APLICA</v>
      </c>
      <c r="H10" s="325"/>
      <c r="I10" s="488"/>
      <c r="J10" s="329">
        <f>'13'!G19</f>
        <v>2</v>
      </c>
      <c r="K10" s="321" t="str">
        <f>IF(AND(J10&gt;=2,J10&gt;=3,J10&gt;=6),IF(J10&gt;=6,"Riesgo Severo",""),IF(J10&gt;2,"Riesgo Tolerable","Riesgo Aceptable"))</f>
        <v>Riesgo Aceptable</v>
      </c>
      <c r="L10" s="321" t="str">
        <f>IF(AND(J10&gt;=2,J10&gt;=3,J10&gt;=6),IF(J10&gt;=6,"Evitar",""),IF(J10&gt;2,"Reducir y Transferir","Aceptar activamente o Pasivamente"))</f>
        <v>Aceptar activamente o Pasivamente</v>
      </c>
      <c r="M10" s="489" t="str">
        <f>IF(AND(J10&gt;=2,J10&gt;=3,J10&gt;=6),IF(J10&gt;=6,"La empresa necesita de manera urgente implementar un sistema de gestón de riesgos inmediatamente","La empresa si realiza evaluaciones de la rotación de inventraios lo cual favorece a determinar en que tiempo se consume le inventario"),IF(J10&gt;2,"Se sugiere a la empresa diseñar un control de evaluacion de riesgos y esta sea monitoriada bajo cierto tiempo  ","La empresa realiza una correcta gestión del riesgo"))</f>
        <v>La empresa realiza una correcta gestión del riesgo</v>
      </c>
      <c r="O10" s="338"/>
    </row>
    <row r="11" spans="2:15" s="304" customFormat="1" ht="81">
      <c r="B11" s="487" t="e">
        <f>'10'!#REF!</f>
        <v>#REF!</v>
      </c>
      <c r="C11" s="622" t="str">
        <f>'13'!C20</f>
        <v>Saldos mínimos de liquidez</v>
      </c>
      <c r="D11" s="624" t="s">
        <v>510</v>
      </c>
      <c r="E11" s="624" t="str">
        <f>'10'!C24</f>
        <v>¿La entidad realiza evaluaciones periódicas de las rotaciones de inventarios?</v>
      </c>
      <c r="F11" s="328" t="s">
        <v>549</v>
      </c>
      <c r="G11" s="328" t="str">
        <f>'13'!D20</f>
        <v>APLICA</v>
      </c>
      <c r="H11" s="326" t="s">
        <v>667</v>
      </c>
      <c r="I11" s="324" t="s">
        <v>666</v>
      </c>
      <c r="J11" s="329">
        <f>'13'!G20</f>
        <v>2</v>
      </c>
      <c r="K11" s="321" t="str">
        <f t="shared" ref="K11:K24" si="0">IF(AND(J11&gt;=2,J11&gt;=3,J11&gt;=6),IF(J11&gt;=6,"Riesgo Severo",""),IF(J11&gt;2,"Riesgo Tolerable","Riesgo Aceptable"))</f>
        <v>Riesgo Aceptable</v>
      </c>
      <c r="L11" s="321" t="str">
        <f t="shared" ref="L11:L24" si="1">IF(AND(J11&gt;=2,J11&gt;=3,J11&gt;=6),IF(J11&gt;=6,"Evitar",""),IF(J11&gt;2,"Reducir y Transferir","Aceptar activamente o Pasivamente"))</f>
        <v>Aceptar activamente o Pasivamente</v>
      </c>
      <c r="M11" s="489" t="str">
        <f>IF(AND(J11&gt;=2,J11&gt;=3,J11&gt;=6),IF(J11&gt;=6,"La empresa necesita de manera urgente implementar un sistema de gestón de riesgos inmediatamente","La empresa si realiza evaluaciones de la rotación de inventraios lo cual favorece a determinar en que tiempo se consume le inventario"),IF(J11&gt;2,"Se sugiere a la empresa diseñar un control de evaluacion de riesgos y esta sea monitoriada bajo cierto tiempo  ","La empresa realiza una correcta gestión del riesgo"))</f>
        <v>La empresa realiza una correcta gestión del riesgo</v>
      </c>
    </row>
    <row r="12" spans="2:15" s="304" customFormat="1" ht="67.5">
      <c r="B12" s="487" t="e">
        <f>'10'!#REF!</f>
        <v>#REF!</v>
      </c>
      <c r="C12" s="622" t="str">
        <f>'13'!C21</f>
        <v>Recuperación de cuentas por cobrar</v>
      </c>
      <c r="D12" s="624" t="s">
        <v>510</v>
      </c>
      <c r="E12" s="624" t="str">
        <f>'10'!C25</f>
        <v>¿Se tiene documentos o registros para el control de entradas y salidas inventario?</v>
      </c>
      <c r="F12" s="328" t="s">
        <v>549</v>
      </c>
      <c r="G12" s="328" t="str">
        <f>'13'!D21</f>
        <v>NO APLICA</v>
      </c>
      <c r="H12" s="327"/>
      <c r="I12" s="324"/>
      <c r="J12" s="329">
        <f>'13'!G21</f>
        <v>6</v>
      </c>
      <c r="K12" s="321" t="str">
        <f t="shared" si="0"/>
        <v>Riesgo Severo</v>
      </c>
      <c r="L12" s="321" t="str">
        <f t="shared" si="1"/>
        <v>Evitar</v>
      </c>
      <c r="M12" s="489" t="str">
        <f t="shared" ref="M12:M14" si="2">IF(AND(J12&gt;=2,J12&gt;=3,J12&gt;=6),IF(J12&gt;=6,"La empresa necesita de manera urgente implementar un sistema de gestón de riesgos inmediatamente","La empresa si realiza evaluaciones de la rotación de inventraios lo cual favorece a determinar en que tiempo se consume le inventario"),IF(J12&gt;2,"Se sugiere a la empresa diseñar un control de evaluacion de riesgos y esta sea monitoriada bajo cierto tiempo  ","La empresa realiza una correcta gestión del riesgo"))</f>
        <v>La empresa necesita de manera urgente implementar un sistema de gestón de riesgos inmediatamente</v>
      </c>
    </row>
    <row r="13" spans="2:15" s="304" customFormat="1" ht="149.25" customHeight="1">
      <c r="B13" s="487" t="e">
        <f>'10'!#REF!</f>
        <v>#REF!</v>
      </c>
      <c r="C13" s="622" t="str">
        <f>'13'!C22</f>
        <v>Rotaciones de inventarios</v>
      </c>
      <c r="D13" s="624" t="s">
        <v>510</v>
      </c>
      <c r="E13" s="624" t="str">
        <f>'10'!C33</f>
        <v>¿Se realiza evaluaciones sobre los distintos riesgos como: errores humanos, procesos de seguridad y riesgos mecanicos los cuales pueden afectar de manera significativa la operatividad de la empresa?</v>
      </c>
      <c r="F13" s="328" t="s">
        <v>549</v>
      </c>
      <c r="G13" s="328" t="str">
        <f>'13'!D22</f>
        <v>NO APLICA</v>
      </c>
      <c r="H13" s="325"/>
      <c r="I13" s="490"/>
      <c r="J13" s="329">
        <f>'13'!G22</f>
        <v>0</v>
      </c>
      <c r="K13" s="321" t="str">
        <f t="shared" si="0"/>
        <v>Riesgo Aceptable</v>
      </c>
      <c r="L13" s="321" t="str">
        <f t="shared" si="1"/>
        <v>Aceptar activamente o Pasivamente</v>
      </c>
      <c r="M13" s="489" t="str">
        <f t="shared" si="2"/>
        <v>La empresa realiza una correcta gestión del riesgo</v>
      </c>
      <c r="O13" s="286"/>
    </row>
    <row r="14" spans="2:15" s="304" customFormat="1" ht="67.5">
      <c r="B14" s="487" t="e">
        <f>'10'!#REF!</f>
        <v>#REF!</v>
      </c>
      <c r="C14" s="622" t="str">
        <f>'13'!C23</f>
        <v>Control de entradas y salidas inventario</v>
      </c>
      <c r="D14" s="624" t="s">
        <v>510</v>
      </c>
      <c r="E14" s="624" t="str">
        <f>'10'!C31</f>
        <v>¿La entidad realiza un correcto monitoreo a la maniquinaria para verificar su nivel óptimo de producción?</v>
      </c>
      <c r="F14" s="328" t="s">
        <v>549</v>
      </c>
      <c r="G14" s="328" t="str">
        <f>'13'!D23</f>
        <v>NO APLICA</v>
      </c>
      <c r="H14" s="323"/>
      <c r="I14" s="322"/>
      <c r="J14" s="329">
        <f>'13'!G23</f>
        <v>0</v>
      </c>
      <c r="K14" s="321" t="str">
        <f t="shared" si="0"/>
        <v>Riesgo Aceptable</v>
      </c>
      <c r="L14" s="321" t="str">
        <f t="shared" si="1"/>
        <v>Aceptar activamente o Pasivamente</v>
      </c>
      <c r="M14" s="489" t="str">
        <f t="shared" si="2"/>
        <v>La empresa realiza una correcta gestión del riesgo</v>
      </c>
      <c r="O14" s="286"/>
    </row>
    <row r="15" spans="2:15" ht="40.5">
      <c r="B15" s="487" t="e">
        <f>'10'!#REF!</f>
        <v>#REF!</v>
      </c>
      <c r="C15" s="622" t="str">
        <f>'13'!C24</f>
        <v>Software para el control de inventarios</v>
      </c>
      <c r="D15" s="624" t="s">
        <v>510</v>
      </c>
      <c r="E15" s="624" t="str">
        <f>'10'!C26</f>
        <v>¿Se dispone un software para el control de inventarios?</v>
      </c>
      <c r="F15" s="328" t="s">
        <v>549</v>
      </c>
      <c r="G15" s="328" t="str">
        <f>'13'!D24</f>
        <v>NO APLICA</v>
      </c>
      <c r="H15" s="323"/>
      <c r="I15" s="322"/>
      <c r="J15" s="329">
        <f>'13'!G24</f>
        <v>0</v>
      </c>
      <c r="K15" s="321" t="str">
        <f t="shared" si="0"/>
        <v>Riesgo Aceptable</v>
      </c>
      <c r="L15" s="321" t="str">
        <f t="shared" si="1"/>
        <v>Aceptar activamente o Pasivamente</v>
      </c>
      <c r="M15" s="489" t="str">
        <f t="shared" ref="M15:M24" si="3">IF(AND(J15&gt;=2,J15&gt;=3,J15&gt;=6),IF(J15&gt;=6,"La empresa necesita de manera urgente implementar un sistema de gestón de riesgos inmediatamente",""),IF(J15&gt;2,"Se sugiere a la empresa diseñar un control de evaluacion de riesgos y esta sea monitoriada bajo cierto tiempo  ","La empresa cuenta con un sistema que control de gestión de riesgo efectivo"))</f>
        <v>La empresa cuenta con un sistema que control de gestión de riesgo efectivo</v>
      </c>
    </row>
    <row r="16" spans="2:15" ht="67.5">
      <c r="B16" s="487" t="e">
        <f>'10'!#REF!</f>
        <v>#REF!</v>
      </c>
      <c r="C16" s="622" t="str">
        <f>'13'!C25</f>
        <v>Control de productos terminados</v>
      </c>
      <c r="D16" s="624" t="s">
        <v>510</v>
      </c>
      <c r="E16" s="624" t="str">
        <f>'10'!C30</f>
        <v>¿La entidad realiza planes de mantenimiento a la maquinaria?</v>
      </c>
      <c r="F16" s="328" t="s">
        <v>549</v>
      </c>
      <c r="G16" s="328" t="str">
        <f>'13'!D25</f>
        <v>NO APLICA</v>
      </c>
      <c r="H16" s="323"/>
      <c r="I16" s="322"/>
      <c r="J16" s="329">
        <f>'13'!G25</f>
        <v>4</v>
      </c>
      <c r="K16" s="321" t="str">
        <f t="shared" si="0"/>
        <v>Riesgo Tolerable</v>
      </c>
      <c r="L16" s="321" t="str">
        <f t="shared" si="1"/>
        <v>Reducir y Transferir</v>
      </c>
      <c r="M16" s="489" t="str">
        <f t="shared" si="3"/>
        <v xml:space="preserve">Se sugiere a la empresa diseñar un control de evaluacion de riesgos y esta sea monitoriada bajo cierto tiempo  </v>
      </c>
    </row>
    <row r="17" spans="2:13" ht="40.5">
      <c r="B17" s="487" t="e">
        <f>'10'!#REF!</f>
        <v>#REF!</v>
      </c>
      <c r="C17" s="622" t="str">
        <f>'13'!C26</f>
        <v>Estrategia para puntos de pedido y reorden</v>
      </c>
      <c r="D17" s="624" t="s">
        <v>510</v>
      </c>
      <c r="E17" s="624" t="str">
        <f>'10'!C35</f>
        <v>¿Se tiene definido manuales y políticas para la concesión de créditos?</v>
      </c>
      <c r="F17" s="328" t="s">
        <v>549</v>
      </c>
      <c r="G17" s="328" t="str">
        <f>'13'!D26</f>
        <v>NO APLICA</v>
      </c>
      <c r="H17" s="323"/>
      <c r="I17" s="322"/>
      <c r="J17" s="329">
        <f>'13'!G26</f>
        <v>0</v>
      </c>
      <c r="K17" s="321" t="str">
        <f t="shared" si="0"/>
        <v>Riesgo Aceptable</v>
      </c>
      <c r="L17" s="321" t="str">
        <f t="shared" si="1"/>
        <v>Aceptar activamente o Pasivamente</v>
      </c>
      <c r="M17" s="489" t="str">
        <f t="shared" si="3"/>
        <v>La empresa cuenta con un sistema que control de gestión de riesgo efectivo</v>
      </c>
    </row>
    <row r="18" spans="2:13" ht="40.5">
      <c r="B18" s="487" t="e">
        <f>'10'!#REF!</f>
        <v>#REF!</v>
      </c>
      <c r="C18" s="622" t="str">
        <f>'13'!C27</f>
        <v>Tratamiento inventarios obsoletos</v>
      </c>
      <c r="D18" s="624" t="s">
        <v>510</v>
      </c>
      <c r="E18" s="624" t="str">
        <f>'10'!C29</f>
        <v>¿Existe un tratamiento contable para los inventarios obsoletos?</v>
      </c>
      <c r="F18" s="328" t="s">
        <v>549</v>
      </c>
      <c r="G18" s="328" t="str">
        <f>'13'!D27</f>
        <v>APLICA</v>
      </c>
      <c r="H18" s="323"/>
      <c r="I18" s="322"/>
      <c r="J18" s="329">
        <f>'13'!G27</f>
        <v>0</v>
      </c>
      <c r="K18" s="321" t="str">
        <f t="shared" si="0"/>
        <v>Riesgo Aceptable</v>
      </c>
      <c r="L18" s="321" t="str">
        <f t="shared" si="1"/>
        <v>Aceptar activamente o Pasivamente</v>
      </c>
      <c r="M18" s="489" t="str">
        <f t="shared" si="3"/>
        <v>La empresa cuenta con un sistema que control de gestión de riesgo efectivo</v>
      </c>
    </row>
    <row r="19" spans="2:13" ht="54">
      <c r="B19" s="487" t="e">
        <f>'10'!#REF!</f>
        <v>#REF!</v>
      </c>
      <c r="C19" s="622" t="str">
        <f>'13'!C28</f>
        <v>Planes de mantenimiento a la maquinaria</v>
      </c>
      <c r="D19" s="624" t="s">
        <v>510</v>
      </c>
      <c r="E19" s="624" t="str">
        <f>'10'!C28</f>
        <v>¿La entidad tiene definido una estrategia para puntos de pedido y reorden?</v>
      </c>
      <c r="F19" s="328" t="s">
        <v>549</v>
      </c>
      <c r="G19" s="328" t="str">
        <f>'13'!D28</f>
        <v>APLICA</v>
      </c>
      <c r="H19" s="323"/>
      <c r="I19" s="322"/>
      <c r="J19" s="329">
        <f>'13'!G28</f>
        <v>0</v>
      </c>
      <c r="K19" s="321" t="str">
        <f t="shared" si="0"/>
        <v>Riesgo Aceptable</v>
      </c>
      <c r="L19" s="321" t="str">
        <f t="shared" si="1"/>
        <v>Aceptar activamente o Pasivamente</v>
      </c>
      <c r="M19" s="489" t="str">
        <f t="shared" si="3"/>
        <v>La empresa cuenta con un sistema que control de gestión de riesgo efectivo</v>
      </c>
    </row>
    <row r="20" spans="2:13" ht="40.5">
      <c r="B20" s="487" t="e">
        <f>'10'!#REF!</f>
        <v>#REF!</v>
      </c>
      <c r="C20" s="622" t="str">
        <f>'13'!C29</f>
        <v>Monitoreo a la maniquinaria</v>
      </c>
      <c r="D20" s="624" t="s">
        <v>510</v>
      </c>
      <c r="E20" s="624" t="str">
        <f>'10'!C21</f>
        <v>¿En la entidad se lleva un control constante de la cuenta caja?</v>
      </c>
      <c r="F20" s="328" t="s">
        <v>549</v>
      </c>
      <c r="G20" s="328" t="str">
        <f>'13'!D29</f>
        <v>NO APLICA</v>
      </c>
      <c r="H20" s="325"/>
      <c r="I20" s="488"/>
      <c r="J20" s="329">
        <f>'13'!G29</f>
        <v>0</v>
      </c>
      <c r="K20" s="321" t="str">
        <f t="shared" si="0"/>
        <v>Riesgo Aceptable</v>
      </c>
      <c r="L20" s="321" t="str">
        <f t="shared" si="1"/>
        <v>Aceptar activamente o Pasivamente</v>
      </c>
      <c r="M20" s="489" t="str">
        <f t="shared" si="3"/>
        <v>La empresa cuenta con un sistema que control de gestión de riesgo efectivo</v>
      </c>
    </row>
    <row r="21" spans="2:13" ht="40.5">
      <c r="B21" s="487" t="e">
        <f>'10'!#REF!</f>
        <v>#REF!</v>
      </c>
      <c r="C21" s="622" t="str">
        <f>'13'!C30</f>
        <v>Manual de procedimientos de la organización</v>
      </c>
      <c r="D21" s="624" t="s">
        <v>510</v>
      </c>
      <c r="E21" s="624" t="str">
        <f>'10'!C22</f>
        <v>¿La entidad tienen definidos los saldos mínimos de liquidez?</v>
      </c>
      <c r="F21" s="328" t="s">
        <v>549</v>
      </c>
      <c r="G21" s="328" t="str">
        <f>'13'!D30</f>
        <v>APLICA</v>
      </c>
      <c r="H21" s="326"/>
      <c r="I21" s="324"/>
      <c r="J21" s="329">
        <f>'13'!G30</f>
        <v>0</v>
      </c>
      <c r="K21" s="321" t="str">
        <f t="shared" si="0"/>
        <v>Riesgo Aceptable</v>
      </c>
      <c r="L21" s="321" t="str">
        <f t="shared" si="1"/>
        <v>Aceptar activamente o Pasivamente</v>
      </c>
      <c r="M21" s="489" t="str">
        <f t="shared" si="3"/>
        <v>La empresa cuenta con un sistema que control de gestión de riesgo efectivo</v>
      </c>
    </row>
    <row r="22" spans="2:13" ht="67.5">
      <c r="B22" s="487" t="e">
        <f>'10'!#REF!</f>
        <v>#REF!</v>
      </c>
      <c r="C22" s="622" t="str">
        <f>'13'!C31</f>
        <v>Evaluaciones sobre los distintos riesgos</v>
      </c>
      <c r="D22" s="624" t="s">
        <v>510</v>
      </c>
      <c r="E22" s="624" t="str">
        <f>'10'!C34</f>
        <v>¿Los controles de riesgos son aplicados tomando en consideración la operatividad de la entidad?</v>
      </c>
      <c r="F22" s="328" t="s">
        <v>549</v>
      </c>
      <c r="G22" s="328" t="str">
        <f>'13'!D31</f>
        <v>APLICA</v>
      </c>
      <c r="H22" s="327"/>
      <c r="I22" s="324"/>
      <c r="J22" s="329">
        <f>'13'!G31</f>
        <v>0</v>
      </c>
      <c r="K22" s="321" t="str">
        <f t="shared" si="0"/>
        <v>Riesgo Aceptable</v>
      </c>
      <c r="L22" s="321" t="str">
        <f t="shared" si="1"/>
        <v>Aceptar activamente o Pasivamente</v>
      </c>
      <c r="M22" s="489" t="str">
        <f t="shared" si="3"/>
        <v>La empresa cuenta con un sistema que control de gestión de riesgo efectivo</v>
      </c>
    </row>
    <row r="23" spans="2:13" ht="54">
      <c r="B23" s="487" t="e">
        <f>'10'!#REF!</f>
        <v>#REF!</v>
      </c>
      <c r="C23" s="622" t="str">
        <f>'13'!C32</f>
        <v>Controles de riesgos aplicados</v>
      </c>
      <c r="D23" s="624" t="s">
        <v>510</v>
      </c>
      <c r="E23" s="624" t="str">
        <f>'10'!C23</f>
        <v>¿Se tiene mecanismos y políticas para la recuperación de cuentas por cobrar?</v>
      </c>
      <c r="F23" s="328" t="s">
        <v>549</v>
      </c>
      <c r="G23" s="328" t="str">
        <f>'13'!D32</f>
        <v>APLICA</v>
      </c>
      <c r="H23" s="325"/>
      <c r="I23" s="490"/>
      <c r="J23" s="329">
        <f>'13'!G32</f>
        <v>0</v>
      </c>
      <c r="K23" s="321" t="str">
        <f t="shared" si="0"/>
        <v>Riesgo Aceptable</v>
      </c>
      <c r="L23" s="321" t="str">
        <f t="shared" si="1"/>
        <v>Aceptar activamente o Pasivamente</v>
      </c>
      <c r="M23" s="489" t="str">
        <f t="shared" si="3"/>
        <v>La empresa cuenta con un sistema que control de gestión de riesgo efectivo</v>
      </c>
    </row>
    <row r="24" spans="2:13" ht="54.5" thickBot="1">
      <c r="B24" s="491" t="e">
        <f>'10'!#REF!</f>
        <v>#REF!</v>
      </c>
      <c r="C24" s="623" t="str">
        <f>'13'!C33</f>
        <v>Manuales y políticas para la concesión de créditos</v>
      </c>
      <c r="D24" s="624" t="s">
        <v>510</v>
      </c>
      <c r="E24" s="624" t="str">
        <f>'10'!C27</f>
        <v>¿Se tiene un control determinado sobre los productos terminados?</v>
      </c>
      <c r="F24" s="328" t="s">
        <v>549</v>
      </c>
      <c r="G24" s="328" t="str">
        <f>'13'!D33</f>
        <v>APLICA</v>
      </c>
      <c r="H24" s="492"/>
      <c r="I24" s="493"/>
      <c r="J24" s="329">
        <f>'13'!G33</f>
        <v>0</v>
      </c>
      <c r="K24" s="494" t="str">
        <f t="shared" si="0"/>
        <v>Riesgo Aceptable</v>
      </c>
      <c r="L24" s="321" t="str">
        <f t="shared" si="1"/>
        <v>Aceptar activamente o Pasivamente</v>
      </c>
      <c r="M24" s="495" t="str">
        <f t="shared" si="3"/>
        <v>La empresa cuenta con un sistema que control de gestión de riesgo efectivo</v>
      </c>
    </row>
  </sheetData>
  <mergeCells count="1">
    <mergeCell ref="B8:M8"/>
  </mergeCells>
  <conditionalFormatting sqref="K10">
    <cfRule type="containsText" dxfId="7" priority="8" operator="containsText" text="Riesgo Aceptable">
      <formula>NOT(ISERROR(SEARCH("Riesgo Aceptable",K10)))</formula>
    </cfRule>
  </conditionalFormatting>
  <conditionalFormatting sqref="K11">
    <cfRule type="containsText" dxfId="6" priority="7" operator="containsText" text="Riesgo Severo">
      <formula>NOT(ISERROR(SEARCH("Riesgo Severo",K11)))</formula>
    </cfRule>
  </conditionalFormatting>
  <conditionalFormatting sqref="K12">
    <cfRule type="containsText" dxfId="5" priority="6" operator="containsText" text="Riesgo Tolerable">
      <formula>NOT(ISERROR(SEARCH("Riesgo Tolerable",K12)))</formula>
    </cfRule>
  </conditionalFormatting>
  <conditionalFormatting sqref="K1:K1048576">
    <cfRule type="containsText" dxfId="4" priority="3" operator="containsText" text="Riesgo Severo">
      <formula>NOT(ISERROR(SEARCH("Riesgo Severo",K1)))</formula>
    </cfRule>
    <cfRule type="containsText" dxfId="3" priority="4" operator="containsText" text="Riesgo Aceptable">
      <formula>NOT(ISERROR(SEARCH("Riesgo Aceptable",K1)))</formula>
    </cfRule>
    <cfRule type="containsText" dxfId="2" priority="5" operator="containsText" text="Riesgo Tolerable">
      <formula>NOT(ISERROR(SEARCH("Riesgo Tolerable",K1)))</formula>
    </cfRule>
  </conditionalFormatting>
  <conditionalFormatting sqref="G10:G24">
    <cfRule type="containsText" dxfId="1" priority="1" operator="containsText" text="NO APLICA">
      <formula>NOT(ISERROR(SEARCH("NO APLICA",G10)))</formula>
    </cfRule>
    <cfRule type="containsText" dxfId="0" priority="2" operator="containsText" text="APLICA">
      <formula>NOT(ISERROR(SEARCH("APLICA",G10)))</formula>
    </cfRule>
  </conditionalFormatting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8">
    <tabColor theme="9" tint="0.39997558519241921"/>
  </sheetPr>
  <dimension ref="B2:AU1013"/>
  <sheetViews>
    <sheetView topLeftCell="AB31" zoomScale="77" zoomScaleNormal="77" workbookViewId="0">
      <selection activeCell="AK36" sqref="AK36"/>
    </sheetView>
  </sheetViews>
  <sheetFormatPr baseColWidth="10" defaultRowHeight="14.5"/>
  <cols>
    <col min="3" max="3" width="13.54296875" customWidth="1"/>
    <col min="4" max="4" width="14.54296875" customWidth="1"/>
    <col min="6" max="6" width="48.54296875" customWidth="1"/>
    <col min="7" max="7" width="10.453125" customWidth="1"/>
    <col min="8" max="8" width="13.54296875" customWidth="1"/>
  </cols>
  <sheetData>
    <row r="2" spans="2:47">
      <c r="B2" s="1111" t="s">
        <v>115</v>
      </c>
      <c r="C2" s="1112"/>
      <c r="D2" s="605" t="s">
        <v>114</v>
      </c>
    </row>
    <row r="3" spans="2:47">
      <c r="B3" s="16" t="s">
        <v>113</v>
      </c>
      <c r="C3" s="16">
        <f>D3</f>
        <v>0.2</v>
      </c>
      <c r="D3" s="43">
        <v>0.2</v>
      </c>
      <c r="G3" s="42"/>
      <c r="H3" s="605" t="s">
        <v>113</v>
      </c>
      <c r="I3" s="16">
        <v>0.2</v>
      </c>
      <c r="J3" s="43">
        <v>0.2</v>
      </c>
      <c r="Y3" t="s">
        <v>113</v>
      </c>
      <c r="Z3">
        <v>0.25</v>
      </c>
      <c r="AA3" s="42">
        <v>0.2</v>
      </c>
      <c r="AE3" t="s">
        <v>113</v>
      </c>
      <c r="AF3">
        <v>0.15</v>
      </c>
      <c r="AI3" t="s">
        <v>113</v>
      </c>
      <c r="AJ3">
        <v>0.25</v>
      </c>
      <c r="AM3" t="s">
        <v>113</v>
      </c>
      <c r="AN3">
        <v>0.08</v>
      </c>
      <c r="AQ3" t="s">
        <v>113</v>
      </c>
      <c r="AR3">
        <v>0.2</v>
      </c>
    </row>
    <row r="4" spans="2:47">
      <c r="B4" s="16" t="s">
        <v>111</v>
      </c>
      <c r="C4" s="16">
        <f t="shared" ref="C4:C5" si="0">D4</f>
        <v>-0.2</v>
      </c>
      <c r="D4" s="43">
        <v>-0.2</v>
      </c>
      <c r="G4" s="42"/>
      <c r="H4" s="605" t="s">
        <v>111</v>
      </c>
      <c r="I4" s="16">
        <v>-0.1</v>
      </c>
      <c r="J4" s="43">
        <v>-0.1</v>
      </c>
      <c r="Y4" t="s">
        <v>111</v>
      </c>
      <c r="Z4">
        <v>-0.25</v>
      </c>
      <c r="AA4" s="42">
        <v>-0.1</v>
      </c>
      <c r="AE4" t="s">
        <v>111</v>
      </c>
      <c r="AF4">
        <v>0.1</v>
      </c>
      <c r="AI4" t="s">
        <v>111</v>
      </c>
      <c r="AJ4">
        <v>-0.25</v>
      </c>
      <c r="AM4" t="s">
        <v>111</v>
      </c>
      <c r="AN4">
        <v>0.05</v>
      </c>
      <c r="AQ4" t="s">
        <v>111</v>
      </c>
      <c r="AR4">
        <v>0.1</v>
      </c>
    </row>
    <row r="5" spans="2:47">
      <c r="B5" s="16" t="s">
        <v>112</v>
      </c>
      <c r="C5" s="16">
        <f t="shared" si="0"/>
        <v>0.05</v>
      </c>
      <c r="D5" s="43">
        <v>0.05</v>
      </c>
      <c r="G5" s="42"/>
      <c r="H5" s="605" t="s">
        <v>112</v>
      </c>
      <c r="I5" s="16">
        <v>0.05</v>
      </c>
      <c r="J5" s="43">
        <v>0.05</v>
      </c>
      <c r="Y5" t="s">
        <v>112</v>
      </c>
      <c r="Z5">
        <v>-0.1</v>
      </c>
      <c r="AA5" s="42">
        <v>0.05</v>
      </c>
      <c r="AE5" t="s">
        <v>112</v>
      </c>
      <c r="AF5">
        <v>0.05</v>
      </c>
      <c r="AI5" t="s">
        <v>112</v>
      </c>
      <c r="AJ5">
        <v>-0.1</v>
      </c>
    </row>
    <row r="9" spans="2:47">
      <c r="B9" s="1110" t="s">
        <v>68</v>
      </c>
      <c r="C9" s="1110"/>
      <c r="H9" s="1110" t="s">
        <v>428</v>
      </c>
      <c r="I9" s="1110"/>
      <c r="O9" t="s">
        <v>66</v>
      </c>
      <c r="R9" t="s">
        <v>557</v>
      </c>
      <c r="Y9" t="s">
        <v>66</v>
      </c>
      <c r="AE9" s="498" t="s">
        <v>62</v>
      </c>
      <c r="AF9" s="498"/>
      <c r="AG9" s="498"/>
      <c r="AH9" s="498"/>
      <c r="AI9" s="498" t="s">
        <v>430</v>
      </c>
      <c r="AJ9" s="498"/>
      <c r="AK9" s="498"/>
      <c r="AL9" s="498"/>
      <c r="AM9" s="498" t="s">
        <v>439</v>
      </c>
      <c r="AN9" s="498"/>
      <c r="AO9" s="498"/>
      <c r="AP9" s="498"/>
      <c r="AQ9" s="498" t="s">
        <v>435</v>
      </c>
      <c r="AR9" s="498"/>
    </row>
    <row r="10" spans="2:47">
      <c r="U10" s="1110" t="s">
        <v>66</v>
      </c>
      <c r="V10" s="1110"/>
    </row>
    <row r="11" spans="2:47">
      <c r="B11" s="14" t="s">
        <v>60</v>
      </c>
      <c r="C11" s="14" t="s">
        <v>61</v>
      </c>
      <c r="H11" s="14" t="s">
        <v>67</v>
      </c>
      <c r="I11" s="14" t="s">
        <v>61</v>
      </c>
      <c r="U11" s="16">
        <v>0</v>
      </c>
      <c r="V11" s="16" t="s">
        <v>65</v>
      </c>
      <c r="Y11" s="14" t="s">
        <v>69</v>
      </c>
      <c r="Z11" s="14" t="s">
        <v>61</v>
      </c>
      <c r="AE11" s="14" t="s">
        <v>567</v>
      </c>
      <c r="AF11" s="14" t="s">
        <v>61</v>
      </c>
      <c r="AI11" s="14" t="s">
        <v>568</v>
      </c>
      <c r="AJ11" s="14" t="s">
        <v>61</v>
      </c>
      <c r="AM11" s="14" t="s">
        <v>569</v>
      </c>
      <c r="AN11" s="14" t="s">
        <v>61</v>
      </c>
      <c r="AQ11" s="14" t="s">
        <v>570</v>
      </c>
      <c r="AR11" s="14" t="s">
        <v>61</v>
      </c>
    </row>
    <row r="12" spans="2:47">
      <c r="B12" s="9" t="s">
        <v>58</v>
      </c>
      <c r="C12" s="9" t="s">
        <v>59</v>
      </c>
      <c r="H12" s="9" t="s">
        <v>58</v>
      </c>
      <c r="I12" s="9" t="s">
        <v>59</v>
      </c>
      <c r="U12" s="16">
        <v>1</v>
      </c>
      <c r="V12" s="16" t="s">
        <v>65</v>
      </c>
      <c r="Y12" s="9" t="s">
        <v>58</v>
      </c>
      <c r="Z12" s="9" t="s">
        <v>59</v>
      </c>
      <c r="AE12" s="9" t="s">
        <v>58</v>
      </c>
      <c r="AF12" s="9" t="s">
        <v>59</v>
      </c>
      <c r="AI12" s="9" t="s">
        <v>58</v>
      </c>
      <c r="AJ12" s="9" t="s">
        <v>59</v>
      </c>
      <c r="AM12" s="9" t="s">
        <v>58</v>
      </c>
      <c r="AN12" s="9" t="s">
        <v>59</v>
      </c>
      <c r="AQ12" s="9" t="s">
        <v>58</v>
      </c>
      <c r="AR12" s="9" t="s">
        <v>59</v>
      </c>
    </row>
    <row r="13" spans="2:47" ht="46.5" customHeight="1">
      <c r="B13" s="8">
        <v>0</v>
      </c>
      <c r="C13" s="8">
        <v>0</v>
      </c>
      <c r="D13" s="283" t="s">
        <v>65</v>
      </c>
      <c r="E13" s="284">
        <v>0</v>
      </c>
      <c r="F13" s="282" t="s">
        <v>425</v>
      </c>
      <c r="G13" t="s">
        <v>91</v>
      </c>
      <c r="H13" s="8">
        <v>0</v>
      </c>
      <c r="I13" s="15">
        <v>0</v>
      </c>
      <c r="J13" t="s">
        <v>65</v>
      </c>
      <c r="K13" s="8">
        <v>0</v>
      </c>
      <c r="L13" t="s">
        <v>552</v>
      </c>
      <c r="O13" s="8">
        <v>0</v>
      </c>
      <c r="P13" t="s">
        <v>554</v>
      </c>
      <c r="R13" s="8">
        <v>0</v>
      </c>
      <c r="S13" t="s">
        <v>558</v>
      </c>
      <c r="T13" t="s">
        <v>91</v>
      </c>
      <c r="U13" s="16">
        <v>2</v>
      </c>
      <c r="V13" s="16" t="s">
        <v>65</v>
      </c>
      <c r="Y13" s="15">
        <v>0</v>
      </c>
      <c r="Z13" s="15">
        <v>1</v>
      </c>
      <c r="AA13" t="s">
        <v>63</v>
      </c>
      <c r="AB13" s="15">
        <v>0</v>
      </c>
      <c r="AC13" t="s">
        <v>108</v>
      </c>
      <c r="AD13" t="s">
        <v>91</v>
      </c>
      <c r="AE13" s="15">
        <v>0</v>
      </c>
      <c r="AF13" s="15">
        <v>0</v>
      </c>
      <c r="AG13" t="s">
        <v>562</v>
      </c>
      <c r="AH13" t="s">
        <v>91</v>
      </c>
      <c r="AI13" s="15">
        <v>0</v>
      </c>
      <c r="AJ13" s="8">
        <v>0</v>
      </c>
      <c r="AK13" t="s">
        <v>564</v>
      </c>
      <c r="AL13" t="s">
        <v>91</v>
      </c>
      <c r="AM13" s="15">
        <v>0</v>
      </c>
      <c r="AN13" s="15">
        <v>0</v>
      </c>
      <c r="AO13" t="s">
        <v>571</v>
      </c>
      <c r="AP13" t="s">
        <v>91</v>
      </c>
      <c r="AQ13" s="15">
        <v>0</v>
      </c>
      <c r="AR13" s="8">
        <v>0</v>
      </c>
      <c r="AS13" t="s">
        <v>436</v>
      </c>
      <c r="AT13" t="s">
        <v>91</v>
      </c>
      <c r="AU13" t="s">
        <v>91</v>
      </c>
    </row>
    <row r="14" spans="2:47" ht="41.5">
      <c r="B14" s="8">
        <v>0.01</v>
      </c>
      <c r="C14" s="8">
        <f>1/130</f>
        <v>7.6923076923076927E-3</v>
      </c>
      <c r="D14" s="283" t="s">
        <v>65</v>
      </c>
      <c r="E14" s="284">
        <v>0.01</v>
      </c>
      <c r="F14" s="282" t="s">
        <v>425</v>
      </c>
      <c r="G14" t="s">
        <v>91</v>
      </c>
      <c r="H14" s="8">
        <v>0.01</v>
      </c>
      <c r="I14" s="8">
        <f>1/110</f>
        <v>9.0909090909090905E-3</v>
      </c>
      <c r="J14" t="s">
        <v>65</v>
      </c>
      <c r="K14" s="8">
        <v>0.01</v>
      </c>
      <c r="L14" t="s">
        <v>552</v>
      </c>
      <c r="O14" s="8">
        <v>0.01</v>
      </c>
      <c r="P14" t="s">
        <v>554</v>
      </c>
      <c r="R14" s="8">
        <v>0.01</v>
      </c>
      <c r="S14" t="s">
        <v>558</v>
      </c>
      <c r="T14" t="s">
        <v>91</v>
      </c>
      <c r="U14" s="16">
        <v>3</v>
      </c>
      <c r="V14" s="16" t="s">
        <v>65</v>
      </c>
      <c r="Y14" s="15">
        <v>1</v>
      </c>
      <c r="Z14" s="15">
        <v>1</v>
      </c>
      <c r="AA14" t="s">
        <v>63</v>
      </c>
      <c r="AB14" s="15">
        <v>1</v>
      </c>
      <c r="AC14" t="s">
        <v>108</v>
      </c>
      <c r="AD14" t="s">
        <v>91</v>
      </c>
      <c r="AE14" s="15">
        <v>1</v>
      </c>
      <c r="AF14" s="8">
        <f>1/60</f>
        <v>1.6666666666666666E-2</v>
      </c>
      <c r="AG14" t="s">
        <v>562</v>
      </c>
      <c r="AH14" t="s">
        <v>91</v>
      </c>
      <c r="AI14" s="15">
        <v>1</v>
      </c>
      <c r="AJ14" s="8">
        <v>0.01</v>
      </c>
      <c r="AK14" t="s">
        <v>564</v>
      </c>
      <c r="AL14" t="s">
        <v>91</v>
      </c>
      <c r="AM14" s="15">
        <v>0.1</v>
      </c>
      <c r="AN14" s="15">
        <v>0.01</v>
      </c>
      <c r="AO14" t="s">
        <v>571</v>
      </c>
      <c r="AP14" t="s">
        <v>91</v>
      </c>
      <c r="AQ14" s="15">
        <v>0.1</v>
      </c>
      <c r="AR14" s="8">
        <v>0.01</v>
      </c>
      <c r="AS14" t="s">
        <v>436</v>
      </c>
      <c r="AT14" t="s">
        <v>91</v>
      </c>
      <c r="AU14" t="s">
        <v>91</v>
      </c>
    </row>
    <row r="15" spans="2:47" ht="41.5">
      <c r="B15" s="8">
        <v>0.02</v>
      </c>
      <c r="C15" s="8">
        <f>(1/130)+C14</f>
        <v>1.5384615384615385E-2</v>
      </c>
      <c r="D15" s="283" t="s">
        <v>65</v>
      </c>
      <c r="E15" s="284">
        <v>0.02</v>
      </c>
      <c r="F15" s="282" t="s">
        <v>425</v>
      </c>
      <c r="G15" t="s">
        <v>91</v>
      </c>
      <c r="H15" s="8">
        <v>0.02</v>
      </c>
      <c r="I15" s="8">
        <f>(1/110)+I14</f>
        <v>1.8181818181818181E-2</v>
      </c>
      <c r="J15" t="s">
        <v>65</v>
      </c>
      <c r="K15" s="8">
        <v>0.02</v>
      </c>
      <c r="L15" t="s">
        <v>552</v>
      </c>
      <c r="O15" s="8">
        <v>0.02</v>
      </c>
      <c r="P15" t="s">
        <v>554</v>
      </c>
      <c r="R15" s="8">
        <v>0.02</v>
      </c>
      <c r="S15" t="s">
        <v>558</v>
      </c>
      <c r="T15" t="s">
        <v>91</v>
      </c>
      <c r="U15" s="16">
        <v>4</v>
      </c>
      <c r="V15" s="16" t="s">
        <v>106</v>
      </c>
      <c r="Y15" s="15">
        <v>2</v>
      </c>
      <c r="Z15" s="15">
        <v>1</v>
      </c>
      <c r="AA15" t="s">
        <v>63</v>
      </c>
      <c r="AB15" s="15">
        <v>2</v>
      </c>
      <c r="AC15" t="s">
        <v>108</v>
      </c>
      <c r="AD15" t="s">
        <v>91</v>
      </c>
      <c r="AE15" s="15">
        <v>2</v>
      </c>
      <c r="AF15" s="8">
        <f>AF14+(1/60)</f>
        <v>3.3333333333333333E-2</v>
      </c>
      <c r="AG15" t="s">
        <v>562</v>
      </c>
      <c r="AH15" t="s">
        <v>91</v>
      </c>
      <c r="AI15" s="15">
        <v>2</v>
      </c>
      <c r="AJ15" s="8">
        <v>0.02</v>
      </c>
      <c r="AK15" t="s">
        <v>564</v>
      </c>
      <c r="AL15" t="s">
        <v>91</v>
      </c>
      <c r="AM15" s="15">
        <v>0.2</v>
      </c>
      <c r="AN15" s="15">
        <v>0.02</v>
      </c>
      <c r="AO15" t="s">
        <v>571</v>
      </c>
      <c r="AP15" t="s">
        <v>91</v>
      </c>
      <c r="AQ15" s="15">
        <v>0.2</v>
      </c>
      <c r="AR15" s="8">
        <v>0.02</v>
      </c>
      <c r="AS15" t="s">
        <v>574</v>
      </c>
      <c r="AT15" t="s">
        <v>91</v>
      </c>
      <c r="AU15" t="s">
        <v>91</v>
      </c>
    </row>
    <row r="16" spans="2:47" ht="41.5">
      <c r="B16" s="8">
        <v>0.03</v>
      </c>
      <c r="C16" s="8">
        <f>(1/130)+C15</f>
        <v>2.3076923076923078E-2</v>
      </c>
      <c r="D16" s="283" t="s">
        <v>65</v>
      </c>
      <c r="E16" s="284">
        <v>0.03</v>
      </c>
      <c r="F16" s="282" t="s">
        <v>425</v>
      </c>
      <c r="G16" t="s">
        <v>91</v>
      </c>
      <c r="H16" s="8">
        <v>0.03</v>
      </c>
      <c r="I16" s="8">
        <f t="shared" ref="I16:I79" si="1">(1/110)+I15</f>
        <v>2.7272727272727271E-2</v>
      </c>
      <c r="J16" t="s">
        <v>65</v>
      </c>
      <c r="K16" s="8">
        <v>0.03</v>
      </c>
      <c r="L16" t="s">
        <v>552</v>
      </c>
      <c r="O16" s="8">
        <v>0.03</v>
      </c>
      <c r="P16" t="s">
        <v>554</v>
      </c>
      <c r="R16" s="8">
        <v>0.03</v>
      </c>
      <c r="S16" t="s">
        <v>558</v>
      </c>
      <c r="T16" t="s">
        <v>91</v>
      </c>
      <c r="U16" s="16">
        <v>5</v>
      </c>
      <c r="V16" s="16" t="s">
        <v>106</v>
      </c>
      <c r="Y16" s="15">
        <v>3</v>
      </c>
      <c r="Z16" s="15">
        <v>1</v>
      </c>
      <c r="AA16" t="s">
        <v>63</v>
      </c>
      <c r="AB16" s="15">
        <v>3</v>
      </c>
      <c r="AC16" t="s">
        <v>108</v>
      </c>
      <c r="AD16" t="s">
        <v>91</v>
      </c>
      <c r="AE16" s="15">
        <v>3</v>
      </c>
      <c r="AF16" s="8">
        <f t="shared" ref="AF16:AF72" si="2">AF15+(1/60)</f>
        <v>0.05</v>
      </c>
      <c r="AG16" t="s">
        <v>562</v>
      </c>
      <c r="AH16" t="s">
        <v>91</v>
      </c>
      <c r="AI16" s="15">
        <v>3</v>
      </c>
      <c r="AJ16" s="8">
        <v>0.03</v>
      </c>
      <c r="AK16" t="s">
        <v>564</v>
      </c>
      <c r="AL16" t="s">
        <v>91</v>
      </c>
      <c r="AM16" s="15">
        <v>0.30000000000000004</v>
      </c>
      <c r="AN16" s="15">
        <v>0.03</v>
      </c>
      <c r="AO16" t="s">
        <v>571</v>
      </c>
      <c r="AP16" t="s">
        <v>91</v>
      </c>
      <c r="AQ16" s="15">
        <v>0.30000000000000004</v>
      </c>
      <c r="AR16" s="8">
        <v>0.03</v>
      </c>
      <c r="AS16" t="s">
        <v>574</v>
      </c>
      <c r="AT16" t="s">
        <v>91</v>
      </c>
      <c r="AU16" t="s">
        <v>91</v>
      </c>
    </row>
    <row r="17" spans="2:47" ht="41.5">
      <c r="B17" s="8">
        <v>0.04</v>
      </c>
      <c r="C17" s="8">
        <f t="shared" ref="C17:C79" si="3">(1/130)+C16</f>
        <v>3.0769230769230771E-2</v>
      </c>
      <c r="D17" s="283" t="s">
        <v>65</v>
      </c>
      <c r="E17" s="284">
        <v>0.04</v>
      </c>
      <c r="F17" s="282" t="s">
        <v>425</v>
      </c>
      <c r="G17" t="s">
        <v>91</v>
      </c>
      <c r="H17" s="8">
        <v>0.04</v>
      </c>
      <c r="I17" s="8">
        <f t="shared" si="1"/>
        <v>3.6363636363636362E-2</v>
      </c>
      <c r="J17" t="s">
        <v>65</v>
      </c>
      <c r="K17" s="8">
        <v>0.04</v>
      </c>
      <c r="L17" t="s">
        <v>552</v>
      </c>
      <c r="O17" s="8">
        <v>0.04</v>
      </c>
      <c r="P17" t="s">
        <v>554</v>
      </c>
      <c r="R17" s="8">
        <v>0.04</v>
      </c>
      <c r="S17" t="s">
        <v>558</v>
      </c>
      <c r="T17" t="s">
        <v>91</v>
      </c>
      <c r="U17" s="16">
        <v>6</v>
      </c>
      <c r="V17" s="16" t="s">
        <v>105</v>
      </c>
      <c r="Y17" s="15">
        <v>4</v>
      </c>
      <c r="Z17" s="15">
        <v>1</v>
      </c>
      <c r="AA17" t="s">
        <v>63</v>
      </c>
      <c r="AB17" s="15">
        <v>4</v>
      </c>
      <c r="AC17" t="s">
        <v>108</v>
      </c>
      <c r="AD17" t="s">
        <v>91</v>
      </c>
      <c r="AE17" s="15">
        <v>4</v>
      </c>
      <c r="AF17" s="8">
        <f t="shared" si="2"/>
        <v>6.6666666666666666E-2</v>
      </c>
      <c r="AG17" t="s">
        <v>562</v>
      </c>
      <c r="AH17" t="s">
        <v>91</v>
      </c>
      <c r="AI17" s="15">
        <v>4</v>
      </c>
      <c r="AJ17" s="8">
        <v>0.04</v>
      </c>
      <c r="AK17" t="s">
        <v>564</v>
      </c>
      <c r="AL17" t="s">
        <v>91</v>
      </c>
      <c r="AM17" s="15">
        <v>0.4</v>
      </c>
      <c r="AN17" s="15">
        <v>0.04</v>
      </c>
      <c r="AO17" t="s">
        <v>571</v>
      </c>
      <c r="AP17" t="s">
        <v>91</v>
      </c>
      <c r="AQ17" s="15">
        <v>0.4</v>
      </c>
      <c r="AR17" s="8">
        <v>0.04</v>
      </c>
      <c r="AS17" t="s">
        <v>574</v>
      </c>
      <c r="AT17" t="s">
        <v>91</v>
      </c>
      <c r="AU17" t="s">
        <v>91</v>
      </c>
    </row>
    <row r="18" spans="2:47" ht="41.5">
      <c r="B18" s="8">
        <v>0.05</v>
      </c>
      <c r="C18" s="8">
        <f t="shared" si="3"/>
        <v>3.8461538461538464E-2</v>
      </c>
      <c r="D18" s="283" t="s">
        <v>65</v>
      </c>
      <c r="E18" s="284">
        <v>0.05</v>
      </c>
      <c r="F18" s="282" t="s">
        <v>425</v>
      </c>
      <c r="G18" t="s">
        <v>91</v>
      </c>
      <c r="H18" s="8">
        <v>0.05</v>
      </c>
      <c r="I18" s="8">
        <f t="shared" si="1"/>
        <v>4.5454545454545456E-2</v>
      </c>
      <c r="J18" t="s">
        <v>65</v>
      </c>
      <c r="K18" s="8">
        <v>0.05</v>
      </c>
      <c r="L18" t="s">
        <v>552</v>
      </c>
      <c r="O18" s="8">
        <v>0.05</v>
      </c>
      <c r="P18" t="s">
        <v>554</v>
      </c>
      <c r="R18" s="8">
        <v>0.05</v>
      </c>
      <c r="S18" t="s">
        <v>558</v>
      </c>
      <c r="T18" t="s">
        <v>91</v>
      </c>
      <c r="U18" s="16">
        <v>7</v>
      </c>
      <c r="V18" s="16" t="s">
        <v>105</v>
      </c>
      <c r="Y18" s="15">
        <v>5</v>
      </c>
      <c r="Z18" s="15">
        <v>1</v>
      </c>
      <c r="AA18" t="s">
        <v>63</v>
      </c>
      <c r="AB18" s="15">
        <v>5</v>
      </c>
      <c r="AC18" t="s">
        <v>108</v>
      </c>
      <c r="AD18" t="s">
        <v>91</v>
      </c>
      <c r="AE18" s="15">
        <v>5</v>
      </c>
      <c r="AF18" s="8">
        <f t="shared" si="2"/>
        <v>8.3333333333333329E-2</v>
      </c>
      <c r="AG18" t="s">
        <v>562</v>
      </c>
      <c r="AH18" t="s">
        <v>91</v>
      </c>
      <c r="AI18" s="15">
        <v>5</v>
      </c>
      <c r="AJ18" s="8">
        <v>0.05</v>
      </c>
      <c r="AK18" t="s">
        <v>564</v>
      </c>
      <c r="AL18" t="s">
        <v>91</v>
      </c>
      <c r="AM18" s="15">
        <v>0.5</v>
      </c>
      <c r="AN18" s="15">
        <v>0.05</v>
      </c>
      <c r="AO18" t="s">
        <v>571</v>
      </c>
      <c r="AP18" t="s">
        <v>91</v>
      </c>
      <c r="AQ18" s="15">
        <v>0.5</v>
      </c>
      <c r="AR18" s="8">
        <v>0.05</v>
      </c>
      <c r="AS18" t="s">
        <v>574</v>
      </c>
      <c r="AT18" t="s">
        <v>91</v>
      </c>
      <c r="AU18" t="s">
        <v>91</v>
      </c>
    </row>
    <row r="19" spans="2:47" ht="41.5">
      <c r="B19" s="8">
        <v>0.06</v>
      </c>
      <c r="C19" s="8">
        <f t="shared" si="3"/>
        <v>4.6153846153846156E-2</v>
      </c>
      <c r="D19" t="s">
        <v>65</v>
      </c>
      <c r="E19" s="8">
        <v>0.06</v>
      </c>
      <c r="F19" s="282" t="s">
        <v>425</v>
      </c>
      <c r="G19" t="s">
        <v>91</v>
      </c>
      <c r="H19" s="8">
        <v>0.06</v>
      </c>
      <c r="I19" s="8">
        <f t="shared" si="1"/>
        <v>5.454545454545455E-2</v>
      </c>
      <c r="J19" t="s">
        <v>65</v>
      </c>
      <c r="K19" s="8">
        <v>0.06</v>
      </c>
      <c r="L19" t="s">
        <v>552</v>
      </c>
      <c r="O19" s="8">
        <v>0.06</v>
      </c>
      <c r="P19" t="s">
        <v>554</v>
      </c>
      <c r="R19" s="8">
        <v>0.06</v>
      </c>
      <c r="S19" t="s">
        <v>558</v>
      </c>
      <c r="T19" t="s">
        <v>91</v>
      </c>
      <c r="U19" s="16">
        <v>8</v>
      </c>
      <c r="V19" s="16" t="s">
        <v>105</v>
      </c>
      <c r="Y19" s="15">
        <v>6</v>
      </c>
      <c r="Z19" s="15">
        <v>1</v>
      </c>
      <c r="AA19" t="s">
        <v>63</v>
      </c>
      <c r="AB19" s="15">
        <v>6</v>
      </c>
      <c r="AC19" t="s">
        <v>108</v>
      </c>
      <c r="AD19" t="s">
        <v>91</v>
      </c>
      <c r="AE19" s="15">
        <v>6</v>
      </c>
      <c r="AF19" s="8">
        <f t="shared" si="2"/>
        <v>9.9999999999999992E-2</v>
      </c>
      <c r="AG19" t="s">
        <v>562</v>
      </c>
      <c r="AH19" t="s">
        <v>91</v>
      </c>
      <c r="AI19" s="15">
        <v>6</v>
      </c>
      <c r="AJ19" s="8">
        <v>0.06</v>
      </c>
      <c r="AK19" t="s">
        <v>564</v>
      </c>
      <c r="AL19" t="s">
        <v>91</v>
      </c>
      <c r="AM19" s="15">
        <v>0.60000000000000009</v>
      </c>
      <c r="AN19" s="15">
        <v>0.06</v>
      </c>
      <c r="AO19" t="s">
        <v>571</v>
      </c>
      <c r="AP19" t="s">
        <v>91</v>
      </c>
      <c r="AQ19" s="15">
        <v>0.60000000000000009</v>
      </c>
      <c r="AR19" s="8">
        <v>0.06</v>
      </c>
      <c r="AS19" t="s">
        <v>574</v>
      </c>
      <c r="AT19" t="s">
        <v>91</v>
      </c>
      <c r="AU19" t="s">
        <v>91</v>
      </c>
    </row>
    <row r="20" spans="2:47" ht="41.5">
      <c r="B20" s="8">
        <v>7.0000000000000007E-2</v>
      </c>
      <c r="C20" s="8">
        <f t="shared" si="3"/>
        <v>5.3846153846153849E-2</v>
      </c>
      <c r="D20" t="s">
        <v>65</v>
      </c>
      <c r="E20" s="8">
        <v>7.0000000000000007E-2</v>
      </c>
      <c r="F20" s="282" t="s">
        <v>425</v>
      </c>
      <c r="G20" t="s">
        <v>91</v>
      </c>
      <c r="H20" s="8">
        <v>7.0000000000000007E-2</v>
      </c>
      <c r="I20" s="8">
        <f t="shared" si="1"/>
        <v>6.3636363636363644E-2</v>
      </c>
      <c r="J20" t="s">
        <v>65</v>
      </c>
      <c r="K20" s="8">
        <v>7.0000000000000007E-2</v>
      </c>
      <c r="L20" t="s">
        <v>552</v>
      </c>
      <c r="O20" s="8">
        <v>7.0000000000000007E-2</v>
      </c>
      <c r="P20" t="s">
        <v>554</v>
      </c>
      <c r="R20" s="8">
        <v>7.0000000000000007E-2</v>
      </c>
      <c r="S20" t="s">
        <v>558</v>
      </c>
      <c r="T20" t="s">
        <v>91</v>
      </c>
      <c r="U20" s="16">
        <v>9</v>
      </c>
      <c r="V20" s="16" t="s">
        <v>70</v>
      </c>
      <c r="Y20" s="15">
        <v>7</v>
      </c>
      <c r="Z20" s="15">
        <v>1</v>
      </c>
      <c r="AA20" t="s">
        <v>63</v>
      </c>
      <c r="AB20" s="15">
        <v>7</v>
      </c>
      <c r="AC20" t="s">
        <v>108</v>
      </c>
      <c r="AD20" t="s">
        <v>91</v>
      </c>
      <c r="AE20" s="15">
        <v>7</v>
      </c>
      <c r="AF20" s="8">
        <f t="shared" si="2"/>
        <v>0.11666666666666665</v>
      </c>
      <c r="AG20" t="s">
        <v>562</v>
      </c>
      <c r="AH20" t="s">
        <v>91</v>
      </c>
      <c r="AI20" s="15">
        <v>7</v>
      </c>
      <c r="AJ20" s="8">
        <v>7.0000000000000007E-2</v>
      </c>
      <c r="AK20" t="s">
        <v>564</v>
      </c>
      <c r="AL20" t="s">
        <v>91</v>
      </c>
      <c r="AM20" s="15">
        <v>0.70000000000000007</v>
      </c>
      <c r="AN20" s="15">
        <v>7.0000000000000007E-2</v>
      </c>
      <c r="AO20" t="s">
        <v>571</v>
      </c>
      <c r="AP20" t="s">
        <v>91</v>
      </c>
      <c r="AQ20" s="15">
        <v>0.70000000000000007</v>
      </c>
      <c r="AR20" s="8">
        <v>7.0000000000000007E-2</v>
      </c>
      <c r="AS20" t="s">
        <v>574</v>
      </c>
      <c r="AT20" t="s">
        <v>91</v>
      </c>
      <c r="AU20" t="s">
        <v>91</v>
      </c>
    </row>
    <row r="21" spans="2:47" ht="41.5">
      <c r="B21" s="8">
        <v>0.08</v>
      </c>
      <c r="C21" s="8">
        <f t="shared" si="3"/>
        <v>6.1538461538461542E-2</v>
      </c>
      <c r="D21" t="s">
        <v>65</v>
      </c>
      <c r="E21" s="8">
        <v>0.08</v>
      </c>
      <c r="F21" s="282" t="s">
        <v>425</v>
      </c>
      <c r="G21" t="s">
        <v>91</v>
      </c>
      <c r="H21" s="8">
        <v>0.08</v>
      </c>
      <c r="I21" s="8">
        <f t="shared" si="1"/>
        <v>7.2727272727272738E-2</v>
      </c>
      <c r="J21" t="s">
        <v>65</v>
      </c>
      <c r="K21" s="8">
        <v>0.08</v>
      </c>
      <c r="L21" t="s">
        <v>552</v>
      </c>
      <c r="O21" s="8">
        <v>0.08</v>
      </c>
      <c r="P21" t="s">
        <v>555</v>
      </c>
      <c r="R21" s="8">
        <v>0.08</v>
      </c>
      <c r="S21" t="s">
        <v>558</v>
      </c>
      <c r="T21" t="s">
        <v>91</v>
      </c>
      <c r="U21" s="16">
        <v>10</v>
      </c>
      <c r="V21" s="16" t="s">
        <v>70</v>
      </c>
      <c r="Y21" s="15">
        <v>8</v>
      </c>
      <c r="Z21" s="15">
        <v>1</v>
      </c>
      <c r="AA21" t="s">
        <v>63</v>
      </c>
      <c r="AB21" s="15">
        <v>8</v>
      </c>
      <c r="AC21" t="s">
        <v>108</v>
      </c>
      <c r="AD21" t="s">
        <v>91</v>
      </c>
      <c r="AE21" s="15">
        <v>8</v>
      </c>
      <c r="AF21" s="8">
        <f t="shared" si="2"/>
        <v>0.13333333333333333</v>
      </c>
      <c r="AG21" t="s">
        <v>562</v>
      </c>
      <c r="AH21" t="s">
        <v>91</v>
      </c>
      <c r="AI21" s="15">
        <v>8</v>
      </c>
      <c r="AJ21" s="8">
        <v>0.08</v>
      </c>
      <c r="AK21" t="s">
        <v>564</v>
      </c>
      <c r="AL21" t="s">
        <v>91</v>
      </c>
      <c r="AM21" s="15">
        <v>0.8</v>
      </c>
      <c r="AN21" s="15">
        <v>0.08</v>
      </c>
      <c r="AO21" t="s">
        <v>572</v>
      </c>
      <c r="AP21" t="s">
        <v>91</v>
      </c>
      <c r="AQ21" s="15">
        <v>0.8</v>
      </c>
      <c r="AR21" s="8">
        <v>0.08</v>
      </c>
      <c r="AS21" t="s">
        <v>574</v>
      </c>
      <c r="AT21" t="s">
        <v>91</v>
      </c>
      <c r="AU21" t="s">
        <v>91</v>
      </c>
    </row>
    <row r="22" spans="2:47" ht="41.5">
      <c r="B22" s="8">
        <v>0.09</v>
      </c>
      <c r="C22" s="8">
        <f t="shared" si="3"/>
        <v>6.9230769230769235E-2</v>
      </c>
      <c r="D22" t="s">
        <v>65</v>
      </c>
      <c r="E22" s="8">
        <v>0.09</v>
      </c>
      <c r="F22" s="282" t="s">
        <v>425</v>
      </c>
      <c r="G22" t="s">
        <v>91</v>
      </c>
      <c r="H22" s="8">
        <v>0.09</v>
      </c>
      <c r="I22" s="8">
        <f t="shared" si="1"/>
        <v>8.1818181818181832E-2</v>
      </c>
      <c r="J22" t="s">
        <v>65</v>
      </c>
      <c r="K22" s="8">
        <v>0.09</v>
      </c>
      <c r="L22" t="s">
        <v>552</v>
      </c>
      <c r="O22" s="8">
        <v>0.09</v>
      </c>
      <c r="P22" t="s">
        <v>556</v>
      </c>
      <c r="R22" s="8">
        <v>0.09</v>
      </c>
      <c r="S22" t="s">
        <v>558</v>
      </c>
      <c r="T22" t="s">
        <v>91</v>
      </c>
      <c r="Y22" s="15">
        <v>9</v>
      </c>
      <c r="Z22" s="15">
        <v>1</v>
      </c>
      <c r="AA22" t="s">
        <v>63</v>
      </c>
      <c r="AB22" s="15">
        <v>9</v>
      </c>
      <c r="AC22" t="s">
        <v>108</v>
      </c>
      <c r="AD22" t="s">
        <v>91</v>
      </c>
      <c r="AE22" s="15">
        <v>9</v>
      </c>
      <c r="AF22" s="8">
        <f t="shared" si="2"/>
        <v>0.15</v>
      </c>
      <c r="AG22" t="s">
        <v>562</v>
      </c>
      <c r="AH22" t="s">
        <v>91</v>
      </c>
      <c r="AI22" s="15">
        <v>9</v>
      </c>
      <c r="AJ22" s="8">
        <v>0.09</v>
      </c>
      <c r="AK22" t="s">
        <v>564</v>
      </c>
      <c r="AL22" t="s">
        <v>91</v>
      </c>
      <c r="AM22" s="15">
        <v>0.9</v>
      </c>
      <c r="AN22" s="15">
        <v>0.09</v>
      </c>
      <c r="AO22" t="s">
        <v>572</v>
      </c>
      <c r="AP22" t="s">
        <v>91</v>
      </c>
      <c r="AQ22" s="15">
        <v>0.9</v>
      </c>
      <c r="AR22" s="8">
        <v>0.09</v>
      </c>
      <c r="AS22" t="s">
        <v>574</v>
      </c>
      <c r="AT22" t="s">
        <v>91</v>
      </c>
      <c r="AU22" t="s">
        <v>91</v>
      </c>
    </row>
    <row r="23" spans="2:47" ht="41.5">
      <c r="B23" s="8">
        <v>0.1</v>
      </c>
      <c r="C23" s="8">
        <f t="shared" si="3"/>
        <v>7.6923076923076927E-2</v>
      </c>
      <c r="D23" t="s">
        <v>65</v>
      </c>
      <c r="E23" s="8">
        <v>0.1</v>
      </c>
      <c r="F23" s="282" t="s">
        <v>425</v>
      </c>
      <c r="G23" t="s">
        <v>91</v>
      </c>
      <c r="H23" s="8">
        <v>0.1</v>
      </c>
      <c r="I23" s="8">
        <f t="shared" si="1"/>
        <v>9.0909090909090925E-2</v>
      </c>
      <c r="J23" t="s">
        <v>65</v>
      </c>
      <c r="K23" s="8">
        <v>0.1</v>
      </c>
      <c r="L23" t="s">
        <v>552</v>
      </c>
      <c r="O23" s="8">
        <v>0.1</v>
      </c>
      <c r="P23" t="s">
        <v>556</v>
      </c>
      <c r="R23" s="8">
        <v>0.1</v>
      </c>
      <c r="S23" t="s">
        <v>558</v>
      </c>
      <c r="T23" t="s">
        <v>91</v>
      </c>
      <c r="Y23" s="15">
        <v>10</v>
      </c>
      <c r="Z23" s="15">
        <v>1</v>
      </c>
      <c r="AA23" t="s">
        <v>63</v>
      </c>
      <c r="AB23" s="15">
        <v>10</v>
      </c>
      <c r="AC23" t="s">
        <v>108</v>
      </c>
      <c r="AD23" t="s">
        <v>91</v>
      </c>
      <c r="AE23" s="15">
        <v>10</v>
      </c>
      <c r="AF23" s="8">
        <f t="shared" si="2"/>
        <v>0.16666666666666666</v>
      </c>
      <c r="AG23" t="s">
        <v>562</v>
      </c>
      <c r="AH23" t="s">
        <v>91</v>
      </c>
      <c r="AI23" s="15">
        <v>10</v>
      </c>
      <c r="AJ23" s="8">
        <v>0.1</v>
      </c>
      <c r="AK23" t="s">
        <v>564</v>
      </c>
      <c r="AL23" t="s">
        <v>91</v>
      </c>
      <c r="AM23" s="15">
        <v>1</v>
      </c>
      <c r="AN23" s="15">
        <v>0.1</v>
      </c>
      <c r="AO23" t="s">
        <v>572</v>
      </c>
      <c r="AP23" t="s">
        <v>91</v>
      </c>
      <c r="AQ23" s="15">
        <v>1</v>
      </c>
      <c r="AR23" s="8">
        <v>0.1</v>
      </c>
      <c r="AS23" t="s">
        <v>574</v>
      </c>
      <c r="AT23" t="s">
        <v>91</v>
      </c>
      <c r="AU23" t="s">
        <v>91</v>
      </c>
    </row>
    <row r="24" spans="2:47" ht="41.5">
      <c r="B24" s="8">
        <v>0.11</v>
      </c>
      <c r="C24" s="8">
        <f t="shared" si="3"/>
        <v>8.461538461538462E-2</v>
      </c>
      <c r="D24" t="s">
        <v>65</v>
      </c>
      <c r="E24" s="8">
        <v>0.11</v>
      </c>
      <c r="F24" s="282" t="s">
        <v>425</v>
      </c>
      <c r="G24" t="s">
        <v>91</v>
      </c>
      <c r="H24" s="8">
        <v>0.11</v>
      </c>
      <c r="I24" s="8">
        <f t="shared" si="1"/>
        <v>0.10000000000000002</v>
      </c>
      <c r="J24" t="s">
        <v>65</v>
      </c>
      <c r="K24" s="8">
        <v>0.11</v>
      </c>
      <c r="L24" t="s">
        <v>552</v>
      </c>
      <c r="O24" s="8">
        <v>0.11</v>
      </c>
      <c r="P24" t="s">
        <v>556</v>
      </c>
      <c r="R24" s="8">
        <v>0.11</v>
      </c>
      <c r="S24" t="s">
        <v>558</v>
      </c>
      <c r="T24" t="s">
        <v>91</v>
      </c>
      <c r="Y24" s="15">
        <v>11</v>
      </c>
      <c r="Z24" s="15">
        <v>1</v>
      </c>
      <c r="AA24" t="s">
        <v>63</v>
      </c>
      <c r="AB24" s="15">
        <v>11</v>
      </c>
      <c r="AC24" t="s">
        <v>108</v>
      </c>
      <c r="AD24" t="s">
        <v>91</v>
      </c>
      <c r="AE24" s="15">
        <v>11</v>
      </c>
      <c r="AF24" s="8">
        <f t="shared" si="2"/>
        <v>0.18333333333333332</v>
      </c>
      <c r="AG24" t="s">
        <v>562</v>
      </c>
      <c r="AH24" t="s">
        <v>91</v>
      </c>
      <c r="AI24" s="15">
        <v>11</v>
      </c>
      <c r="AJ24" s="8">
        <v>0.11</v>
      </c>
      <c r="AK24" t="s">
        <v>564</v>
      </c>
      <c r="AL24" t="s">
        <v>91</v>
      </c>
      <c r="AM24" s="15">
        <v>1.1000000000000001</v>
      </c>
      <c r="AN24" s="15">
        <v>0.11</v>
      </c>
      <c r="AO24" t="s">
        <v>572</v>
      </c>
      <c r="AP24" t="s">
        <v>91</v>
      </c>
      <c r="AQ24" s="15">
        <v>1.1000000000000001</v>
      </c>
      <c r="AR24" s="8">
        <v>0.11</v>
      </c>
      <c r="AS24" t="s">
        <v>574</v>
      </c>
      <c r="AT24" t="s">
        <v>91</v>
      </c>
      <c r="AU24" t="s">
        <v>91</v>
      </c>
    </row>
    <row r="25" spans="2:47" ht="41.5">
      <c r="B25" s="8">
        <v>0.12</v>
      </c>
      <c r="C25" s="8">
        <f t="shared" si="3"/>
        <v>9.2307692307692313E-2</v>
      </c>
      <c r="D25" t="s">
        <v>65</v>
      </c>
      <c r="E25" s="8">
        <v>0.12</v>
      </c>
      <c r="F25" s="282" t="s">
        <v>425</v>
      </c>
      <c r="G25" t="s">
        <v>91</v>
      </c>
      <c r="H25" s="8">
        <v>0.12</v>
      </c>
      <c r="I25" s="8">
        <f t="shared" si="1"/>
        <v>0.10909090909090911</v>
      </c>
      <c r="J25" t="s">
        <v>65</v>
      </c>
      <c r="K25" s="8">
        <v>0.12</v>
      </c>
      <c r="L25" t="s">
        <v>552</v>
      </c>
      <c r="O25" s="8">
        <v>0.12</v>
      </c>
      <c r="P25" t="s">
        <v>556</v>
      </c>
      <c r="R25" s="8">
        <v>0.12</v>
      </c>
      <c r="S25" t="s">
        <v>558</v>
      </c>
      <c r="T25" t="s">
        <v>91</v>
      </c>
      <c r="Y25" s="15">
        <v>12</v>
      </c>
      <c r="Z25" s="15">
        <v>1</v>
      </c>
      <c r="AA25" t="s">
        <v>63</v>
      </c>
      <c r="AB25" s="15">
        <v>12</v>
      </c>
      <c r="AC25" t="s">
        <v>108</v>
      </c>
      <c r="AD25" t="s">
        <v>91</v>
      </c>
      <c r="AE25" s="15">
        <v>12</v>
      </c>
      <c r="AF25" s="8">
        <f t="shared" si="2"/>
        <v>0.19999999999999998</v>
      </c>
      <c r="AG25" t="s">
        <v>562</v>
      </c>
      <c r="AH25" t="s">
        <v>91</v>
      </c>
      <c r="AI25" s="15">
        <v>12</v>
      </c>
      <c r="AJ25" s="8">
        <v>0.12</v>
      </c>
      <c r="AK25" t="s">
        <v>564</v>
      </c>
      <c r="AL25" t="s">
        <v>91</v>
      </c>
      <c r="AM25" s="15">
        <v>1.2000000000000002</v>
      </c>
      <c r="AN25" s="15">
        <v>0.12</v>
      </c>
      <c r="AO25" t="s">
        <v>572</v>
      </c>
      <c r="AP25" t="s">
        <v>91</v>
      </c>
      <c r="AQ25" s="15">
        <v>1.2000000000000002</v>
      </c>
      <c r="AR25" s="8">
        <v>0.12</v>
      </c>
      <c r="AS25" t="s">
        <v>574</v>
      </c>
      <c r="AT25" t="s">
        <v>91</v>
      </c>
      <c r="AU25" t="s">
        <v>91</v>
      </c>
    </row>
    <row r="26" spans="2:47" ht="41.5">
      <c r="B26" s="8">
        <v>0.13</v>
      </c>
      <c r="C26" s="8">
        <f t="shared" si="3"/>
        <v>0.1</v>
      </c>
      <c r="D26" t="s">
        <v>65</v>
      </c>
      <c r="E26" s="8">
        <v>0.13</v>
      </c>
      <c r="F26" s="282" t="s">
        <v>425</v>
      </c>
      <c r="G26" t="s">
        <v>91</v>
      </c>
      <c r="H26" s="8">
        <v>0.13</v>
      </c>
      <c r="I26" s="8">
        <f t="shared" si="1"/>
        <v>0.11818181818181821</v>
      </c>
      <c r="J26" t="s">
        <v>65</v>
      </c>
      <c r="K26" s="8">
        <v>0.13</v>
      </c>
      <c r="L26" t="s">
        <v>552</v>
      </c>
      <c r="O26" s="8">
        <v>0.13</v>
      </c>
      <c r="P26" t="s">
        <v>556</v>
      </c>
      <c r="R26" s="8">
        <v>0.13</v>
      </c>
      <c r="S26" t="s">
        <v>558</v>
      </c>
      <c r="T26" t="s">
        <v>91</v>
      </c>
      <c r="Y26" s="15">
        <v>13</v>
      </c>
      <c r="Z26" s="15">
        <v>1</v>
      </c>
      <c r="AA26" t="s">
        <v>63</v>
      </c>
      <c r="AB26" s="15">
        <v>13</v>
      </c>
      <c r="AC26" t="s">
        <v>108</v>
      </c>
      <c r="AD26" t="s">
        <v>91</v>
      </c>
      <c r="AE26" s="15">
        <v>13</v>
      </c>
      <c r="AF26" s="8">
        <f t="shared" si="2"/>
        <v>0.21666666666666665</v>
      </c>
      <c r="AG26" t="s">
        <v>562</v>
      </c>
      <c r="AH26" t="s">
        <v>91</v>
      </c>
      <c r="AI26" s="15">
        <v>13</v>
      </c>
      <c r="AJ26" s="8">
        <v>0.13</v>
      </c>
      <c r="AK26" t="s">
        <v>564</v>
      </c>
      <c r="AL26" t="s">
        <v>91</v>
      </c>
      <c r="AM26" s="15">
        <v>1.3</v>
      </c>
      <c r="AN26" s="15">
        <v>0.13</v>
      </c>
      <c r="AO26" t="s">
        <v>572</v>
      </c>
      <c r="AP26" t="s">
        <v>91</v>
      </c>
      <c r="AQ26" s="15">
        <v>1.3</v>
      </c>
      <c r="AR26" s="8">
        <v>0.13</v>
      </c>
      <c r="AS26" t="s">
        <v>574</v>
      </c>
      <c r="AT26" t="s">
        <v>91</v>
      </c>
      <c r="AU26" t="s">
        <v>91</v>
      </c>
    </row>
    <row r="27" spans="2:47" ht="41.5">
      <c r="B27" s="8">
        <v>0.14000000000000001</v>
      </c>
      <c r="C27" s="8">
        <f t="shared" si="3"/>
        <v>0.1076923076923077</v>
      </c>
      <c r="D27" t="s">
        <v>65</v>
      </c>
      <c r="E27" s="8">
        <v>0.14000000000000001</v>
      </c>
      <c r="F27" s="282" t="s">
        <v>425</v>
      </c>
      <c r="G27" t="s">
        <v>91</v>
      </c>
      <c r="H27" s="8">
        <v>0.14000000000000001</v>
      </c>
      <c r="I27" s="8">
        <f t="shared" si="1"/>
        <v>0.12727272727272729</v>
      </c>
      <c r="J27" t="s">
        <v>65</v>
      </c>
      <c r="K27" s="8">
        <v>0.14000000000000001</v>
      </c>
      <c r="L27" t="s">
        <v>552</v>
      </c>
      <c r="O27" s="8">
        <v>0.14000000000000001</v>
      </c>
      <c r="P27" t="s">
        <v>556</v>
      </c>
      <c r="R27" s="8">
        <v>0.14000000000000001</v>
      </c>
      <c r="S27" t="s">
        <v>558</v>
      </c>
      <c r="T27" t="s">
        <v>91</v>
      </c>
      <c r="Y27" s="15">
        <v>14</v>
      </c>
      <c r="Z27" s="15">
        <v>1</v>
      </c>
      <c r="AA27" t="s">
        <v>63</v>
      </c>
      <c r="AB27" s="15">
        <v>14</v>
      </c>
      <c r="AC27" t="s">
        <v>108</v>
      </c>
      <c r="AD27" t="s">
        <v>91</v>
      </c>
      <c r="AE27" s="15">
        <v>14</v>
      </c>
      <c r="AF27" s="8">
        <f t="shared" si="2"/>
        <v>0.23333333333333331</v>
      </c>
      <c r="AG27" t="s">
        <v>562</v>
      </c>
      <c r="AH27" t="s">
        <v>91</v>
      </c>
      <c r="AI27" s="15">
        <v>14</v>
      </c>
      <c r="AJ27" s="8">
        <v>0.14000000000000001</v>
      </c>
      <c r="AK27" t="s">
        <v>564</v>
      </c>
      <c r="AL27" t="s">
        <v>91</v>
      </c>
      <c r="AM27" s="15">
        <v>1.4000000000000001</v>
      </c>
      <c r="AN27" s="15">
        <v>0.14000000000000001</v>
      </c>
      <c r="AO27" t="s">
        <v>572</v>
      </c>
      <c r="AP27" t="s">
        <v>91</v>
      </c>
      <c r="AQ27" s="15">
        <v>1.4000000000000001</v>
      </c>
      <c r="AR27" s="8">
        <v>0.14000000000000001</v>
      </c>
      <c r="AS27" t="s">
        <v>574</v>
      </c>
      <c r="AT27" t="s">
        <v>91</v>
      </c>
      <c r="AU27" t="s">
        <v>91</v>
      </c>
    </row>
    <row r="28" spans="2:47" ht="41.5">
      <c r="B28" s="8">
        <v>0.15</v>
      </c>
      <c r="C28" s="8">
        <f t="shared" si="3"/>
        <v>0.11538461538461539</v>
      </c>
      <c r="D28" t="s">
        <v>65</v>
      </c>
      <c r="E28" s="8">
        <v>0.15</v>
      </c>
      <c r="F28" s="282" t="s">
        <v>425</v>
      </c>
      <c r="G28" t="s">
        <v>91</v>
      </c>
      <c r="H28" s="8">
        <v>0.15</v>
      </c>
      <c r="I28" s="8">
        <f t="shared" si="1"/>
        <v>0.13636363636363638</v>
      </c>
      <c r="J28" t="s">
        <v>65</v>
      </c>
      <c r="K28" s="8">
        <v>0.15</v>
      </c>
      <c r="L28" t="s">
        <v>552</v>
      </c>
      <c r="O28" s="8">
        <v>0.15</v>
      </c>
      <c r="P28" t="s">
        <v>556</v>
      </c>
      <c r="R28" s="8">
        <v>0.15</v>
      </c>
      <c r="S28" t="s">
        <v>558</v>
      </c>
      <c r="T28" t="s">
        <v>91</v>
      </c>
      <c r="Y28" s="15">
        <v>15</v>
      </c>
      <c r="Z28" s="15">
        <v>1</v>
      </c>
      <c r="AA28" t="s">
        <v>63</v>
      </c>
      <c r="AB28" s="15">
        <v>15</v>
      </c>
      <c r="AC28" t="s">
        <v>108</v>
      </c>
      <c r="AD28" t="s">
        <v>91</v>
      </c>
      <c r="AE28" s="15">
        <v>15</v>
      </c>
      <c r="AF28" s="8">
        <f t="shared" si="2"/>
        <v>0.24999999999999997</v>
      </c>
      <c r="AG28" t="s">
        <v>562</v>
      </c>
      <c r="AH28" t="s">
        <v>91</v>
      </c>
      <c r="AI28" s="15">
        <v>15</v>
      </c>
      <c r="AJ28" s="8">
        <v>0.15</v>
      </c>
      <c r="AK28" t="s">
        <v>564</v>
      </c>
      <c r="AL28" t="s">
        <v>91</v>
      </c>
      <c r="AM28" s="15">
        <v>1.5</v>
      </c>
      <c r="AN28" s="15">
        <v>0.15</v>
      </c>
      <c r="AO28" t="s">
        <v>572</v>
      </c>
      <c r="AP28" t="s">
        <v>91</v>
      </c>
      <c r="AQ28" s="15">
        <v>1.5</v>
      </c>
      <c r="AR28" s="8">
        <v>0.15</v>
      </c>
      <c r="AS28" t="s">
        <v>574</v>
      </c>
      <c r="AT28" t="s">
        <v>91</v>
      </c>
      <c r="AU28" t="s">
        <v>91</v>
      </c>
    </row>
    <row r="29" spans="2:47" ht="41.5">
      <c r="B29" s="8">
        <v>0.16</v>
      </c>
      <c r="C29" s="8">
        <f t="shared" si="3"/>
        <v>0.12307692307692308</v>
      </c>
      <c r="D29" t="s">
        <v>65</v>
      </c>
      <c r="E29" s="8">
        <v>0.16</v>
      </c>
      <c r="F29" s="282" t="s">
        <v>425</v>
      </c>
      <c r="G29" t="s">
        <v>91</v>
      </c>
      <c r="H29" s="8">
        <v>0.16</v>
      </c>
      <c r="I29" s="8">
        <f t="shared" si="1"/>
        <v>0.14545454545454548</v>
      </c>
      <c r="J29" t="s">
        <v>65</v>
      </c>
      <c r="K29" s="8">
        <v>0.16</v>
      </c>
      <c r="L29" t="s">
        <v>552</v>
      </c>
      <c r="O29" s="8">
        <v>0.16</v>
      </c>
      <c r="P29" t="s">
        <v>556</v>
      </c>
      <c r="R29" s="8">
        <v>0.16</v>
      </c>
      <c r="S29" t="s">
        <v>558</v>
      </c>
      <c r="T29" t="s">
        <v>91</v>
      </c>
      <c r="Y29" s="15">
        <v>16</v>
      </c>
      <c r="Z29" s="15">
        <v>1</v>
      </c>
      <c r="AA29" t="s">
        <v>63</v>
      </c>
      <c r="AB29" s="15">
        <v>16</v>
      </c>
      <c r="AC29" t="s">
        <v>108</v>
      </c>
      <c r="AD29" t="s">
        <v>91</v>
      </c>
      <c r="AE29" s="15">
        <v>16</v>
      </c>
      <c r="AF29" s="8">
        <f t="shared" si="2"/>
        <v>0.26666666666666666</v>
      </c>
      <c r="AG29" t="s">
        <v>562</v>
      </c>
      <c r="AH29" t="s">
        <v>91</v>
      </c>
      <c r="AI29" s="15">
        <v>16</v>
      </c>
      <c r="AJ29" s="8">
        <v>0.16</v>
      </c>
      <c r="AK29" t="s">
        <v>564</v>
      </c>
      <c r="AL29" t="s">
        <v>91</v>
      </c>
      <c r="AM29" s="15">
        <v>1.6</v>
      </c>
      <c r="AN29" s="15">
        <v>0.16</v>
      </c>
      <c r="AO29" t="s">
        <v>572</v>
      </c>
      <c r="AP29" t="s">
        <v>91</v>
      </c>
      <c r="AQ29" s="15">
        <v>1.6</v>
      </c>
      <c r="AR29" s="8">
        <v>0.16</v>
      </c>
      <c r="AS29" t="s">
        <v>574</v>
      </c>
      <c r="AT29" t="s">
        <v>91</v>
      </c>
      <c r="AU29" t="s">
        <v>91</v>
      </c>
    </row>
    <row r="30" spans="2:47" ht="41.5">
      <c r="B30" s="8">
        <v>0.17</v>
      </c>
      <c r="C30" s="8">
        <f t="shared" si="3"/>
        <v>0.13076923076923078</v>
      </c>
      <c r="D30" t="s">
        <v>65</v>
      </c>
      <c r="E30" s="8">
        <v>0.17</v>
      </c>
      <c r="F30" s="282" t="s">
        <v>425</v>
      </c>
      <c r="G30" t="s">
        <v>91</v>
      </c>
      <c r="H30" s="8">
        <v>0.17</v>
      </c>
      <c r="I30" s="8">
        <f t="shared" si="1"/>
        <v>0.15454545454545457</v>
      </c>
      <c r="J30" t="s">
        <v>65</v>
      </c>
      <c r="K30" s="8">
        <v>0.17</v>
      </c>
      <c r="L30" t="s">
        <v>552</v>
      </c>
      <c r="O30" s="8">
        <v>0.17</v>
      </c>
      <c r="P30" t="s">
        <v>556</v>
      </c>
      <c r="R30" s="8">
        <v>0.17</v>
      </c>
      <c r="S30" t="s">
        <v>558</v>
      </c>
      <c r="T30" t="s">
        <v>91</v>
      </c>
      <c r="Y30" s="15">
        <v>17</v>
      </c>
      <c r="Z30" s="15">
        <v>1</v>
      </c>
      <c r="AA30" t="s">
        <v>63</v>
      </c>
      <c r="AB30" s="15">
        <v>17</v>
      </c>
      <c r="AC30" t="s">
        <v>108</v>
      </c>
      <c r="AD30" t="s">
        <v>91</v>
      </c>
      <c r="AE30" s="15">
        <v>17</v>
      </c>
      <c r="AF30" s="8">
        <f t="shared" si="2"/>
        <v>0.28333333333333333</v>
      </c>
      <c r="AG30" t="s">
        <v>562</v>
      </c>
      <c r="AH30" t="s">
        <v>91</v>
      </c>
      <c r="AI30" s="15">
        <v>17</v>
      </c>
      <c r="AJ30" s="8">
        <v>0.17</v>
      </c>
      <c r="AK30" t="s">
        <v>564</v>
      </c>
      <c r="AL30" t="s">
        <v>91</v>
      </c>
      <c r="AM30" s="15">
        <v>1.7000000000000002</v>
      </c>
      <c r="AN30" s="15">
        <v>0.17</v>
      </c>
      <c r="AO30" t="s">
        <v>572</v>
      </c>
      <c r="AP30" t="s">
        <v>91</v>
      </c>
      <c r="AQ30" s="15">
        <v>1.7000000000000002</v>
      </c>
      <c r="AR30" s="8">
        <v>0.17</v>
      </c>
      <c r="AS30" t="s">
        <v>574</v>
      </c>
      <c r="AT30" t="s">
        <v>91</v>
      </c>
      <c r="AU30" t="s">
        <v>91</v>
      </c>
    </row>
    <row r="31" spans="2:47" ht="41.5">
      <c r="B31" s="8">
        <v>0.18</v>
      </c>
      <c r="C31" s="8">
        <f t="shared" si="3"/>
        <v>0.13846153846153847</v>
      </c>
      <c r="D31" t="s">
        <v>65</v>
      </c>
      <c r="E31" s="8">
        <v>0.18</v>
      </c>
      <c r="F31" s="282" t="s">
        <v>425</v>
      </c>
      <c r="G31" t="s">
        <v>91</v>
      </c>
      <c r="H31" s="8">
        <v>0.18</v>
      </c>
      <c r="I31" s="8">
        <f t="shared" si="1"/>
        <v>0.16363636363636366</v>
      </c>
      <c r="J31" t="s">
        <v>65</v>
      </c>
      <c r="K31" s="8">
        <v>0.18</v>
      </c>
      <c r="L31" t="s">
        <v>552</v>
      </c>
      <c r="O31" s="8">
        <v>0.18</v>
      </c>
      <c r="P31" t="s">
        <v>556</v>
      </c>
      <c r="R31" s="8">
        <v>0.18</v>
      </c>
      <c r="S31" t="s">
        <v>558</v>
      </c>
      <c r="T31" t="s">
        <v>91</v>
      </c>
      <c r="Y31" s="15">
        <v>18</v>
      </c>
      <c r="Z31" s="15">
        <v>1</v>
      </c>
      <c r="AA31" t="s">
        <v>63</v>
      </c>
      <c r="AB31" s="15">
        <v>18</v>
      </c>
      <c r="AC31" t="s">
        <v>108</v>
      </c>
      <c r="AD31" t="s">
        <v>91</v>
      </c>
      <c r="AE31" s="15">
        <v>18</v>
      </c>
      <c r="AF31" s="8">
        <f t="shared" si="2"/>
        <v>0.3</v>
      </c>
      <c r="AG31" t="s">
        <v>562</v>
      </c>
      <c r="AH31" t="s">
        <v>91</v>
      </c>
      <c r="AI31" s="15">
        <v>18</v>
      </c>
      <c r="AJ31" s="8">
        <v>0.18</v>
      </c>
      <c r="AK31" t="s">
        <v>564</v>
      </c>
      <c r="AL31" t="s">
        <v>91</v>
      </c>
      <c r="AM31" s="15">
        <v>1.8</v>
      </c>
      <c r="AN31" s="15">
        <v>0.18</v>
      </c>
      <c r="AO31" t="s">
        <v>572</v>
      </c>
      <c r="AP31" t="s">
        <v>91</v>
      </c>
      <c r="AQ31" s="15">
        <v>1.8</v>
      </c>
      <c r="AR31" s="8">
        <v>0.18</v>
      </c>
      <c r="AS31" t="s">
        <v>574</v>
      </c>
      <c r="AT31" t="s">
        <v>91</v>
      </c>
      <c r="AU31" t="s">
        <v>91</v>
      </c>
    </row>
    <row r="32" spans="2:47" ht="41.5">
      <c r="B32" s="8">
        <v>0.19</v>
      </c>
      <c r="C32" s="8">
        <f t="shared" si="3"/>
        <v>0.14615384615384616</v>
      </c>
      <c r="D32" t="s">
        <v>65</v>
      </c>
      <c r="E32" s="8">
        <v>0.19</v>
      </c>
      <c r="F32" s="282" t="s">
        <v>425</v>
      </c>
      <c r="G32" t="s">
        <v>91</v>
      </c>
      <c r="H32" s="8">
        <v>0.19</v>
      </c>
      <c r="I32" s="8">
        <f t="shared" si="1"/>
        <v>0.17272727272727276</v>
      </c>
      <c r="J32" t="s">
        <v>65</v>
      </c>
      <c r="K32" s="8">
        <v>0.19</v>
      </c>
      <c r="L32" t="s">
        <v>552</v>
      </c>
      <c r="O32" s="8">
        <v>0.19</v>
      </c>
      <c r="P32" t="s">
        <v>556</v>
      </c>
      <c r="R32" s="8">
        <v>0.19</v>
      </c>
      <c r="S32" t="s">
        <v>558</v>
      </c>
      <c r="T32" t="s">
        <v>91</v>
      </c>
      <c r="Y32" s="15">
        <v>19</v>
      </c>
      <c r="Z32" s="15">
        <v>1</v>
      </c>
      <c r="AA32" t="s">
        <v>63</v>
      </c>
      <c r="AB32" s="15">
        <v>19</v>
      </c>
      <c r="AC32" t="s">
        <v>108</v>
      </c>
      <c r="AD32" t="s">
        <v>91</v>
      </c>
      <c r="AE32" s="15">
        <v>19</v>
      </c>
      <c r="AF32" s="8">
        <f t="shared" si="2"/>
        <v>0.31666666666666665</v>
      </c>
      <c r="AG32" t="s">
        <v>562</v>
      </c>
      <c r="AH32" t="s">
        <v>91</v>
      </c>
      <c r="AI32" s="15">
        <v>19</v>
      </c>
      <c r="AJ32" s="8">
        <v>0.19</v>
      </c>
      <c r="AK32" t="s">
        <v>564</v>
      </c>
      <c r="AL32" t="s">
        <v>91</v>
      </c>
      <c r="AM32" s="15">
        <v>1.9000000000000001</v>
      </c>
      <c r="AN32" s="15">
        <v>0.19</v>
      </c>
      <c r="AO32" t="s">
        <v>572</v>
      </c>
      <c r="AP32" t="s">
        <v>91</v>
      </c>
      <c r="AQ32" s="15">
        <v>1.9000000000000001</v>
      </c>
      <c r="AR32" s="8">
        <v>0.19</v>
      </c>
      <c r="AS32" t="s">
        <v>574</v>
      </c>
      <c r="AT32" t="s">
        <v>91</v>
      </c>
      <c r="AU32" t="s">
        <v>91</v>
      </c>
    </row>
    <row r="33" spans="2:47" ht="41.5">
      <c r="B33" s="8">
        <v>0.2</v>
      </c>
      <c r="C33" s="8">
        <f t="shared" si="3"/>
        <v>0.15384615384615385</v>
      </c>
      <c r="D33" t="s">
        <v>65</v>
      </c>
      <c r="E33" s="8">
        <v>0.2</v>
      </c>
      <c r="F33" s="282" t="s">
        <v>425</v>
      </c>
      <c r="G33" t="s">
        <v>91</v>
      </c>
      <c r="H33" s="8">
        <v>0.2</v>
      </c>
      <c r="I33" s="8">
        <f t="shared" si="1"/>
        <v>0.18181818181818185</v>
      </c>
      <c r="J33" t="s">
        <v>65</v>
      </c>
      <c r="K33" s="8">
        <v>0.2</v>
      </c>
      <c r="L33" t="s">
        <v>552</v>
      </c>
      <c r="O33" s="8">
        <v>0.2</v>
      </c>
      <c r="P33" t="s">
        <v>556</v>
      </c>
      <c r="R33" s="8">
        <v>0.2</v>
      </c>
      <c r="S33" t="s">
        <v>558</v>
      </c>
      <c r="T33" t="s">
        <v>91</v>
      </c>
      <c r="Y33" s="15">
        <v>20</v>
      </c>
      <c r="Z33" s="15">
        <v>1</v>
      </c>
      <c r="AA33" t="s">
        <v>63</v>
      </c>
      <c r="AB33" s="15">
        <v>20</v>
      </c>
      <c r="AC33" t="s">
        <v>108</v>
      </c>
      <c r="AD33" t="s">
        <v>91</v>
      </c>
      <c r="AE33" s="15">
        <v>20</v>
      </c>
      <c r="AF33" s="8">
        <f t="shared" si="2"/>
        <v>0.33333333333333331</v>
      </c>
      <c r="AG33" t="s">
        <v>562</v>
      </c>
      <c r="AH33" t="s">
        <v>91</v>
      </c>
      <c r="AI33" s="15">
        <v>20</v>
      </c>
      <c r="AJ33" s="8">
        <v>0.2</v>
      </c>
      <c r="AK33" t="s">
        <v>564</v>
      </c>
      <c r="AL33" t="s">
        <v>91</v>
      </c>
      <c r="AM33" s="15">
        <v>2</v>
      </c>
      <c r="AN33" s="15">
        <v>0.2</v>
      </c>
      <c r="AO33" t="s">
        <v>573</v>
      </c>
      <c r="AP33" t="s">
        <v>91</v>
      </c>
      <c r="AQ33" s="15">
        <v>2</v>
      </c>
      <c r="AR33" s="8">
        <v>0.2</v>
      </c>
      <c r="AS33" t="s">
        <v>574</v>
      </c>
      <c r="AT33" t="s">
        <v>91</v>
      </c>
      <c r="AU33" t="s">
        <v>91</v>
      </c>
    </row>
    <row r="34" spans="2:47" ht="41.5">
      <c r="B34" s="8">
        <v>0.21</v>
      </c>
      <c r="C34" s="8">
        <f t="shared" si="3"/>
        <v>0.16153846153846155</v>
      </c>
      <c r="D34" t="s">
        <v>65</v>
      </c>
      <c r="E34" s="8">
        <v>0.21</v>
      </c>
      <c r="F34" s="282" t="s">
        <v>425</v>
      </c>
      <c r="G34" t="s">
        <v>91</v>
      </c>
      <c r="H34" s="8">
        <v>0.21</v>
      </c>
      <c r="I34" s="8">
        <f t="shared" si="1"/>
        <v>0.19090909090909094</v>
      </c>
      <c r="J34" t="s">
        <v>65</v>
      </c>
      <c r="K34" s="8">
        <v>0.21</v>
      </c>
      <c r="L34" t="s">
        <v>552</v>
      </c>
      <c r="O34" s="8">
        <v>0.21</v>
      </c>
      <c r="P34" t="s">
        <v>556</v>
      </c>
      <c r="R34" s="8">
        <v>0.21</v>
      </c>
      <c r="S34" t="s">
        <v>558</v>
      </c>
      <c r="T34" t="s">
        <v>91</v>
      </c>
      <c r="Y34" s="15">
        <v>21</v>
      </c>
      <c r="Z34" s="15">
        <v>1</v>
      </c>
      <c r="AA34" t="s">
        <v>63</v>
      </c>
      <c r="AB34" s="15">
        <v>21</v>
      </c>
      <c r="AC34" t="s">
        <v>108</v>
      </c>
      <c r="AD34" t="s">
        <v>91</v>
      </c>
      <c r="AE34" s="15">
        <v>21</v>
      </c>
      <c r="AF34" s="8">
        <f t="shared" si="2"/>
        <v>0.35</v>
      </c>
      <c r="AG34" t="s">
        <v>562</v>
      </c>
      <c r="AH34" t="s">
        <v>91</v>
      </c>
      <c r="AI34" s="15">
        <v>21</v>
      </c>
      <c r="AJ34" s="8">
        <v>0.21</v>
      </c>
      <c r="AK34" t="s">
        <v>564</v>
      </c>
      <c r="AL34" t="s">
        <v>91</v>
      </c>
      <c r="AM34" s="15">
        <v>2.1</v>
      </c>
      <c r="AN34" s="15">
        <v>0.21</v>
      </c>
      <c r="AO34" t="s">
        <v>573</v>
      </c>
      <c r="AP34" t="s">
        <v>91</v>
      </c>
      <c r="AQ34" s="15">
        <v>2.1</v>
      </c>
      <c r="AR34" s="8">
        <v>0.21</v>
      </c>
      <c r="AS34" t="s">
        <v>574</v>
      </c>
      <c r="AT34" t="s">
        <v>91</v>
      </c>
      <c r="AU34" t="s">
        <v>91</v>
      </c>
    </row>
    <row r="35" spans="2:47" ht="41.5">
      <c r="B35" s="8">
        <v>0.22</v>
      </c>
      <c r="C35" s="8">
        <f t="shared" si="3"/>
        <v>0.16923076923076924</v>
      </c>
      <c r="D35" t="s">
        <v>65</v>
      </c>
      <c r="E35" s="8">
        <v>0.22</v>
      </c>
      <c r="F35" s="282" t="s">
        <v>425</v>
      </c>
      <c r="G35" t="s">
        <v>91</v>
      </c>
      <c r="H35" s="8">
        <v>0.22</v>
      </c>
      <c r="I35" s="8">
        <f t="shared" si="1"/>
        <v>0.20000000000000004</v>
      </c>
      <c r="J35" t="s">
        <v>65</v>
      </c>
      <c r="K35" s="8">
        <v>0.22</v>
      </c>
      <c r="L35" t="s">
        <v>552</v>
      </c>
      <c r="O35" s="8">
        <v>0.22</v>
      </c>
      <c r="P35" t="s">
        <v>556</v>
      </c>
      <c r="R35" s="8">
        <v>0.22</v>
      </c>
      <c r="S35" t="s">
        <v>558</v>
      </c>
      <c r="T35" t="s">
        <v>91</v>
      </c>
      <c r="Y35" s="15">
        <v>22</v>
      </c>
      <c r="Z35" s="15">
        <v>1</v>
      </c>
      <c r="AA35" t="s">
        <v>63</v>
      </c>
      <c r="AB35" s="15">
        <v>22</v>
      </c>
      <c r="AC35" t="s">
        <v>108</v>
      </c>
      <c r="AD35" t="s">
        <v>91</v>
      </c>
      <c r="AE35" s="15">
        <v>22</v>
      </c>
      <c r="AF35" s="8">
        <f t="shared" si="2"/>
        <v>0.36666666666666664</v>
      </c>
      <c r="AG35" t="s">
        <v>562</v>
      </c>
      <c r="AH35" t="s">
        <v>91</v>
      </c>
      <c r="AI35" s="15">
        <v>22</v>
      </c>
      <c r="AJ35" s="8">
        <v>0.22</v>
      </c>
      <c r="AK35" t="s">
        <v>564</v>
      </c>
      <c r="AL35" t="s">
        <v>91</v>
      </c>
      <c r="AM35" s="15">
        <v>2.2000000000000002</v>
      </c>
      <c r="AN35" s="15">
        <v>0.22</v>
      </c>
      <c r="AO35" t="s">
        <v>573</v>
      </c>
      <c r="AP35" t="s">
        <v>91</v>
      </c>
      <c r="AQ35" s="15">
        <v>2.2000000000000002</v>
      </c>
      <c r="AR35" s="8">
        <v>0.22</v>
      </c>
      <c r="AS35" t="s">
        <v>574</v>
      </c>
      <c r="AT35" t="s">
        <v>91</v>
      </c>
      <c r="AU35" t="s">
        <v>91</v>
      </c>
    </row>
    <row r="36" spans="2:47">
      <c r="B36" s="8">
        <v>0.23</v>
      </c>
      <c r="C36" s="8">
        <f t="shared" si="3"/>
        <v>0.17692307692307693</v>
      </c>
      <c r="D36" t="s">
        <v>65</v>
      </c>
      <c r="E36" s="8">
        <v>0.23</v>
      </c>
      <c r="F36" t="s">
        <v>426</v>
      </c>
      <c r="G36" t="s">
        <v>91</v>
      </c>
      <c r="H36" s="8">
        <v>0.23</v>
      </c>
      <c r="I36" s="8">
        <f t="shared" si="1"/>
        <v>0.20909090909090913</v>
      </c>
      <c r="J36" t="s">
        <v>65</v>
      </c>
      <c r="K36" s="8">
        <v>0.23</v>
      </c>
      <c r="L36" t="s">
        <v>552</v>
      </c>
      <c r="O36" s="8">
        <v>0.23</v>
      </c>
      <c r="P36" t="s">
        <v>556</v>
      </c>
      <c r="R36" s="8">
        <v>0.23</v>
      </c>
      <c r="S36" t="s">
        <v>558</v>
      </c>
      <c r="T36" t="s">
        <v>91</v>
      </c>
      <c r="Y36" s="15">
        <v>23</v>
      </c>
      <c r="Z36" s="15">
        <v>1</v>
      </c>
      <c r="AA36" t="s">
        <v>63</v>
      </c>
      <c r="AB36" s="15">
        <v>23</v>
      </c>
      <c r="AC36" t="s">
        <v>108</v>
      </c>
      <c r="AD36" t="s">
        <v>91</v>
      </c>
      <c r="AE36" s="15">
        <v>23</v>
      </c>
      <c r="AF36" s="8">
        <f t="shared" si="2"/>
        <v>0.3833333333333333</v>
      </c>
      <c r="AG36" t="s">
        <v>562</v>
      </c>
      <c r="AH36" t="s">
        <v>91</v>
      </c>
      <c r="AI36" s="15">
        <v>23</v>
      </c>
      <c r="AJ36" s="8">
        <v>0.23</v>
      </c>
      <c r="AK36" t="s">
        <v>564</v>
      </c>
      <c r="AL36" t="s">
        <v>91</v>
      </c>
      <c r="AM36" s="15">
        <v>2.3000000000000003</v>
      </c>
      <c r="AN36" s="15">
        <v>0.23</v>
      </c>
      <c r="AO36" t="s">
        <v>573</v>
      </c>
      <c r="AP36" t="s">
        <v>91</v>
      </c>
      <c r="AQ36" s="15">
        <v>2.3000000000000003</v>
      </c>
      <c r="AR36" s="8">
        <v>0.23</v>
      </c>
      <c r="AS36" t="s">
        <v>574</v>
      </c>
      <c r="AT36" t="s">
        <v>91</v>
      </c>
      <c r="AU36" t="s">
        <v>91</v>
      </c>
    </row>
    <row r="37" spans="2:47">
      <c r="B37" s="8">
        <v>0.24</v>
      </c>
      <c r="C37" s="8">
        <f t="shared" si="3"/>
        <v>0.18461538461538463</v>
      </c>
      <c r="D37" t="s">
        <v>65</v>
      </c>
      <c r="E37" s="8">
        <v>0.24</v>
      </c>
      <c r="F37" t="s">
        <v>427</v>
      </c>
      <c r="G37" t="s">
        <v>91</v>
      </c>
      <c r="H37" s="8">
        <v>0.24</v>
      </c>
      <c r="I37" s="8">
        <f t="shared" si="1"/>
        <v>0.21818181818181823</v>
      </c>
      <c r="J37" t="s">
        <v>65</v>
      </c>
      <c r="K37" s="8">
        <v>0.24</v>
      </c>
      <c r="L37" t="s">
        <v>552</v>
      </c>
      <c r="O37" s="8">
        <v>0.24</v>
      </c>
      <c r="P37" t="s">
        <v>556</v>
      </c>
      <c r="R37" s="8">
        <v>0.24</v>
      </c>
      <c r="S37" t="s">
        <v>558</v>
      </c>
      <c r="T37" t="s">
        <v>91</v>
      </c>
      <c r="Y37" s="15">
        <v>24</v>
      </c>
      <c r="Z37" s="15">
        <v>1</v>
      </c>
      <c r="AA37" t="s">
        <v>63</v>
      </c>
      <c r="AB37" s="15">
        <v>24</v>
      </c>
      <c r="AC37" t="s">
        <v>108</v>
      </c>
      <c r="AD37" t="s">
        <v>91</v>
      </c>
      <c r="AE37" s="15">
        <v>24</v>
      </c>
      <c r="AF37" s="8">
        <f t="shared" si="2"/>
        <v>0.39999999999999997</v>
      </c>
      <c r="AG37" t="s">
        <v>562</v>
      </c>
      <c r="AH37" t="s">
        <v>91</v>
      </c>
      <c r="AI37" s="15">
        <v>24</v>
      </c>
      <c r="AJ37" s="8">
        <v>0.24</v>
      </c>
      <c r="AK37" t="s">
        <v>564</v>
      </c>
      <c r="AL37" t="s">
        <v>91</v>
      </c>
      <c r="AM37" s="15">
        <v>2.4000000000000004</v>
      </c>
      <c r="AN37" s="15">
        <v>0.24</v>
      </c>
      <c r="AO37" t="s">
        <v>573</v>
      </c>
      <c r="AP37" t="s">
        <v>91</v>
      </c>
      <c r="AQ37" s="15">
        <v>2.4000000000000004</v>
      </c>
      <c r="AR37" s="8">
        <v>0.24</v>
      </c>
      <c r="AS37" t="s">
        <v>574</v>
      </c>
      <c r="AT37" t="s">
        <v>91</v>
      </c>
      <c r="AU37" t="s">
        <v>91</v>
      </c>
    </row>
    <row r="38" spans="2:47">
      <c r="B38" s="8">
        <v>0.25</v>
      </c>
      <c r="C38" s="8">
        <f t="shared" si="3"/>
        <v>0.19230769230769232</v>
      </c>
      <c r="D38" t="s">
        <v>65</v>
      </c>
      <c r="E38" s="8">
        <v>0.25</v>
      </c>
      <c r="F38" t="s">
        <v>427</v>
      </c>
      <c r="G38" t="s">
        <v>91</v>
      </c>
      <c r="H38" s="8">
        <v>0.25</v>
      </c>
      <c r="I38" s="8">
        <f t="shared" si="1"/>
        <v>0.22727272727272732</v>
      </c>
      <c r="J38" t="s">
        <v>65</v>
      </c>
      <c r="K38" s="8">
        <v>0.25</v>
      </c>
      <c r="L38" t="s">
        <v>552</v>
      </c>
      <c r="O38" s="8">
        <v>0.25</v>
      </c>
      <c r="P38" t="s">
        <v>556</v>
      </c>
      <c r="R38" s="8">
        <v>0.25</v>
      </c>
      <c r="S38" t="s">
        <v>558</v>
      </c>
      <c r="T38" t="s">
        <v>91</v>
      </c>
      <c r="Y38" s="15">
        <v>25</v>
      </c>
      <c r="Z38" s="15">
        <v>1</v>
      </c>
      <c r="AA38" t="s">
        <v>63</v>
      </c>
      <c r="AB38" s="15">
        <v>25</v>
      </c>
      <c r="AC38" t="s">
        <v>108</v>
      </c>
      <c r="AD38" t="s">
        <v>91</v>
      </c>
      <c r="AE38" s="15">
        <v>25</v>
      </c>
      <c r="AF38" s="8">
        <f t="shared" si="2"/>
        <v>0.41666666666666663</v>
      </c>
      <c r="AG38" t="s">
        <v>562</v>
      </c>
      <c r="AH38" t="s">
        <v>91</v>
      </c>
      <c r="AI38" s="15">
        <v>25</v>
      </c>
      <c r="AJ38" s="8">
        <v>0.25</v>
      </c>
      <c r="AK38" t="s">
        <v>564</v>
      </c>
      <c r="AL38" t="s">
        <v>91</v>
      </c>
      <c r="AM38" s="15">
        <v>2.5</v>
      </c>
      <c r="AN38" s="15">
        <v>0.25</v>
      </c>
      <c r="AO38" t="s">
        <v>573</v>
      </c>
      <c r="AP38" t="s">
        <v>91</v>
      </c>
      <c r="AQ38" s="15">
        <v>2.5</v>
      </c>
      <c r="AR38" s="8">
        <v>0.25</v>
      </c>
      <c r="AS38" t="s">
        <v>574</v>
      </c>
      <c r="AT38" t="s">
        <v>91</v>
      </c>
      <c r="AU38" t="s">
        <v>91</v>
      </c>
    </row>
    <row r="39" spans="2:47">
      <c r="B39" s="8">
        <v>0.26</v>
      </c>
      <c r="C39" s="8">
        <f t="shared" si="3"/>
        <v>0.2</v>
      </c>
      <c r="D39" t="s">
        <v>65</v>
      </c>
      <c r="E39" s="8">
        <v>0.26</v>
      </c>
      <c r="F39" t="s">
        <v>427</v>
      </c>
      <c r="G39" t="s">
        <v>91</v>
      </c>
      <c r="H39" s="8">
        <v>0.26</v>
      </c>
      <c r="I39" s="8">
        <f t="shared" si="1"/>
        <v>0.23636363636363641</v>
      </c>
      <c r="J39" t="s">
        <v>65</v>
      </c>
      <c r="K39" s="8">
        <v>0.26</v>
      </c>
      <c r="L39" t="s">
        <v>552</v>
      </c>
      <c r="O39" s="8">
        <v>0.26</v>
      </c>
      <c r="P39" t="s">
        <v>556</v>
      </c>
      <c r="R39" s="8">
        <v>0.26</v>
      </c>
      <c r="S39" t="s">
        <v>558</v>
      </c>
      <c r="T39" t="s">
        <v>91</v>
      </c>
      <c r="Y39" s="15">
        <v>26</v>
      </c>
      <c r="Z39" s="15">
        <v>1</v>
      </c>
      <c r="AA39" t="s">
        <v>63</v>
      </c>
      <c r="AB39" s="15">
        <v>26</v>
      </c>
      <c r="AC39" t="s">
        <v>108</v>
      </c>
      <c r="AD39" t="s">
        <v>91</v>
      </c>
      <c r="AE39" s="15">
        <v>26</v>
      </c>
      <c r="AF39" s="8">
        <f t="shared" si="2"/>
        <v>0.43333333333333329</v>
      </c>
      <c r="AG39" t="s">
        <v>562</v>
      </c>
      <c r="AH39" t="s">
        <v>91</v>
      </c>
      <c r="AI39" s="15">
        <v>26</v>
      </c>
      <c r="AJ39" s="8">
        <v>0.26</v>
      </c>
      <c r="AK39" t="s">
        <v>564</v>
      </c>
      <c r="AL39" t="s">
        <v>91</v>
      </c>
      <c r="AM39" s="15">
        <v>2.6</v>
      </c>
      <c r="AN39" s="15">
        <v>0.26</v>
      </c>
      <c r="AO39" t="s">
        <v>573</v>
      </c>
      <c r="AP39" t="s">
        <v>91</v>
      </c>
      <c r="AQ39" s="15">
        <v>2.6</v>
      </c>
      <c r="AR39" s="8">
        <v>0.26</v>
      </c>
      <c r="AS39" t="s">
        <v>574</v>
      </c>
      <c r="AT39" t="s">
        <v>91</v>
      </c>
      <c r="AU39" t="s">
        <v>91</v>
      </c>
    </row>
    <row r="40" spans="2:47">
      <c r="B40" s="8">
        <v>0.27</v>
      </c>
      <c r="C40" s="8">
        <f t="shared" si="3"/>
        <v>0.2076923076923077</v>
      </c>
      <c r="D40" t="s">
        <v>65</v>
      </c>
      <c r="E40" s="8">
        <v>0.27</v>
      </c>
      <c r="F40" t="s">
        <v>427</v>
      </c>
      <c r="G40" t="s">
        <v>91</v>
      </c>
      <c r="H40" s="8">
        <v>0.27</v>
      </c>
      <c r="I40" s="8">
        <f t="shared" si="1"/>
        <v>0.24545454545454551</v>
      </c>
      <c r="J40" t="s">
        <v>65</v>
      </c>
      <c r="K40" s="8">
        <v>0.27</v>
      </c>
      <c r="L40" t="s">
        <v>552</v>
      </c>
      <c r="O40" s="8">
        <v>0.27</v>
      </c>
      <c r="P40" t="s">
        <v>556</v>
      </c>
      <c r="R40" s="8">
        <v>0.27</v>
      </c>
      <c r="S40" t="s">
        <v>558</v>
      </c>
      <c r="T40" t="s">
        <v>91</v>
      </c>
      <c r="Y40" s="15">
        <v>27</v>
      </c>
      <c r="Z40" s="15">
        <v>1</v>
      </c>
      <c r="AA40" t="s">
        <v>63</v>
      </c>
      <c r="AB40" s="15">
        <v>27</v>
      </c>
      <c r="AC40" t="s">
        <v>108</v>
      </c>
      <c r="AD40" t="s">
        <v>91</v>
      </c>
      <c r="AE40" s="15">
        <v>27</v>
      </c>
      <c r="AF40" s="8">
        <f t="shared" si="2"/>
        <v>0.44999999999999996</v>
      </c>
      <c r="AG40" t="s">
        <v>562</v>
      </c>
      <c r="AH40" t="s">
        <v>91</v>
      </c>
      <c r="AI40" s="15">
        <v>27</v>
      </c>
      <c r="AJ40" s="8">
        <v>0.27</v>
      </c>
      <c r="AK40" t="s">
        <v>564</v>
      </c>
      <c r="AL40" t="s">
        <v>91</v>
      </c>
      <c r="AM40" s="15">
        <v>2.7</v>
      </c>
      <c r="AN40" s="15">
        <v>0.27</v>
      </c>
      <c r="AO40" t="s">
        <v>573</v>
      </c>
      <c r="AP40" t="s">
        <v>91</v>
      </c>
      <c r="AQ40" s="15">
        <v>2.7</v>
      </c>
      <c r="AR40" s="8">
        <v>0.27</v>
      </c>
      <c r="AS40" t="s">
        <v>574</v>
      </c>
      <c r="AT40" t="s">
        <v>91</v>
      </c>
      <c r="AU40" t="s">
        <v>91</v>
      </c>
    </row>
    <row r="41" spans="2:47">
      <c r="B41" s="8">
        <v>0.28000000000000003</v>
      </c>
      <c r="C41" s="8">
        <f t="shared" si="3"/>
        <v>0.2153846153846154</v>
      </c>
      <c r="D41" t="s">
        <v>65</v>
      </c>
      <c r="E41" s="8">
        <v>0.28000000000000003</v>
      </c>
      <c r="F41" t="s">
        <v>427</v>
      </c>
      <c r="G41" t="s">
        <v>91</v>
      </c>
      <c r="H41" s="8">
        <v>0.28000000000000003</v>
      </c>
      <c r="I41" s="8">
        <f t="shared" si="1"/>
        <v>0.25454545454545457</v>
      </c>
      <c r="J41" t="s">
        <v>65</v>
      </c>
      <c r="K41" s="8">
        <v>0.28000000000000003</v>
      </c>
      <c r="L41" t="s">
        <v>552</v>
      </c>
      <c r="O41" s="8">
        <v>0.28000000000000003</v>
      </c>
      <c r="P41" t="s">
        <v>556</v>
      </c>
      <c r="R41" s="8">
        <v>0.28000000000000003</v>
      </c>
      <c r="S41" t="s">
        <v>558</v>
      </c>
      <c r="T41" t="s">
        <v>91</v>
      </c>
      <c r="Y41" s="15">
        <v>28</v>
      </c>
      <c r="Z41" s="15">
        <v>1</v>
      </c>
      <c r="AA41" t="s">
        <v>63</v>
      </c>
      <c r="AB41" s="15">
        <v>28</v>
      </c>
      <c r="AC41" t="s">
        <v>108</v>
      </c>
      <c r="AD41" t="s">
        <v>91</v>
      </c>
      <c r="AE41" s="15">
        <v>28</v>
      </c>
      <c r="AF41" s="8">
        <f t="shared" si="2"/>
        <v>0.46666666666666662</v>
      </c>
      <c r="AG41" t="s">
        <v>562</v>
      </c>
      <c r="AH41" t="s">
        <v>91</v>
      </c>
      <c r="AI41" s="15">
        <v>28</v>
      </c>
      <c r="AJ41" s="8">
        <v>0.28000000000000003</v>
      </c>
      <c r="AK41" t="s">
        <v>564</v>
      </c>
      <c r="AL41" t="s">
        <v>91</v>
      </c>
      <c r="AM41" s="15">
        <v>2.8000000000000003</v>
      </c>
      <c r="AN41" s="15">
        <v>0.28000000000000003</v>
      </c>
      <c r="AO41" t="s">
        <v>573</v>
      </c>
      <c r="AP41" t="s">
        <v>91</v>
      </c>
      <c r="AQ41" s="15">
        <v>2.8000000000000003</v>
      </c>
      <c r="AR41" s="8">
        <v>0.28000000000000003</v>
      </c>
      <c r="AS41" t="s">
        <v>574</v>
      </c>
      <c r="AT41" t="s">
        <v>91</v>
      </c>
      <c r="AU41" t="s">
        <v>91</v>
      </c>
    </row>
    <row r="42" spans="2:47">
      <c r="B42" s="8">
        <v>0.28999999999999998</v>
      </c>
      <c r="C42" s="8">
        <f t="shared" si="3"/>
        <v>0.22307692307692309</v>
      </c>
      <c r="D42" t="s">
        <v>65</v>
      </c>
      <c r="E42" s="8">
        <v>0.28999999999999998</v>
      </c>
      <c r="F42" t="s">
        <v>427</v>
      </c>
      <c r="G42" t="e">
        <f>VLOOKUP(V48,'TABLAS - GRÁFICAS'!Y3:Z5,2,TRUE)</f>
        <v>#N/A</v>
      </c>
      <c r="H42" s="8">
        <v>0.28999999999999998</v>
      </c>
      <c r="I42" s="8">
        <f t="shared" si="1"/>
        <v>0.26363636363636367</v>
      </c>
      <c r="J42" t="s">
        <v>65</v>
      </c>
      <c r="K42" s="8">
        <v>0.28999999999999998</v>
      </c>
      <c r="L42" t="s">
        <v>552</v>
      </c>
      <c r="O42" s="8">
        <v>0.28999999999999998</v>
      </c>
      <c r="P42" t="s">
        <v>556</v>
      </c>
      <c r="R42" s="8">
        <v>0.28999999999999998</v>
      </c>
      <c r="S42" t="s">
        <v>558</v>
      </c>
      <c r="T42" t="s">
        <v>91</v>
      </c>
      <c r="Y42" s="15">
        <v>29</v>
      </c>
      <c r="Z42" s="15">
        <v>1</v>
      </c>
      <c r="AA42" t="s">
        <v>63</v>
      </c>
      <c r="AB42" s="15">
        <v>29</v>
      </c>
      <c r="AC42" t="s">
        <v>108</v>
      </c>
      <c r="AD42" t="s">
        <v>91</v>
      </c>
      <c r="AE42" s="15">
        <v>29</v>
      </c>
      <c r="AF42" s="8">
        <f t="shared" si="2"/>
        <v>0.48333333333333328</v>
      </c>
      <c r="AG42" t="s">
        <v>562</v>
      </c>
      <c r="AH42" t="s">
        <v>91</v>
      </c>
      <c r="AI42" s="15">
        <v>29</v>
      </c>
      <c r="AJ42" s="8">
        <v>0.28999999999999998</v>
      </c>
      <c r="AK42" t="s">
        <v>564</v>
      </c>
      <c r="AL42" t="s">
        <v>91</v>
      </c>
      <c r="AM42" s="15">
        <v>2.9000000000000004</v>
      </c>
      <c r="AN42" s="15">
        <v>0.28999999999999998</v>
      </c>
      <c r="AO42" t="s">
        <v>573</v>
      </c>
      <c r="AP42" t="s">
        <v>91</v>
      </c>
      <c r="AQ42" s="15">
        <v>2.9000000000000004</v>
      </c>
      <c r="AR42" s="8">
        <v>0.28999999999999998</v>
      </c>
      <c r="AS42" t="s">
        <v>574</v>
      </c>
      <c r="AT42" t="s">
        <v>91</v>
      </c>
      <c r="AU42" t="s">
        <v>91</v>
      </c>
    </row>
    <row r="43" spans="2:47">
      <c r="B43" s="8">
        <v>0.3</v>
      </c>
      <c r="C43" s="8">
        <f t="shared" si="3"/>
        <v>0.23076923076923078</v>
      </c>
      <c r="D43" t="s">
        <v>65</v>
      </c>
      <c r="E43" s="8">
        <v>0.3</v>
      </c>
      <c r="F43" t="s">
        <v>427</v>
      </c>
      <c r="G43" t="s">
        <v>91</v>
      </c>
      <c r="H43" s="8">
        <v>0.3</v>
      </c>
      <c r="I43" s="8">
        <f t="shared" si="1"/>
        <v>0.27272727272727276</v>
      </c>
      <c r="J43" t="s">
        <v>65</v>
      </c>
      <c r="K43" s="8">
        <v>0.3</v>
      </c>
      <c r="L43" t="s">
        <v>552</v>
      </c>
      <c r="O43" s="8">
        <v>0.3</v>
      </c>
      <c r="P43" t="s">
        <v>556</v>
      </c>
      <c r="R43" s="8">
        <v>0.3</v>
      </c>
      <c r="S43" t="s">
        <v>558</v>
      </c>
      <c r="T43" t="s">
        <v>91</v>
      </c>
      <c r="Y43" s="15">
        <v>30</v>
      </c>
      <c r="Z43" s="15">
        <v>1</v>
      </c>
      <c r="AA43" t="s">
        <v>63</v>
      </c>
      <c r="AB43" s="15">
        <v>30</v>
      </c>
      <c r="AC43" t="s">
        <v>108</v>
      </c>
      <c r="AD43" t="s">
        <v>91</v>
      </c>
      <c r="AE43" s="15">
        <v>30</v>
      </c>
      <c r="AF43" s="8">
        <f t="shared" si="2"/>
        <v>0.49999999999999994</v>
      </c>
      <c r="AG43" t="s">
        <v>562</v>
      </c>
      <c r="AH43" t="s">
        <v>91</v>
      </c>
      <c r="AI43" s="15">
        <v>30</v>
      </c>
      <c r="AJ43" s="8">
        <v>0.3</v>
      </c>
      <c r="AK43" t="s">
        <v>564</v>
      </c>
      <c r="AL43" t="s">
        <v>91</v>
      </c>
      <c r="AM43" s="15">
        <v>3</v>
      </c>
      <c r="AN43" s="15">
        <v>0.3</v>
      </c>
      <c r="AO43" t="s">
        <v>573</v>
      </c>
      <c r="AP43" t="s">
        <v>91</v>
      </c>
      <c r="AQ43" s="15">
        <v>3</v>
      </c>
      <c r="AR43" s="8">
        <v>0.3</v>
      </c>
      <c r="AS43" t="s">
        <v>574</v>
      </c>
      <c r="AT43" t="s">
        <v>91</v>
      </c>
      <c r="AU43" t="s">
        <v>91</v>
      </c>
    </row>
    <row r="44" spans="2:47">
      <c r="B44" s="8">
        <v>0.31</v>
      </c>
      <c r="C44" s="8">
        <f t="shared" si="3"/>
        <v>0.23846153846153847</v>
      </c>
      <c r="D44" t="s">
        <v>65</v>
      </c>
      <c r="E44" s="8">
        <v>0.31</v>
      </c>
      <c r="F44" t="s">
        <v>427</v>
      </c>
      <c r="G44" t="s">
        <v>91</v>
      </c>
      <c r="H44" s="8">
        <v>0.31</v>
      </c>
      <c r="I44" s="8">
        <f t="shared" si="1"/>
        <v>0.28181818181818186</v>
      </c>
      <c r="J44" t="s">
        <v>65</v>
      </c>
      <c r="K44" s="8">
        <v>0.31</v>
      </c>
      <c r="L44" t="s">
        <v>552</v>
      </c>
      <c r="O44" s="8">
        <v>0.31</v>
      </c>
      <c r="P44" t="s">
        <v>556</v>
      </c>
      <c r="R44" s="8">
        <v>0.31</v>
      </c>
      <c r="S44" t="s">
        <v>558</v>
      </c>
      <c r="T44" t="s">
        <v>91</v>
      </c>
      <c r="Y44" s="15">
        <v>31</v>
      </c>
      <c r="Z44" s="15">
        <v>1</v>
      </c>
      <c r="AA44" t="s">
        <v>63</v>
      </c>
      <c r="AB44" s="15">
        <v>31</v>
      </c>
      <c r="AC44" t="s">
        <v>108</v>
      </c>
      <c r="AD44" t="s">
        <v>91</v>
      </c>
      <c r="AE44" s="15">
        <v>31</v>
      </c>
      <c r="AF44" s="8">
        <f t="shared" si="2"/>
        <v>0.51666666666666661</v>
      </c>
      <c r="AG44" t="s">
        <v>562</v>
      </c>
      <c r="AH44" t="s">
        <v>91</v>
      </c>
      <c r="AI44" s="15">
        <v>31</v>
      </c>
      <c r="AJ44" s="8">
        <v>0.31</v>
      </c>
      <c r="AK44" t="s">
        <v>564</v>
      </c>
      <c r="AL44" t="s">
        <v>91</v>
      </c>
      <c r="AM44" s="15">
        <v>3.1</v>
      </c>
      <c r="AN44" s="15">
        <v>0.31</v>
      </c>
      <c r="AO44" t="s">
        <v>573</v>
      </c>
      <c r="AP44" t="s">
        <v>91</v>
      </c>
      <c r="AQ44" s="15">
        <v>3.1</v>
      </c>
      <c r="AR44" s="8">
        <v>0.31</v>
      </c>
      <c r="AS44" t="s">
        <v>574</v>
      </c>
      <c r="AT44" t="s">
        <v>91</v>
      </c>
      <c r="AU44" t="s">
        <v>91</v>
      </c>
    </row>
    <row r="45" spans="2:47">
      <c r="B45" s="8">
        <v>0.32</v>
      </c>
      <c r="C45" s="8">
        <f t="shared" si="3"/>
        <v>0.24615384615384617</v>
      </c>
      <c r="D45" t="s">
        <v>65</v>
      </c>
      <c r="E45" s="8">
        <v>0.32</v>
      </c>
      <c r="F45" t="s">
        <v>427</v>
      </c>
      <c r="G45" t="s">
        <v>91</v>
      </c>
      <c r="H45" s="8">
        <v>0.32</v>
      </c>
      <c r="I45" s="8">
        <f t="shared" si="1"/>
        <v>0.29090909090909095</v>
      </c>
      <c r="J45" t="s">
        <v>65</v>
      </c>
      <c r="K45" s="8">
        <v>0.32</v>
      </c>
      <c r="L45" t="s">
        <v>552</v>
      </c>
      <c r="O45" s="8">
        <v>0.32</v>
      </c>
      <c r="P45" t="s">
        <v>556</v>
      </c>
      <c r="R45" s="8">
        <v>0.32</v>
      </c>
      <c r="S45" t="s">
        <v>558</v>
      </c>
      <c r="T45" t="s">
        <v>91</v>
      </c>
      <c r="Y45" s="15">
        <v>32</v>
      </c>
      <c r="Z45" s="15">
        <v>1</v>
      </c>
      <c r="AA45" t="s">
        <v>63</v>
      </c>
      <c r="AB45" s="15">
        <v>32</v>
      </c>
      <c r="AC45" t="s">
        <v>108</v>
      </c>
      <c r="AD45" t="s">
        <v>91</v>
      </c>
      <c r="AE45" s="15">
        <v>32</v>
      </c>
      <c r="AF45" s="8">
        <f t="shared" si="2"/>
        <v>0.53333333333333333</v>
      </c>
      <c r="AG45" t="s">
        <v>562</v>
      </c>
      <c r="AH45" t="s">
        <v>91</v>
      </c>
      <c r="AI45" s="15">
        <v>32</v>
      </c>
      <c r="AJ45" s="8">
        <v>0.32</v>
      </c>
      <c r="AK45" t="s">
        <v>564</v>
      </c>
      <c r="AL45" t="s">
        <v>91</v>
      </c>
      <c r="AM45" s="15">
        <v>3.2</v>
      </c>
      <c r="AN45" s="15">
        <v>0.32</v>
      </c>
      <c r="AO45" t="s">
        <v>573</v>
      </c>
      <c r="AP45" t="s">
        <v>91</v>
      </c>
      <c r="AQ45" s="15">
        <v>3.2</v>
      </c>
      <c r="AR45" s="8">
        <v>0.32</v>
      </c>
      <c r="AS45" t="s">
        <v>574</v>
      </c>
      <c r="AT45" t="s">
        <v>91</v>
      </c>
      <c r="AU45" t="s">
        <v>91</v>
      </c>
    </row>
    <row r="46" spans="2:47">
      <c r="B46" s="8">
        <v>0.33</v>
      </c>
      <c r="C46" s="8">
        <f t="shared" si="3"/>
        <v>0.25384615384615383</v>
      </c>
      <c r="D46" t="s">
        <v>65</v>
      </c>
      <c r="E46" s="8">
        <v>0.33</v>
      </c>
      <c r="F46" t="s">
        <v>427</v>
      </c>
      <c r="G46" t="s">
        <v>91</v>
      </c>
      <c r="H46" s="8">
        <v>0.33</v>
      </c>
      <c r="I46" s="8">
        <f t="shared" si="1"/>
        <v>0.30000000000000004</v>
      </c>
      <c r="J46" t="s">
        <v>65</v>
      </c>
      <c r="K46" s="8">
        <v>0.33</v>
      </c>
      <c r="L46" t="s">
        <v>552</v>
      </c>
      <c r="O46" s="8">
        <v>0.33</v>
      </c>
      <c r="P46" t="s">
        <v>556</v>
      </c>
      <c r="R46" s="8">
        <v>0.33</v>
      </c>
      <c r="S46" t="s">
        <v>558</v>
      </c>
      <c r="T46" t="s">
        <v>91</v>
      </c>
      <c r="Y46" s="15">
        <v>33</v>
      </c>
      <c r="Z46" s="15">
        <v>1</v>
      </c>
      <c r="AA46" t="s">
        <v>63</v>
      </c>
      <c r="AB46" s="15">
        <v>33</v>
      </c>
      <c r="AC46" t="s">
        <v>108</v>
      </c>
      <c r="AD46" t="s">
        <v>91</v>
      </c>
      <c r="AE46" s="15">
        <v>33</v>
      </c>
      <c r="AF46" s="8">
        <f t="shared" si="2"/>
        <v>0.55000000000000004</v>
      </c>
      <c r="AG46" t="s">
        <v>562</v>
      </c>
      <c r="AH46" t="s">
        <v>91</v>
      </c>
      <c r="AI46" s="15">
        <v>33</v>
      </c>
      <c r="AJ46" s="8">
        <v>0.33</v>
      </c>
      <c r="AK46" t="s">
        <v>564</v>
      </c>
      <c r="AL46" t="s">
        <v>91</v>
      </c>
      <c r="AM46" s="15">
        <v>3.3000000000000003</v>
      </c>
      <c r="AN46" s="15">
        <v>0.33</v>
      </c>
      <c r="AO46" t="s">
        <v>573</v>
      </c>
      <c r="AP46" t="s">
        <v>91</v>
      </c>
      <c r="AQ46" s="15">
        <v>3.3000000000000003</v>
      </c>
      <c r="AR46" s="8">
        <v>0.33</v>
      </c>
      <c r="AS46" t="s">
        <v>574</v>
      </c>
      <c r="AT46" t="s">
        <v>91</v>
      </c>
      <c r="AU46" t="s">
        <v>91</v>
      </c>
    </row>
    <row r="47" spans="2:47">
      <c r="B47" s="8">
        <v>0.34</v>
      </c>
      <c r="C47" s="8">
        <f t="shared" si="3"/>
        <v>0.2615384615384615</v>
      </c>
      <c r="D47" t="s">
        <v>65</v>
      </c>
      <c r="E47" s="8">
        <v>0.34</v>
      </c>
      <c r="F47" t="s">
        <v>427</v>
      </c>
      <c r="G47" t="s">
        <v>91</v>
      </c>
      <c r="H47" s="8">
        <v>0.34</v>
      </c>
      <c r="I47" s="8">
        <f t="shared" si="1"/>
        <v>0.30909090909090914</v>
      </c>
      <c r="J47" t="s">
        <v>65</v>
      </c>
      <c r="K47" s="8">
        <v>0.34</v>
      </c>
      <c r="L47" t="s">
        <v>552</v>
      </c>
      <c r="O47" s="8">
        <v>0.34</v>
      </c>
      <c r="P47" t="s">
        <v>556</v>
      </c>
      <c r="R47" s="8">
        <v>0.34</v>
      </c>
      <c r="S47" t="s">
        <v>558</v>
      </c>
      <c r="T47" t="s">
        <v>91</v>
      </c>
      <c r="Y47" s="15">
        <v>34</v>
      </c>
      <c r="Z47" s="15">
        <v>1</v>
      </c>
      <c r="AA47" t="s">
        <v>63</v>
      </c>
      <c r="AB47" s="15">
        <v>34</v>
      </c>
      <c r="AC47" t="s">
        <v>108</v>
      </c>
      <c r="AD47" t="s">
        <v>91</v>
      </c>
      <c r="AE47" s="15">
        <v>34</v>
      </c>
      <c r="AF47" s="8">
        <f t="shared" si="2"/>
        <v>0.56666666666666676</v>
      </c>
      <c r="AG47" t="s">
        <v>562</v>
      </c>
      <c r="AH47" t="s">
        <v>91</v>
      </c>
      <c r="AI47" s="15">
        <v>34</v>
      </c>
      <c r="AJ47" s="8">
        <v>0.34</v>
      </c>
      <c r="AK47" t="s">
        <v>564</v>
      </c>
      <c r="AL47" t="s">
        <v>91</v>
      </c>
      <c r="AM47" s="15">
        <v>3.4000000000000004</v>
      </c>
      <c r="AN47" s="15">
        <v>0.34</v>
      </c>
      <c r="AO47" t="s">
        <v>573</v>
      </c>
      <c r="AP47" t="s">
        <v>91</v>
      </c>
      <c r="AQ47" s="15">
        <v>3.4000000000000004</v>
      </c>
      <c r="AR47" s="8">
        <v>0.34</v>
      </c>
      <c r="AS47" t="s">
        <v>574</v>
      </c>
      <c r="AT47" t="s">
        <v>91</v>
      </c>
      <c r="AU47" t="s">
        <v>91</v>
      </c>
    </row>
    <row r="48" spans="2:47">
      <c r="B48" s="8">
        <v>0.35</v>
      </c>
      <c r="C48" s="8">
        <f t="shared" si="3"/>
        <v>0.26923076923076916</v>
      </c>
      <c r="D48" t="s">
        <v>65</v>
      </c>
      <c r="E48" s="8">
        <v>0.35</v>
      </c>
      <c r="F48" t="s">
        <v>427</v>
      </c>
      <c r="G48" t="s">
        <v>91</v>
      </c>
      <c r="H48" s="8">
        <v>0.35000000000000003</v>
      </c>
      <c r="I48" s="8">
        <f t="shared" si="1"/>
        <v>0.31818181818181823</v>
      </c>
      <c r="J48" t="s">
        <v>65</v>
      </c>
      <c r="K48" s="8">
        <v>0.35000000000000003</v>
      </c>
      <c r="L48" t="s">
        <v>552</v>
      </c>
      <c r="O48" s="8">
        <v>0.35000000000000003</v>
      </c>
      <c r="P48" t="s">
        <v>556</v>
      </c>
      <c r="R48" s="8">
        <v>0.35000000000000003</v>
      </c>
      <c r="S48" t="s">
        <v>558</v>
      </c>
      <c r="T48" t="s">
        <v>91</v>
      </c>
      <c r="Y48" s="15">
        <v>35</v>
      </c>
      <c r="Z48" s="15">
        <v>1</v>
      </c>
      <c r="AA48" t="s">
        <v>63</v>
      </c>
      <c r="AB48" s="15">
        <v>35</v>
      </c>
      <c r="AC48" t="s">
        <v>108</v>
      </c>
      <c r="AD48" t="s">
        <v>91</v>
      </c>
      <c r="AE48" s="15">
        <v>35</v>
      </c>
      <c r="AF48" s="8">
        <f t="shared" si="2"/>
        <v>0.58333333333333348</v>
      </c>
      <c r="AG48" t="s">
        <v>562</v>
      </c>
      <c r="AH48" t="s">
        <v>91</v>
      </c>
      <c r="AI48" s="15">
        <v>35</v>
      </c>
      <c r="AJ48" s="8">
        <v>0.35000000000000003</v>
      </c>
      <c r="AK48" t="s">
        <v>564</v>
      </c>
      <c r="AL48" t="s">
        <v>91</v>
      </c>
      <c r="AM48" s="15">
        <v>3.5</v>
      </c>
      <c r="AN48" s="15">
        <v>0.35</v>
      </c>
      <c r="AO48" t="s">
        <v>573</v>
      </c>
      <c r="AP48" t="s">
        <v>91</v>
      </c>
      <c r="AQ48" s="15">
        <v>3.5</v>
      </c>
      <c r="AR48" s="8">
        <v>0.35000000000000003</v>
      </c>
      <c r="AS48" t="s">
        <v>574</v>
      </c>
      <c r="AT48" t="s">
        <v>91</v>
      </c>
      <c r="AU48" t="s">
        <v>91</v>
      </c>
    </row>
    <row r="49" spans="2:47">
      <c r="B49" s="8">
        <v>0.36</v>
      </c>
      <c r="C49" s="8">
        <f t="shared" si="3"/>
        <v>0.27692307692307683</v>
      </c>
      <c r="D49" t="s">
        <v>65</v>
      </c>
      <c r="E49" s="8">
        <v>0.36</v>
      </c>
      <c r="F49" t="s">
        <v>427</v>
      </c>
      <c r="G49" t="s">
        <v>91</v>
      </c>
      <c r="H49" s="8">
        <v>0.36</v>
      </c>
      <c r="I49" s="8">
        <f t="shared" si="1"/>
        <v>0.32727272727272733</v>
      </c>
      <c r="J49" t="s">
        <v>65</v>
      </c>
      <c r="K49" s="8">
        <v>0.36</v>
      </c>
      <c r="L49" t="s">
        <v>552</v>
      </c>
      <c r="O49" s="8">
        <v>0.36</v>
      </c>
      <c r="P49" t="s">
        <v>556</v>
      </c>
      <c r="R49" s="8">
        <v>0.36</v>
      </c>
      <c r="S49" t="s">
        <v>558</v>
      </c>
      <c r="T49" t="s">
        <v>91</v>
      </c>
      <c r="Y49" s="15">
        <v>36</v>
      </c>
      <c r="Z49" s="15">
        <v>1</v>
      </c>
      <c r="AA49" t="s">
        <v>63</v>
      </c>
      <c r="AB49" s="15">
        <v>36</v>
      </c>
      <c r="AC49" t="s">
        <v>108</v>
      </c>
      <c r="AD49" t="s">
        <v>91</v>
      </c>
      <c r="AE49" s="15">
        <v>36</v>
      </c>
      <c r="AF49" s="8">
        <f t="shared" si="2"/>
        <v>0.6000000000000002</v>
      </c>
      <c r="AG49" t="s">
        <v>562</v>
      </c>
      <c r="AH49" t="s">
        <v>91</v>
      </c>
      <c r="AI49" s="15">
        <v>36</v>
      </c>
      <c r="AJ49" s="8">
        <v>0.36</v>
      </c>
      <c r="AK49" t="s">
        <v>564</v>
      </c>
      <c r="AL49" t="s">
        <v>91</v>
      </c>
      <c r="AM49" s="15">
        <v>3.6</v>
      </c>
      <c r="AN49" s="15">
        <v>0.36</v>
      </c>
      <c r="AO49" t="s">
        <v>573</v>
      </c>
      <c r="AP49" t="s">
        <v>91</v>
      </c>
      <c r="AQ49" s="15">
        <v>3.6</v>
      </c>
      <c r="AR49" s="8">
        <v>0.36</v>
      </c>
      <c r="AS49" t="s">
        <v>574</v>
      </c>
      <c r="AT49" t="s">
        <v>91</v>
      </c>
      <c r="AU49" t="s">
        <v>91</v>
      </c>
    </row>
    <row r="50" spans="2:47">
      <c r="B50" s="8">
        <v>0.37</v>
      </c>
      <c r="C50" s="8">
        <f t="shared" si="3"/>
        <v>0.28461538461538449</v>
      </c>
      <c r="D50" t="s">
        <v>65</v>
      </c>
      <c r="E50" s="8">
        <v>0.37</v>
      </c>
      <c r="F50" t="s">
        <v>427</v>
      </c>
      <c r="G50" t="s">
        <v>91</v>
      </c>
      <c r="H50" s="8">
        <v>0.37</v>
      </c>
      <c r="I50" s="8">
        <f t="shared" si="1"/>
        <v>0.33636363636363642</v>
      </c>
      <c r="J50" t="s">
        <v>65</v>
      </c>
      <c r="K50" s="8">
        <v>0.37</v>
      </c>
      <c r="L50" t="s">
        <v>552</v>
      </c>
      <c r="O50" s="8">
        <v>0.37</v>
      </c>
      <c r="P50" t="s">
        <v>556</v>
      </c>
      <c r="R50" s="8">
        <v>0.37</v>
      </c>
      <c r="S50" t="s">
        <v>558</v>
      </c>
      <c r="T50" t="s">
        <v>91</v>
      </c>
      <c r="Y50" s="15">
        <v>37</v>
      </c>
      <c r="Z50" s="15">
        <v>1</v>
      </c>
      <c r="AA50" t="s">
        <v>63</v>
      </c>
      <c r="AB50" s="15">
        <v>37</v>
      </c>
      <c r="AC50" t="s">
        <v>108</v>
      </c>
      <c r="AD50" t="s">
        <v>91</v>
      </c>
      <c r="AE50" s="15">
        <v>37</v>
      </c>
      <c r="AF50" s="8">
        <f t="shared" si="2"/>
        <v>0.61666666666666692</v>
      </c>
      <c r="AG50" t="s">
        <v>562</v>
      </c>
      <c r="AH50" t="s">
        <v>91</v>
      </c>
      <c r="AI50" s="15">
        <v>37</v>
      </c>
      <c r="AJ50" s="8">
        <v>0.37</v>
      </c>
      <c r="AK50" t="s">
        <v>564</v>
      </c>
      <c r="AL50" t="s">
        <v>91</v>
      </c>
      <c r="AM50" s="15">
        <v>3.7</v>
      </c>
      <c r="AN50" s="15">
        <v>0.37</v>
      </c>
      <c r="AO50" t="s">
        <v>573</v>
      </c>
      <c r="AP50" t="s">
        <v>91</v>
      </c>
      <c r="AQ50" s="15">
        <v>3.7</v>
      </c>
      <c r="AR50" s="8">
        <v>0.37</v>
      </c>
      <c r="AS50" t="s">
        <v>574</v>
      </c>
      <c r="AT50" t="s">
        <v>91</v>
      </c>
      <c r="AU50" t="s">
        <v>91</v>
      </c>
    </row>
    <row r="51" spans="2:47">
      <c r="B51" s="8">
        <v>0.38</v>
      </c>
      <c r="C51" s="8">
        <f t="shared" si="3"/>
        <v>0.29230769230769216</v>
      </c>
      <c r="D51" t="s">
        <v>65</v>
      </c>
      <c r="E51" s="8">
        <v>0.38</v>
      </c>
      <c r="F51" t="s">
        <v>427</v>
      </c>
      <c r="G51" t="s">
        <v>91</v>
      </c>
      <c r="H51" s="8">
        <v>0.38</v>
      </c>
      <c r="I51" s="8">
        <f t="shared" si="1"/>
        <v>0.34545454545454551</v>
      </c>
      <c r="J51" t="s">
        <v>65</v>
      </c>
      <c r="K51" s="8">
        <v>0.38</v>
      </c>
      <c r="L51" t="s">
        <v>552</v>
      </c>
      <c r="O51" s="8">
        <v>0.38</v>
      </c>
      <c r="P51" t="s">
        <v>556</v>
      </c>
      <c r="R51" s="8">
        <v>0.38</v>
      </c>
      <c r="S51" t="s">
        <v>558</v>
      </c>
      <c r="T51" t="s">
        <v>91</v>
      </c>
      <c r="Y51" s="15">
        <v>38</v>
      </c>
      <c r="Z51" s="15">
        <v>1</v>
      </c>
      <c r="AA51" t="s">
        <v>63</v>
      </c>
      <c r="AB51" s="15">
        <v>38</v>
      </c>
      <c r="AC51" t="s">
        <v>108</v>
      </c>
      <c r="AD51" t="s">
        <v>91</v>
      </c>
      <c r="AE51" s="15">
        <v>38</v>
      </c>
      <c r="AF51" s="8">
        <f t="shared" si="2"/>
        <v>0.63333333333333364</v>
      </c>
      <c r="AG51" t="s">
        <v>562</v>
      </c>
      <c r="AH51" t="s">
        <v>91</v>
      </c>
      <c r="AI51" s="15">
        <v>38</v>
      </c>
      <c r="AJ51" s="8">
        <v>0.38</v>
      </c>
      <c r="AK51" t="s">
        <v>564</v>
      </c>
      <c r="AL51" t="s">
        <v>91</v>
      </c>
      <c r="AM51" s="15">
        <v>3.8000000000000003</v>
      </c>
      <c r="AN51" s="15">
        <v>0.38</v>
      </c>
      <c r="AO51" t="s">
        <v>573</v>
      </c>
      <c r="AP51" t="s">
        <v>91</v>
      </c>
      <c r="AQ51" s="15">
        <v>3.8000000000000003</v>
      </c>
      <c r="AR51" s="8">
        <v>0.38</v>
      </c>
      <c r="AS51" t="s">
        <v>574</v>
      </c>
      <c r="AT51" t="s">
        <v>91</v>
      </c>
      <c r="AU51" t="s">
        <v>91</v>
      </c>
    </row>
    <row r="52" spans="2:47">
      <c r="B52" s="8">
        <v>0.39</v>
      </c>
      <c r="C52" s="8">
        <f t="shared" si="3"/>
        <v>0.29999999999999982</v>
      </c>
      <c r="D52" t="s">
        <v>65</v>
      </c>
      <c r="E52" s="8">
        <v>0.39</v>
      </c>
      <c r="F52" t="s">
        <v>427</v>
      </c>
      <c r="G52" t="s">
        <v>91</v>
      </c>
      <c r="H52" s="8">
        <v>0.39</v>
      </c>
      <c r="I52" s="8">
        <f t="shared" si="1"/>
        <v>0.35454545454545461</v>
      </c>
      <c r="J52" t="s">
        <v>65</v>
      </c>
      <c r="K52" s="8">
        <v>0.39</v>
      </c>
      <c r="L52" t="s">
        <v>552</v>
      </c>
      <c r="O52" s="8">
        <v>0.39</v>
      </c>
      <c r="P52" t="s">
        <v>556</v>
      </c>
      <c r="R52" s="8">
        <v>0.39</v>
      </c>
      <c r="S52" t="s">
        <v>558</v>
      </c>
      <c r="T52" t="s">
        <v>91</v>
      </c>
      <c r="Y52" s="15">
        <v>39</v>
      </c>
      <c r="Z52" s="15">
        <v>1</v>
      </c>
      <c r="AA52" t="s">
        <v>63</v>
      </c>
      <c r="AB52" s="15">
        <v>39</v>
      </c>
      <c r="AC52" t="s">
        <v>108</v>
      </c>
      <c r="AD52" t="s">
        <v>91</v>
      </c>
      <c r="AE52" s="15">
        <v>39</v>
      </c>
      <c r="AF52" s="8">
        <f t="shared" si="2"/>
        <v>0.65000000000000036</v>
      </c>
      <c r="AG52" t="s">
        <v>562</v>
      </c>
      <c r="AH52" t="s">
        <v>91</v>
      </c>
      <c r="AI52" s="15">
        <v>39</v>
      </c>
      <c r="AJ52" s="8">
        <v>0.39</v>
      </c>
      <c r="AK52" t="s">
        <v>564</v>
      </c>
      <c r="AL52" t="s">
        <v>91</v>
      </c>
      <c r="AM52" s="15">
        <v>3.9000000000000004</v>
      </c>
      <c r="AN52" s="15">
        <v>0.39</v>
      </c>
      <c r="AO52" t="s">
        <v>573</v>
      </c>
      <c r="AP52" t="s">
        <v>91</v>
      </c>
      <c r="AQ52" s="15">
        <v>3.9000000000000004</v>
      </c>
      <c r="AR52" s="8">
        <v>0.39</v>
      </c>
      <c r="AS52" t="s">
        <v>574</v>
      </c>
      <c r="AT52" t="s">
        <v>91</v>
      </c>
      <c r="AU52" t="s">
        <v>91</v>
      </c>
    </row>
    <row r="53" spans="2:47">
      <c r="B53" s="8">
        <v>0.4</v>
      </c>
      <c r="C53" s="8">
        <f t="shared" si="3"/>
        <v>0.30769230769230749</v>
      </c>
      <c r="D53" t="s">
        <v>65</v>
      </c>
      <c r="E53" s="8">
        <v>0.4</v>
      </c>
      <c r="F53" t="s">
        <v>427</v>
      </c>
      <c r="G53" t="s">
        <v>91</v>
      </c>
      <c r="H53" s="8">
        <v>0.4</v>
      </c>
      <c r="I53" s="8">
        <f t="shared" si="1"/>
        <v>0.3636363636363637</v>
      </c>
      <c r="J53" t="s">
        <v>65</v>
      </c>
      <c r="K53" s="8">
        <v>0.4</v>
      </c>
      <c r="L53" t="s">
        <v>552</v>
      </c>
      <c r="O53" s="8">
        <v>0.4</v>
      </c>
      <c r="P53" t="s">
        <v>556</v>
      </c>
      <c r="R53" s="8">
        <v>0.4</v>
      </c>
      <c r="S53" t="s">
        <v>558</v>
      </c>
      <c r="T53" t="s">
        <v>91</v>
      </c>
      <c r="Y53" s="15">
        <v>40</v>
      </c>
      <c r="Z53" s="15">
        <v>1</v>
      </c>
      <c r="AA53" t="s">
        <v>63</v>
      </c>
      <c r="AB53" s="15">
        <v>40</v>
      </c>
      <c r="AC53" t="s">
        <v>108</v>
      </c>
      <c r="AD53" t="s">
        <v>91</v>
      </c>
      <c r="AE53" s="15">
        <v>40</v>
      </c>
      <c r="AF53" s="8">
        <f t="shared" si="2"/>
        <v>0.66666666666666707</v>
      </c>
      <c r="AG53" t="s">
        <v>562</v>
      </c>
      <c r="AH53" t="s">
        <v>91</v>
      </c>
      <c r="AI53" s="15">
        <v>40</v>
      </c>
      <c r="AJ53" s="8">
        <v>0.4</v>
      </c>
      <c r="AK53" t="s">
        <v>564</v>
      </c>
      <c r="AL53" t="s">
        <v>91</v>
      </c>
      <c r="AM53" s="15">
        <v>4</v>
      </c>
      <c r="AN53" s="15">
        <v>0.4</v>
      </c>
      <c r="AO53" t="s">
        <v>573</v>
      </c>
      <c r="AP53" t="s">
        <v>91</v>
      </c>
      <c r="AQ53" s="15">
        <v>4</v>
      </c>
      <c r="AR53" s="8">
        <v>0.4</v>
      </c>
      <c r="AS53" t="s">
        <v>574</v>
      </c>
      <c r="AT53" t="s">
        <v>91</v>
      </c>
      <c r="AU53" t="s">
        <v>91</v>
      </c>
    </row>
    <row r="54" spans="2:47">
      <c r="B54" s="8">
        <v>0.41</v>
      </c>
      <c r="C54" s="8">
        <f t="shared" si="3"/>
        <v>0.31538461538461515</v>
      </c>
      <c r="D54" t="s">
        <v>65</v>
      </c>
      <c r="E54" s="8">
        <v>0.41</v>
      </c>
      <c r="F54" t="s">
        <v>427</v>
      </c>
      <c r="G54" t="s">
        <v>91</v>
      </c>
      <c r="H54" s="8">
        <v>0.41000000000000003</v>
      </c>
      <c r="I54" s="8">
        <f t="shared" si="1"/>
        <v>0.3727272727272728</v>
      </c>
      <c r="J54" t="s">
        <v>65</v>
      </c>
      <c r="K54" s="8">
        <v>0.41000000000000003</v>
      </c>
      <c r="L54" t="s">
        <v>552</v>
      </c>
      <c r="O54" s="8">
        <v>0.41000000000000003</v>
      </c>
      <c r="P54" t="s">
        <v>556</v>
      </c>
      <c r="R54" s="8">
        <v>0.41000000000000003</v>
      </c>
      <c r="S54" t="s">
        <v>558</v>
      </c>
      <c r="T54" t="s">
        <v>91</v>
      </c>
      <c r="Y54" s="15">
        <v>41</v>
      </c>
      <c r="Z54" s="15">
        <v>1</v>
      </c>
      <c r="AA54" t="s">
        <v>63</v>
      </c>
      <c r="AB54" s="15">
        <v>41</v>
      </c>
      <c r="AC54" t="s">
        <v>108</v>
      </c>
      <c r="AD54" t="s">
        <v>91</v>
      </c>
      <c r="AE54" s="15">
        <v>41</v>
      </c>
      <c r="AF54" s="8">
        <f t="shared" si="2"/>
        <v>0.68333333333333379</v>
      </c>
      <c r="AG54" t="s">
        <v>562</v>
      </c>
      <c r="AH54" t="s">
        <v>91</v>
      </c>
      <c r="AI54" s="15">
        <v>41</v>
      </c>
      <c r="AJ54" s="8">
        <v>0.41000000000000003</v>
      </c>
      <c r="AK54" t="s">
        <v>564</v>
      </c>
      <c r="AL54" t="s">
        <v>91</v>
      </c>
      <c r="AM54" s="15">
        <v>4.1000000000000005</v>
      </c>
      <c r="AN54" s="15">
        <v>0.41</v>
      </c>
      <c r="AO54" t="s">
        <v>573</v>
      </c>
      <c r="AP54" t="s">
        <v>91</v>
      </c>
      <c r="AQ54" s="15">
        <v>4.1000000000000005</v>
      </c>
      <c r="AR54" s="8">
        <v>0.41000000000000003</v>
      </c>
      <c r="AS54" t="s">
        <v>574</v>
      </c>
      <c r="AT54" t="s">
        <v>91</v>
      </c>
      <c r="AU54" t="s">
        <v>91</v>
      </c>
    </row>
    <row r="55" spans="2:47">
      <c r="B55" s="8">
        <v>0.42</v>
      </c>
      <c r="C55" s="8">
        <f t="shared" si="3"/>
        <v>0.32307692307692282</v>
      </c>
      <c r="D55" t="s">
        <v>65</v>
      </c>
      <c r="E55" s="8">
        <v>0.42</v>
      </c>
      <c r="F55" t="s">
        <v>427</v>
      </c>
      <c r="G55" t="s">
        <v>91</v>
      </c>
      <c r="H55" s="8">
        <v>0.42</v>
      </c>
      <c r="I55" s="8">
        <f t="shared" si="1"/>
        <v>0.38181818181818189</v>
      </c>
      <c r="J55" t="s">
        <v>65</v>
      </c>
      <c r="K55" s="8">
        <v>0.42</v>
      </c>
      <c r="L55" t="s">
        <v>552</v>
      </c>
      <c r="O55" s="8">
        <v>0.42</v>
      </c>
      <c r="P55" t="s">
        <v>556</v>
      </c>
      <c r="R55" s="8">
        <v>0.42</v>
      </c>
      <c r="S55" t="s">
        <v>558</v>
      </c>
      <c r="T55" t="s">
        <v>91</v>
      </c>
      <c r="Y55" s="15">
        <v>42</v>
      </c>
      <c r="Z55" s="15">
        <v>1</v>
      </c>
      <c r="AA55" t="s">
        <v>63</v>
      </c>
      <c r="AB55" s="15">
        <v>42</v>
      </c>
      <c r="AC55" t="s">
        <v>108</v>
      </c>
      <c r="AD55" t="s">
        <v>91</v>
      </c>
      <c r="AE55" s="15">
        <v>42</v>
      </c>
      <c r="AF55" s="8">
        <f t="shared" si="2"/>
        <v>0.70000000000000051</v>
      </c>
      <c r="AG55" t="s">
        <v>562</v>
      </c>
      <c r="AH55" t="s">
        <v>91</v>
      </c>
      <c r="AI55" s="15">
        <v>42</v>
      </c>
      <c r="AJ55" s="8">
        <v>0.42</v>
      </c>
      <c r="AK55" t="s">
        <v>564</v>
      </c>
      <c r="AL55" t="s">
        <v>91</v>
      </c>
      <c r="AM55" s="15">
        <v>4.2</v>
      </c>
      <c r="AN55" s="15">
        <v>0.42</v>
      </c>
      <c r="AO55" t="s">
        <v>573</v>
      </c>
      <c r="AP55" t="s">
        <v>91</v>
      </c>
      <c r="AQ55" s="15">
        <v>4.2</v>
      </c>
      <c r="AR55" s="8">
        <v>0.42</v>
      </c>
      <c r="AS55" t="s">
        <v>574</v>
      </c>
      <c r="AT55" t="s">
        <v>91</v>
      </c>
      <c r="AU55" t="s">
        <v>91</v>
      </c>
    </row>
    <row r="56" spans="2:47">
      <c r="B56" s="8">
        <v>0.43</v>
      </c>
      <c r="C56" s="8">
        <f t="shared" si="3"/>
        <v>0.33076923076923048</v>
      </c>
      <c r="D56" t="s">
        <v>65</v>
      </c>
      <c r="E56" s="8">
        <v>0.43</v>
      </c>
      <c r="F56" t="s">
        <v>427</v>
      </c>
      <c r="G56" t="s">
        <v>91</v>
      </c>
      <c r="H56" s="8">
        <v>0.43</v>
      </c>
      <c r="I56" s="8">
        <f t="shared" si="1"/>
        <v>0.39090909090909098</v>
      </c>
      <c r="J56" t="s">
        <v>65</v>
      </c>
      <c r="K56" s="8">
        <v>0.43</v>
      </c>
      <c r="L56" t="s">
        <v>552</v>
      </c>
      <c r="O56" s="8">
        <v>0.43</v>
      </c>
      <c r="P56" t="s">
        <v>556</v>
      </c>
      <c r="R56" s="8">
        <v>0.43</v>
      </c>
      <c r="S56" t="s">
        <v>558</v>
      </c>
      <c r="T56" t="s">
        <v>91</v>
      </c>
      <c r="Y56" s="15">
        <v>43</v>
      </c>
      <c r="Z56" s="15">
        <v>1</v>
      </c>
      <c r="AA56" t="s">
        <v>63</v>
      </c>
      <c r="AB56" s="15">
        <v>43</v>
      </c>
      <c r="AC56" t="s">
        <v>108</v>
      </c>
      <c r="AD56" t="s">
        <v>91</v>
      </c>
      <c r="AE56" s="15">
        <v>43</v>
      </c>
      <c r="AF56" s="8">
        <f t="shared" si="2"/>
        <v>0.71666666666666723</v>
      </c>
      <c r="AG56" t="s">
        <v>562</v>
      </c>
      <c r="AH56" t="s">
        <v>91</v>
      </c>
      <c r="AI56" s="15">
        <v>43</v>
      </c>
      <c r="AJ56" s="8">
        <v>0.43</v>
      </c>
      <c r="AK56" t="s">
        <v>564</v>
      </c>
      <c r="AL56" t="s">
        <v>91</v>
      </c>
      <c r="AM56" s="15">
        <v>4.3</v>
      </c>
      <c r="AN56" s="15">
        <v>0.43</v>
      </c>
      <c r="AO56" t="s">
        <v>573</v>
      </c>
      <c r="AP56" t="s">
        <v>91</v>
      </c>
      <c r="AQ56" s="15">
        <v>4.3</v>
      </c>
      <c r="AR56" s="8">
        <v>0.43</v>
      </c>
      <c r="AS56" t="s">
        <v>574</v>
      </c>
      <c r="AT56" t="s">
        <v>91</v>
      </c>
      <c r="AU56" t="s">
        <v>91</v>
      </c>
    </row>
    <row r="57" spans="2:47">
      <c r="B57" s="8">
        <v>0.44</v>
      </c>
      <c r="C57" s="8">
        <f t="shared" si="3"/>
        <v>0.33846153846153815</v>
      </c>
      <c r="D57" t="s">
        <v>65</v>
      </c>
      <c r="E57" s="8">
        <v>0.44</v>
      </c>
      <c r="F57" t="s">
        <v>427</v>
      </c>
      <c r="G57" t="s">
        <v>91</v>
      </c>
      <c r="H57" s="8">
        <v>0.44</v>
      </c>
      <c r="I57" s="8">
        <f t="shared" si="1"/>
        <v>0.40000000000000008</v>
      </c>
      <c r="J57" t="s">
        <v>65</v>
      </c>
      <c r="K57" s="8">
        <v>0.44</v>
      </c>
      <c r="L57" t="s">
        <v>552</v>
      </c>
      <c r="O57" s="8">
        <v>0.44</v>
      </c>
      <c r="P57" t="s">
        <v>556</v>
      </c>
      <c r="R57" s="8">
        <v>0.44</v>
      </c>
      <c r="S57" t="s">
        <v>558</v>
      </c>
      <c r="T57" t="s">
        <v>91</v>
      </c>
      <c r="Y57" s="15">
        <v>44</v>
      </c>
      <c r="Z57" s="15">
        <v>1</v>
      </c>
      <c r="AA57" t="s">
        <v>63</v>
      </c>
      <c r="AB57" s="15">
        <v>44</v>
      </c>
      <c r="AC57" t="s">
        <v>108</v>
      </c>
      <c r="AD57" t="s">
        <v>91</v>
      </c>
      <c r="AE57" s="15">
        <v>44</v>
      </c>
      <c r="AF57" s="8">
        <f t="shared" si="2"/>
        <v>0.73333333333333395</v>
      </c>
      <c r="AG57" t="s">
        <v>562</v>
      </c>
      <c r="AH57" t="s">
        <v>91</v>
      </c>
      <c r="AI57" s="15">
        <v>44</v>
      </c>
      <c r="AJ57" s="8">
        <v>0.44</v>
      </c>
      <c r="AK57" t="s">
        <v>564</v>
      </c>
      <c r="AL57" t="s">
        <v>91</v>
      </c>
      <c r="AM57" s="15">
        <v>4.4000000000000004</v>
      </c>
      <c r="AN57" s="15">
        <v>0.44</v>
      </c>
      <c r="AO57" t="s">
        <v>573</v>
      </c>
      <c r="AP57" t="s">
        <v>91</v>
      </c>
      <c r="AQ57" s="15">
        <v>4.4000000000000004</v>
      </c>
      <c r="AR57" s="8">
        <v>0.44</v>
      </c>
      <c r="AS57" t="s">
        <v>574</v>
      </c>
      <c r="AT57" t="s">
        <v>91</v>
      </c>
      <c r="AU57" t="s">
        <v>91</v>
      </c>
    </row>
    <row r="58" spans="2:47">
      <c r="B58" s="8">
        <v>0.45</v>
      </c>
      <c r="C58" s="8">
        <f t="shared" si="3"/>
        <v>0.34615384615384581</v>
      </c>
      <c r="D58" t="s">
        <v>65</v>
      </c>
      <c r="E58" s="8">
        <v>0.45</v>
      </c>
      <c r="F58" t="s">
        <v>427</v>
      </c>
      <c r="G58" t="s">
        <v>91</v>
      </c>
      <c r="H58" s="8">
        <v>0.45</v>
      </c>
      <c r="I58" s="8">
        <f t="shared" si="1"/>
        <v>0.40909090909090917</v>
      </c>
      <c r="J58" t="s">
        <v>65</v>
      </c>
      <c r="K58" s="8">
        <v>0.45</v>
      </c>
      <c r="L58" t="s">
        <v>552</v>
      </c>
      <c r="O58" s="8">
        <v>0.45</v>
      </c>
      <c r="P58" t="s">
        <v>556</v>
      </c>
      <c r="R58" s="8">
        <v>0.45</v>
      </c>
      <c r="S58" t="s">
        <v>558</v>
      </c>
      <c r="T58" t="s">
        <v>91</v>
      </c>
      <c r="Y58" s="15">
        <v>45</v>
      </c>
      <c r="Z58" s="15">
        <v>1</v>
      </c>
      <c r="AA58" t="s">
        <v>63</v>
      </c>
      <c r="AB58" s="15">
        <v>45</v>
      </c>
      <c r="AC58" t="s">
        <v>108</v>
      </c>
      <c r="AD58" t="s">
        <v>91</v>
      </c>
      <c r="AE58" s="15">
        <v>45</v>
      </c>
      <c r="AF58" s="8">
        <f t="shared" si="2"/>
        <v>0.75000000000000067</v>
      </c>
      <c r="AG58" t="s">
        <v>562</v>
      </c>
      <c r="AH58" t="s">
        <v>91</v>
      </c>
      <c r="AI58" s="15">
        <v>45</v>
      </c>
      <c r="AJ58" s="8">
        <v>0.45</v>
      </c>
      <c r="AK58" t="s">
        <v>564</v>
      </c>
      <c r="AL58" t="s">
        <v>91</v>
      </c>
      <c r="AM58" s="15">
        <v>4.5</v>
      </c>
      <c r="AN58" s="15">
        <v>0.45</v>
      </c>
      <c r="AO58" t="s">
        <v>573</v>
      </c>
      <c r="AP58" t="s">
        <v>91</v>
      </c>
      <c r="AQ58" s="15">
        <v>4.5</v>
      </c>
      <c r="AR58" s="8">
        <v>0.45</v>
      </c>
      <c r="AS58" t="s">
        <v>574</v>
      </c>
      <c r="AT58" t="s">
        <v>91</v>
      </c>
      <c r="AU58" t="s">
        <v>91</v>
      </c>
    </row>
    <row r="59" spans="2:47">
      <c r="B59" s="8">
        <v>0.46</v>
      </c>
      <c r="C59" s="8">
        <f t="shared" si="3"/>
        <v>0.35384615384615348</v>
      </c>
      <c r="D59" t="s">
        <v>65</v>
      </c>
      <c r="E59" s="8">
        <v>0.46</v>
      </c>
      <c r="F59" t="s">
        <v>427</v>
      </c>
      <c r="G59" t="s">
        <v>91</v>
      </c>
      <c r="H59" s="8">
        <v>0.46</v>
      </c>
      <c r="I59" s="8">
        <f t="shared" si="1"/>
        <v>0.41818181818181827</v>
      </c>
      <c r="J59" t="s">
        <v>65</v>
      </c>
      <c r="K59" s="8">
        <v>0.46</v>
      </c>
      <c r="L59" t="s">
        <v>552</v>
      </c>
      <c r="O59" s="8">
        <v>0.46</v>
      </c>
      <c r="P59" t="s">
        <v>556</v>
      </c>
      <c r="R59" s="8">
        <v>0.46</v>
      </c>
      <c r="S59" t="s">
        <v>558</v>
      </c>
      <c r="T59" t="s">
        <v>91</v>
      </c>
      <c r="Y59" s="15">
        <v>46</v>
      </c>
      <c r="Z59" s="15">
        <v>1</v>
      </c>
      <c r="AA59" t="s">
        <v>63</v>
      </c>
      <c r="AB59" s="15">
        <v>46</v>
      </c>
      <c r="AC59" t="s">
        <v>108</v>
      </c>
      <c r="AD59" t="s">
        <v>91</v>
      </c>
      <c r="AE59" s="15">
        <v>46</v>
      </c>
      <c r="AF59" s="8">
        <f t="shared" si="2"/>
        <v>0.76666666666666738</v>
      </c>
      <c r="AG59" t="s">
        <v>562</v>
      </c>
      <c r="AH59" t="s">
        <v>91</v>
      </c>
      <c r="AI59" s="15">
        <v>46</v>
      </c>
      <c r="AJ59" s="8">
        <v>0.46</v>
      </c>
      <c r="AK59" t="s">
        <v>564</v>
      </c>
      <c r="AL59" t="s">
        <v>91</v>
      </c>
      <c r="AM59" s="15">
        <v>4.6000000000000005</v>
      </c>
      <c r="AN59" s="15">
        <v>0.46</v>
      </c>
      <c r="AO59" t="s">
        <v>573</v>
      </c>
      <c r="AP59" t="s">
        <v>91</v>
      </c>
      <c r="AQ59" s="15">
        <v>4.6000000000000005</v>
      </c>
      <c r="AR59" s="8">
        <v>0.46</v>
      </c>
      <c r="AS59" t="s">
        <v>574</v>
      </c>
      <c r="AT59" t="s">
        <v>91</v>
      </c>
      <c r="AU59" t="s">
        <v>91</v>
      </c>
    </row>
    <row r="60" spans="2:47">
      <c r="B60" s="8">
        <v>0.47</v>
      </c>
      <c r="C60" s="8">
        <f t="shared" si="3"/>
        <v>0.36153846153846114</v>
      </c>
      <c r="D60" t="s">
        <v>65</v>
      </c>
      <c r="E60" s="8">
        <v>0.47</v>
      </c>
      <c r="F60" t="s">
        <v>427</v>
      </c>
      <c r="G60" t="s">
        <v>91</v>
      </c>
      <c r="H60" s="8">
        <v>0.47000000000000003</v>
      </c>
      <c r="I60" s="8">
        <f t="shared" si="1"/>
        <v>0.42727272727272736</v>
      </c>
      <c r="J60" t="s">
        <v>65</v>
      </c>
      <c r="K60" s="8">
        <v>0.47000000000000003</v>
      </c>
      <c r="L60" t="s">
        <v>552</v>
      </c>
      <c r="O60" s="8">
        <v>0.47000000000000003</v>
      </c>
      <c r="P60" t="s">
        <v>556</v>
      </c>
      <c r="R60" s="8">
        <v>0.47000000000000003</v>
      </c>
      <c r="S60" t="s">
        <v>558</v>
      </c>
      <c r="T60" t="s">
        <v>91</v>
      </c>
      <c r="Y60" s="15">
        <v>47</v>
      </c>
      <c r="Z60" s="15">
        <v>1</v>
      </c>
      <c r="AA60" t="s">
        <v>63</v>
      </c>
      <c r="AB60" s="15">
        <v>47</v>
      </c>
      <c r="AC60" t="s">
        <v>108</v>
      </c>
      <c r="AD60" t="s">
        <v>91</v>
      </c>
      <c r="AE60" s="15">
        <v>47</v>
      </c>
      <c r="AF60" s="8">
        <f t="shared" si="2"/>
        <v>0.7833333333333341</v>
      </c>
      <c r="AG60" t="s">
        <v>562</v>
      </c>
      <c r="AH60" t="s">
        <v>91</v>
      </c>
      <c r="AI60" s="15">
        <v>47</v>
      </c>
      <c r="AJ60" s="8">
        <v>0.47000000000000003</v>
      </c>
      <c r="AK60" t="s">
        <v>564</v>
      </c>
      <c r="AL60" t="s">
        <v>91</v>
      </c>
      <c r="AM60" s="15">
        <v>4.7</v>
      </c>
      <c r="AN60" s="15">
        <v>0.47</v>
      </c>
      <c r="AO60" t="s">
        <v>573</v>
      </c>
      <c r="AP60" t="s">
        <v>91</v>
      </c>
      <c r="AQ60" s="15">
        <v>4.7</v>
      </c>
      <c r="AR60" s="8">
        <v>0.47000000000000003</v>
      </c>
      <c r="AS60" t="s">
        <v>574</v>
      </c>
      <c r="AT60" t="s">
        <v>91</v>
      </c>
      <c r="AU60" t="s">
        <v>91</v>
      </c>
    </row>
    <row r="61" spans="2:47">
      <c r="B61" s="8">
        <v>0.48</v>
      </c>
      <c r="C61" s="8">
        <f t="shared" si="3"/>
        <v>0.36923076923076881</v>
      </c>
      <c r="D61" t="s">
        <v>65</v>
      </c>
      <c r="E61" s="8">
        <v>0.48</v>
      </c>
      <c r="F61" t="s">
        <v>427</v>
      </c>
      <c r="G61" t="s">
        <v>91</v>
      </c>
      <c r="H61" s="8">
        <v>0.48</v>
      </c>
      <c r="I61" s="8">
        <f t="shared" si="1"/>
        <v>0.43636363636363645</v>
      </c>
      <c r="J61" t="s">
        <v>65</v>
      </c>
      <c r="K61" s="8">
        <v>0.48</v>
      </c>
      <c r="L61" t="s">
        <v>552</v>
      </c>
      <c r="O61" s="8">
        <v>0.48</v>
      </c>
      <c r="P61" t="s">
        <v>556</v>
      </c>
      <c r="R61" s="8">
        <v>0.48</v>
      </c>
      <c r="S61" t="s">
        <v>558</v>
      </c>
      <c r="T61" t="s">
        <v>91</v>
      </c>
      <c r="Y61" s="15">
        <v>48</v>
      </c>
      <c r="Z61" s="15">
        <v>1</v>
      </c>
      <c r="AA61" t="s">
        <v>63</v>
      </c>
      <c r="AB61" s="15">
        <v>48</v>
      </c>
      <c r="AC61" t="s">
        <v>108</v>
      </c>
      <c r="AD61" t="s">
        <v>91</v>
      </c>
      <c r="AE61" s="15">
        <v>48</v>
      </c>
      <c r="AF61" s="8">
        <f t="shared" si="2"/>
        <v>0.80000000000000082</v>
      </c>
      <c r="AG61" t="s">
        <v>562</v>
      </c>
      <c r="AH61" t="s">
        <v>91</v>
      </c>
      <c r="AI61" s="15">
        <v>48</v>
      </c>
      <c r="AJ61" s="8">
        <v>0.48</v>
      </c>
      <c r="AK61" t="s">
        <v>564</v>
      </c>
      <c r="AL61" t="s">
        <v>91</v>
      </c>
      <c r="AM61" s="15">
        <v>4.8000000000000007</v>
      </c>
      <c r="AN61" s="15">
        <v>0.48</v>
      </c>
      <c r="AO61" t="s">
        <v>573</v>
      </c>
      <c r="AP61" t="s">
        <v>91</v>
      </c>
      <c r="AQ61" s="15">
        <v>4.8000000000000007</v>
      </c>
      <c r="AR61" s="8">
        <v>0.48</v>
      </c>
      <c r="AS61" t="s">
        <v>574</v>
      </c>
      <c r="AT61" t="s">
        <v>91</v>
      </c>
      <c r="AU61" t="s">
        <v>91</v>
      </c>
    </row>
    <row r="62" spans="2:47">
      <c r="B62" s="8">
        <v>0.49</v>
      </c>
      <c r="C62" s="8">
        <f t="shared" si="3"/>
        <v>0.37692307692307647</v>
      </c>
      <c r="D62" t="s">
        <v>65</v>
      </c>
      <c r="E62" s="8">
        <v>0.49</v>
      </c>
      <c r="F62" t="s">
        <v>427</v>
      </c>
      <c r="G62" t="s">
        <v>91</v>
      </c>
      <c r="H62" s="8">
        <v>0.49</v>
      </c>
      <c r="I62" s="8">
        <f t="shared" si="1"/>
        <v>0.44545454545454555</v>
      </c>
      <c r="J62" t="s">
        <v>65</v>
      </c>
      <c r="K62" s="8">
        <v>0.49</v>
      </c>
      <c r="L62" t="s">
        <v>552</v>
      </c>
      <c r="O62" s="8">
        <v>0.49</v>
      </c>
      <c r="P62" t="s">
        <v>556</v>
      </c>
      <c r="R62" s="8">
        <v>0.49</v>
      </c>
      <c r="S62" t="s">
        <v>558</v>
      </c>
      <c r="T62" t="s">
        <v>91</v>
      </c>
      <c r="Y62" s="15">
        <v>49</v>
      </c>
      <c r="Z62" s="15">
        <v>1</v>
      </c>
      <c r="AA62" t="s">
        <v>63</v>
      </c>
      <c r="AB62" s="15">
        <v>49</v>
      </c>
      <c r="AC62" t="s">
        <v>108</v>
      </c>
      <c r="AD62" t="s">
        <v>91</v>
      </c>
      <c r="AE62" s="15">
        <v>49</v>
      </c>
      <c r="AF62" s="8">
        <f t="shared" si="2"/>
        <v>0.81666666666666754</v>
      </c>
      <c r="AG62" t="s">
        <v>562</v>
      </c>
      <c r="AH62" t="s">
        <v>91</v>
      </c>
      <c r="AI62" s="15">
        <v>49</v>
      </c>
      <c r="AJ62" s="8">
        <v>0.49</v>
      </c>
      <c r="AK62" t="s">
        <v>564</v>
      </c>
      <c r="AL62" t="s">
        <v>91</v>
      </c>
      <c r="AM62" s="15">
        <v>4.9000000000000004</v>
      </c>
      <c r="AN62" s="15">
        <v>0.49</v>
      </c>
      <c r="AO62" t="s">
        <v>573</v>
      </c>
      <c r="AP62" t="s">
        <v>91</v>
      </c>
      <c r="AQ62" s="15">
        <v>4.9000000000000004</v>
      </c>
      <c r="AR62" s="8">
        <v>0.49</v>
      </c>
      <c r="AS62" t="s">
        <v>574</v>
      </c>
      <c r="AT62" t="s">
        <v>91</v>
      </c>
      <c r="AU62" t="s">
        <v>91</v>
      </c>
    </row>
    <row r="63" spans="2:47">
      <c r="B63" s="8">
        <v>0.5</v>
      </c>
      <c r="C63" s="8">
        <f t="shared" si="3"/>
        <v>0.38461538461538414</v>
      </c>
      <c r="D63" t="s">
        <v>65</v>
      </c>
      <c r="E63" s="8">
        <v>0.5</v>
      </c>
      <c r="F63" t="s">
        <v>427</v>
      </c>
      <c r="G63" t="s">
        <v>91</v>
      </c>
      <c r="H63" s="8">
        <v>0.5</v>
      </c>
      <c r="I63" s="8">
        <f t="shared" si="1"/>
        <v>0.45454545454545464</v>
      </c>
      <c r="J63" t="s">
        <v>65</v>
      </c>
      <c r="K63" s="8">
        <v>0.5</v>
      </c>
      <c r="L63" t="s">
        <v>552</v>
      </c>
      <c r="O63" s="8">
        <v>0.5</v>
      </c>
      <c r="P63" t="s">
        <v>556</v>
      </c>
      <c r="R63" s="8">
        <v>0.5</v>
      </c>
      <c r="S63" t="s">
        <v>558</v>
      </c>
      <c r="T63" t="s">
        <v>91</v>
      </c>
      <c r="Y63" s="15">
        <v>50</v>
      </c>
      <c r="Z63" s="15">
        <v>1</v>
      </c>
      <c r="AA63" t="s">
        <v>63</v>
      </c>
      <c r="AB63" s="15">
        <v>50</v>
      </c>
      <c r="AC63" t="s">
        <v>108</v>
      </c>
      <c r="AD63" t="s">
        <v>91</v>
      </c>
      <c r="AE63" s="15">
        <v>50</v>
      </c>
      <c r="AF63" s="8">
        <f t="shared" si="2"/>
        <v>0.83333333333333426</v>
      </c>
      <c r="AG63" t="s">
        <v>562</v>
      </c>
      <c r="AH63" t="s">
        <v>91</v>
      </c>
      <c r="AI63" s="15">
        <v>50</v>
      </c>
      <c r="AJ63" s="8">
        <v>0.5</v>
      </c>
      <c r="AK63" t="s">
        <v>564</v>
      </c>
      <c r="AL63" t="s">
        <v>91</v>
      </c>
      <c r="AM63" s="15">
        <v>5</v>
      </c>
      <c r="AN63" s="15">
        <v>0.5</v>
      </c>
      <c r="AO63" t="s">
        <v>573</v>
      </c>
      <c r="AP63" t="s">
        <v>91</v>
      </c>
      <c r="AQ63" s="15">
        <v>5</v>
      </c>
      <c r="AR63" s="8">
        <v>0.5</v>
      </c>
      <c r="AS63" t="s">
        <v>574</v>
      </c>
      <c r="AT63" t="s">
        <v>91</v>
      </c>
      <c r="AU63" t="s">
        <v>91</v>
      </c>
    </row>
    <row r="64" spans="2:47">
      <c r="B64" s="8">
        <v>0.51</v>
      </c>
      <c r="C64" s="8">
        <f t="shared" si="3"/>
        <v>0.3923076923076918</v>
      </c>
      <c r="D64" t="s">
        <v>65</v>
      </c>
      <c r="E64" s="8">
        <v>0.51</v>
      </c>
      <c r="F64" t="s">
        <v>427</v>
      </c>
      <c r="G64" t="s">
        <v>91</v>
      </c>
      <c r="H64" s="8">
        <v>0.51</v>
      </c>
      <c r="I64" s="8">
        <f t="shared" si="1"/>
        <v>0.46363636363636374</v>
      </c>
      <c r="J64" t="s">
        <v>65</v>
      </c>
      <c r="K64" s="8">
        <v>0.51</v>
      </c>
      <c r="L64" t="s">
        <v>552</v>
      </c>
      <c r="O64" s="8">
        <v>0.51</v>
      </c>
      <c r="P64" t="s">
        <v>556</v>
      </c>
      <c r="R64" s="8">
        <v>0.51</v>
      </c>
      <c r="S64" t="s">
        <v>558</v>
      </c>
      <c r="T64" t="s">
        <v>91</v>
      </c>
      <c r="Y64" s="15">
        <v>51</v>
      </c>
      <c r="Z64" s="15">
        <v>1</v>
      </c>
      <c r="AA64" t="s">
        <v>63</v>
      </c>
      <c r="AB64" s="15">
        <v>51</v>
      </c>
      <c r="AC64" t="s">
        <v>108</v>
      </c>
      <c r="AD64" t="s">
        <v>91</v>
      </c>
      <c r="AE64" s="15">
        <v>51</v>
      </c>
      <c r="AF64" s="8">
        <f t="shared" si="2"/>
        <v>0.85000000000000098</v>
      </c>
      <c r="AG64" t="s">
        <v>562</v>
      </c>
      <c r="AH64" t="s">
        <v>91</v>
      </c>
      <c r="AI64" s="15">
        <v>51</v>
      </c>
      <c r="AJ64" s="8">
        <v>0.51</v>
      </c>
      <c r="AK64" t="s">
        <v>565</v>
      </c>
      <c r="AL64" t="s">
        <v>91</v>
      </c>
      <c r="AM64" s="15">
        <v>5.1000000000000005</v>
      </c>
      <c r="AN64" s="15">
        <v>0.51</v>
      </c>
      <c r="AO64" t="s">
        <v>573</v>
      </c>
      <c r="AP64" t="s">
        <v>91</v>
      </c>
      <c r="AQ64" s="15">
        <v>5.1000000000000005</v>
      </c>
      <c r="AR64" s="8">
        <v>0.51</v>
      </c>
      <c r="AS64" t="s">
        <v>574</v>
      </c>
      <c r="AT64" t="s">
        <v>91</v>
      </c>
      <c r="AU64" t="s">
        <v>91</v>
      </c>
    </row>
    <row r="65" spans="2:47">
      <c r="B65" s="8">
        <v>0.52</v>
      </c>
      <c r="C65" s="8">
        <f t="shared" si="3"/>
        <v>0.39999999999999947</v>
      </c>
      <c r="D65" t="s">
        <v>65</v>
      </c>
      <c r="E65" s="8">
        <v>0.52</v>
      </c>
      <c r="F65" t="s">
        <v>427</v>
      </c>
      <c r="G65" t="s">
        <v>91</v>
      </c>
      <c r="H65" s="8">
        <v>0.52</v>
      </c>
      <c r="I65" s="8">
        <f t="shared" si="1"/>
        <v>0.47272727272727283</v>
      </c>
      <c r="J65" t="s">
        <v>65</v>
      </c>
      <c r="K65" s="8">
        <v>0.52</v>
      </c>
      <c r="L65" t="s">
        <v>552</v>
      </c>
      <c r="O65" s="8">
        <v>0.52</v>
      </c>
      <c r="P65" t="s">
        <v>556</v>
      </c>
      <c r="R65" s="8">
        <v>0.52</v>
      </c>
      <c r="S65" t="s">
        <v>558</v>
      </c>
      <c r="T65" t="s">
        <v>91</v>
      </c>
      <c r="Y65" s="15">
        <v>52</v>
      </c>
      <c r="Z65" s="15">
        <v>1</v>
      </c>
      <c r="AA65" t="s">
        <v>63</v>
      </c>
      <c r="AB65" s="15">
        <v>52</v>
      </c>
      <c r="AC65" t="s">
        <v>108</v>
      </c>
      <c r="AD65" t="s">
        <v>91</v>
      </c>
      <c r="AE65" s="15">
        <v>52</v>
      </c>
      <c r="AF65" s="8">
        <f t="shared" si="2"/>
        <v>0.8666666666666677</v>
      </c>
      <c r="AG65" t="s">
        <v>562</v>
      </c>
      <c r="AH65" t="s">
        <v>91</v>
      </c>
      <c r="AI65" s="15">
        <v>52</v>
      </c>
      <c r="AJ65" s="8">
        <v>0.52</v>
      </c>
      <c r="AK65" t="s">
        <v>565</v>
      </c>
      <c r="AL65" t="s">
        <v>91</v>
      </c>
      <c r="AM65" s="15">
        <v>5.2</v>
      </c>
      <c r="AN65" s="15">
        <v>0.52</v>
      </c>
      <c r="AO65" t="s">
        <v>573</v>
      </c>
      <c r="AP65" t="s">
        <v>91</v>
      </c>
      <c r="AQ65" s="15">
        <v>5.2</v>
      </c>
      <c r="AR65" s="8">
        <v>0.52</v>
      </c>
      <c r="AS65" t="s">
        <v>574</v>
      </c>
      <c r="AT65" t="s">
        <v>91</v>
      </c>
      <c r="AU65" t="s">
        <v>91</v>
      </c>
    </row>
    <row r="66" spans="2:47">
      <c r="B66" s="8">
        <v>0.53</v>
      </c>
      <c r="C66" s="8">
        <f t="shared" si="3"/>
        <v>0.40769230769230713</v>
      </c>
      <c r="D66" t="s">
        <v>65</v>
      </c>
      <c r="E66" s="8">
        <v>0.53</v>
      </c>
      <c r="F66" t="s">
        <v>427</v>
      </c>
      <c r="G66" t="s">
        <v>91</v>
      </c>
      <c r="H66" s="8">
        <v>0.53</v>
      </c>
      <c r="I66" s="8">
        <f t="shared" si="1"/>
        <v>0.48181818181818192</v>
      </c>
      <c r="J66" t="s">
        <v>65</v>
      </c>
      <c r="K66" s="8">
        <v>0.53</v>
      </c>
      <c r="L66" t="s">
        <v>552</v>
      </c>
      <c r="O66" s="8">
        <v>0.53</v>
      </c>
      <c r="P66" t="s">
        <v>556</v>
      </c>
      <c r="R66" s="8">
        <v>0.53</v>
      </c>
      <c r="S66" t="s">
        <v>558</v>
      </c>
      <c r="T66" t="s">
        <v>91</v>
      </c>
      <c r="Y66" s="15">
        <v>53</v>
      </c>
      <c r="Z66" s="15">
        <v>1</v>
      </c>
      <c r="AA66" t="s">
        <v>63</v>
      </c>
      <c r="AB66" s="15">
        <v>53</v>
      </c>
      <c r="AC66" t="s">
        <v>108</v>
      </c>
      <c r="AD66" t="s">
        <v>91</v>
      </c>
      <c r="AE66" s="15">
        <v>53</v>
      </c>
      <c r="AF66" s="8">
        <f t="shared" si="2"/>
        <v>0.88333333333333441</v>
      </c>
      <c r="AG66" t="s">
        <v>562</v>
      </c>
      <c r="AH66" t="s">
        <v>91</v>
      </c>
      <c r="AI66" s="15">
        <v>53</v>
      </c>
      <c r="AJ66" s="8">
        <v>0.53</v>
      </c>
      <c r="AK66" t="s">
        <v>565</v>
      </c>
      <c r="AL66" t="s">
        <v>91</v>
      </c>
      <c r="AM66" s="15">
        <v>5.3000000000000007</v>
      </c>
      <c r="AN66" s="15">
        <v>0.53</v>
      </c>
      <c r="AO66" t="s">
        <v>573</v>
      </c>
      <c r="AP66" t="s">
        <v>91</v>
      </c>
      <c r="AQ66" s="15">
        <v>5.3000000000000007</v>
      </c>
      <c r="AR66" s="8">
        <v>0.53</v>
      </c>
      <c r="AS66" t="s">
        <v>574</v>
      </c>
      <c r="AT66" t="s">
        <v>91</v>
      </c>
      <c r="AU66" t="s">
        <v>91</v>
      </c>
    </row>
    <row r="67" spans="2:47">
      <c r="B67" s="8">
        <v>0.54</v>
      </c>
      <c r="C67" s="8">
        <f t="shared" si="3"/>
        <v>0.4153846153846148</v>
      </c>
      <c r="D67" t="s">
        <v>65</v>
      </c>
      <c r="E67" s="8">
        <v>0.54</v>
      </c>
      <c r="F67" t="s">
        <v>427</v>
      </c>
      <c r="G67" t="s">
        <v>91</v>
      </c>
      <c r="H67" s="8">
        <v>0.54</v>
      </c>
      <c r="I67" s="8">
        <f t="shared" si="1"/>
        <v>0.49090909090909102</v>
      </c>
      <c r="J67" t="s">
        <v>65</v>
      </c>
      <c r="K67" s="8">
        <v>0.54</v>
      </c>
      <c r="L67" t="s">
        <v>552</v>
      </c>
      <c r="O67" s="8">
        <v>0.54</v>
      </c>
      <c r="P67" t="s">
        <v>556</v>
      </c>
      <c r="R67" s="8">
        <v>0.54</v>
      </c>
      <c r="S67" t="s">
        <v>558</v>
      </c>
      <c r="T67" t="s">
        <v>91</v>
      </c>
      <c r="Y67" s="15">
        <v>54</v>
      </c>
      <c r="Z67" s="15">
        <v>1</v>
      </c>
      <c r="AA67" t="s">
        <v>63</v>
      </c>
      <c r="AB67" s="15">
        <v>54</v>
      </c>
      <c r="AC67" t="s">
        <v>108</v>
      </c>
      <c r="AD67" t="s">
        <v>91</v>
      </c>
      <c r="AE67" s="15">
        <v>54</v>
      </c>
      <c r="AF67" s="8">
        <f t="shared" si="2"/>
        <v>0.90000000000000113</v>
      </c>
      <c r="AG67" t="s">
        <v>562</v>
      </c>
      <c r="AH67" t="s">
        <v>91</v>
      </c>
      <c r="AI67" s="15">
        <v>54</v>
      </c>
      <c r="AJ67" s="8">
        <v>0.54</v>
      </c>
      <c r="AK67" t="s">
        <v>565</v>
      </c>
      <c r="AL67" t="s">
        <v>91</v>
      </c>
      <c r="AM67" s="15">
        <v>5.4</v>
      </c>
      <c r="AN67" s="15">
        <v>0.54</v>
      </c>
      <c r="AO67" t="s">
        <v>573</v>
      </c>
      <c r="AP67" t="s">
        <v>91</v>
      </c>
      <c r="AQ67" s="15">
        <v>5.4</v>
      </c>
      <c r="AR67" s="8">
        <v>0.54</v>
      </c>
      <c r="AS67" t="s">
        <v>574</v>
      </c>
      <c r="AT67" t="s">
        <v>91</v>
      </c>
      <c r="AU67" t="s">
        <v>91</v>
      </c>
    </row>
    <row r="68" spans="2:47">
      <c r="B68" s="8">
        <v>0.55000000000000004</v>
      </c>
      <c r="C68" s="8">
        <f t="shared" si="3"/>
        <v>0.42307692307692246</v>
      </c>
      <c r="D68" t="s">
        <v>65</v>
      </c>
      <c r="E68" s="8">
        <v>0.55000000000000004</v>
      </c>
      <c r="F68" t="s">
        <v>427</v>
      </c>
      <c r="G68" t="s">
        <v>91</v>
      </c>
      <c r="H68" s="8">
        <v>0.55000000000000004</v>
      </c>
      <c r="I68" s="8">
        <f t="shared" si="1"/>
        <v>0.50000000000000011</v>
      </c>
      <c r="J68" t="s">
        <v>65</v>
      </c>
      <c r="K68" s="8">
        <v>0.55000000000000004</v>
      </c>
      <c r="L68" t="s">
        <v>552</v>
      </c>
      <c r="O68" s="8">
        <v>0.55000000000000004</v>
      </c>
      <c r="P68" t="s">
        <v>556</v>
      </c>
      <c r="R68" s="8">
        <v>0.55000000000000004</v>
      </c>
      <c r="S68" t="s">
        <v>558</v>
      </c>
      <c r="T68" t="s">
        <v>91</v>
      </c>
      <c r="Y68" s="15">
        <v>55</v>
      </c>
      <c r="Z68" s="15">
        <v>1</v>
      </c>
      <c r="AA68" t="s">
        <v>63</v>
      </c>
      <c r="AB68" s="15">
        <v>55</v>
      </c>
      <c r="AC68" t="s">
        <v>108</v>
      </c>
      <c r="AD68" t="s">
        <v>91</v>
      </c>
      <c r="AE68" s="15">
        <v>55</v>
      </c>
      <c r="AF68" s="8">
        <f t="shared" si="2"/>
        <v>0.91666666666666785</v>
      </c>
      <c r="AG68" t="s">
        <v>562</v>
      </c>
      <c r="AH68" t="s">
        <v>91</v>
      </c>
      <c r="AI68" s="15">
        <v>55</v>
      </c>
      <c r="AJ68" s="8">
        <v>0.55000000000000004</v>
      </c>
      <c r="AK68" t="s">
        <v>565</v>
      </c>
      <c r="AL68" t="s">
        <v>91</v>
      </c>
      <c r="AM68" s="15">
        <v>5.5</v>
      </c>
      <c r="AN68" s="15">
        <v>0.55000000000000004</v>
      </c>
      <c r="AO68" t="s">
        <v>573</v>
      </c>
      <c r="AP68" t="s">
        <v>91</v>
      </c>
      <c r="AQ68" s="15">
        <v>5.5</v>
      </c>
      <c r="AR68" s="8">
        <v>0.55000000000000004</v>
      </c>
      <c r="AS68" t="s">
        <v>574</v>
      </c>
      <c r="AT68" t="s">
        <v>91</v>
      </c>
      <c r="AU68" t="s">
        <v>91</v>
      </c>
    </row>
    <row r="69" spans="2:47">
      <c r="B69" s="8">
        <v>0.56000000000000005</v>
      </c>
      <c r="C69" s="8">
        <f t="shared" si="3"/>
        <v>0.43076923076923013</v>
      </c>
      <c r="D69" t="s">
        <v>65</v>
      </c>
      <c r="E69" s="8">
        <v>0.56000000000000005</v>
      </c>
      <c r="F69" t="s">
        <v>427</v>
      </c>
      <c r="G69" t="s">
        <v>91</v>
      </c>
      <c r="H69" s="8">
        <v>0.56000000000000005</v>
      </c>
      <c r="I69" s="8">
        <f t="shared" si="1"/>
        <v>0.50909090909090915</v>
      </c>
      <c r="J69" t="s">
        <v>65</v>
      </c>
      <c r="K69" s="8">
        <v>0.56000000000000005</v>
      </c>
      <c r="L69" t="s">
        <v>552</v>
      </c>
      <c r="O69" s="8">
        <v>0.56000000000000005</v>
      </c>
      <c r="P69" t="s">
        <v>556</v>
      </c>
      <c r="R69" s="8">
        <v>0.56000000000000005</v>
      </c>
      <c r="S69" t="s">
        <v>558</v>
      </c>
      <c r="T69" t="s">
        <v>91</v>
      </c>
      <c r="Y69" s="15">
        <v>56</v>
      </c>
      <c r="Z69" s="15">
        <v>1</v>
      </c>
      <c r="AA69" t="s">
        <v>63</v>
      </c>
      <c r="AB69" s="15">
        <v>56</v>
      </c>
      <c r="AC69" t="s">
        <v>108</v>
      </c>
      <c r="AD69" t="s">
        <v>91</v>
      </c>
      <c r="AE69" s="15">
        <v>56</v>
      </c>
      <c r="AF69" s="8">
        <f t="shared" si="2"/>
        <v>0.93333333333333457</v>
      </c>
      <c r="AG69" t="s">
        <v>562</v>
      </c>
      <c r="AH69" t="s">
        <v>91</v>
      </c>
      <c r="AI69" s="15">
        <v>56</v>
      </c>
      <c r="AJ69" s="8">
        <v>0.56000000000000005</v>
      </c>
      <c r="AK69" t="s">
        <v>565</v>
      </c>
      <c r="AL69" t="s">
        <v>91</v>
      </c>
      <c r="AM69" s="15">
        <v>5.6000000000000005</v>
      </c>
      <c r="AN69" s="15">
        <v>0.56000000000000005</v>
      </c>
      <c r="AO69" t="s">
        <v>573</v>
      </c>
      <c r="AP69" t="s">
        <v>91</v>
      </c>
      <c r="AQ69" s="15">
        <v>5.6000000000000005</v>
      </c>
      <c r="AR69" s="8">
        <v>0.56000000000000005</v>
      </c>
      <c r="AS69" t="s">
        <v>574</v>
      </c>
      <c r="AT69" t="s">
        <v>91</v>
      </c>
      <c r="AU69" t="s">
        <v>91</v>
      </c>
    </row>
    <row r="70" spans="2:47">
      <c r="B70" s="8">
        <v>0.56999999999999995</v>
      </c>
      <c r="C70" s="8">
        <f t="shared" si="3"/>
        <v>0.43846153846153779</v>
      </c>
      <c r="D70" t="s">
        <v>65</v>
      </c>
      <c r="E70" s="8">
        <v>0.56999999999999995</v>
      </c>
      <c r="F70" t="s">
        <v>427</v>
      </c>
      <c r="G70" t="s">
        <v>91</v>
      </c>
      <c r="H70" s="8">
        <v>0.57000000000000006</v>
      </c>
      <c r="I70" s="8">
        <f t="shared" si="1"/>
        <v>0.51818181818181819</v>
      </c>
      <c r="J70" t="s">
        <v>65</v>
      </c>
      <c r="K70" s="8">
        <v>0.57000000000000006</v>
      </c>
      <c r="L70" t="s">
        <v>552</v>
      </c>
      <c r="O70" s="8">
        <v>0.57000000000000006</v>
      </c>
      <c r="P70" t="s">
        <v>556</v>
      </c>
      <c r="R70" s="8">
        <v>0.57000000000000006</v>
      </c>
      <c r="S70" t="s">
        <v>558</v>
      </c>
      <c r="T70" t="s">
        <v>91</v>
      </c>
      <c r="Y70" s="15">
        <v>57</v>
      </c>
      <c r="Z70" s="15">
        <v>1</v>
      </c>
      <c r="AA70" t="s">
        <v>63</v>
      </c>
      <c r="AB70" s="15">
        <v>57</v>
      </c>
      <c r="AC70" t="s">
        <v>108</v>
      </c>
      <c r="AD70" t="s">
        <v>91</v>
      </c>
      <c r="AE70" s="15">
        <v>57</v>
      </c>
      <c r="AF70" s="8">
        <f t="shared" si="2"/>
        <v>0.95000000000000129</v>
      </c>
      <c r="AG70" t="s">
        <v>562</v>
      </c>
      <c r="AH70" t="s">
        <v>91</v>
      </c>
      <c r="AI70" s="15">
        <v>57</v>
      </c>
      <c r="AJ70" s="8">
        <v>0.57000000000000006</v>
      </c>
      <c r="AK70" t="s">
        <v>565</v>
      </c>
      <c r="AL70" t="s">
        <v>91</v>
      </c>
      <c r="AM70" s="15">
        <v>5.7</v>
      </c>
      <c r="AN70" s="15">
        <v>0.56999999999999995</v>
      </c>
      <c r="AO70" t="s">
        <v>573</v>
      </c>
      <c r="AP70" t="s">
        <v>91</v>
      </c>
      <c r="AQ70" s="15">
        <v>5.7</v>
      </c>
      <c r="AR70" s="8">
        <v>0.57000000000000006</v>
      </c>
      <c r="AS70" t="s">
        <v>574</v>
      </c>
      <c r="AT70" t="s">
        <v>91</v>
      </c>
      <c r="AU70" t="s">
        <v>91</v>
      </c>
    </row>
    <row r="71" spans="2:47">
      <c r="B71" s="8">
        <v>0.57999999999999996</v>
      </c>
      <c r="C71" s="8">
        <f t="shared" si="3"/>
        <v>0.44615384615384546</v>
      </c>
      <c r="D71" t="s">
        <v>65</v>
      </c>
      <c r="E71" s="8">
        <v>0.57999999999999996</v>
      </c>
      <c r="F71" t="s">
        <v>427</v>
      </c>
      <c r="G71" t="s">
        <v>91</v>
      </c>
      <c r="H71" s="8">
        <v>0.57999999999999996</v>
      </c>
      <c r="I71" s="8">
        <f t="shared" si="1"/>
        <v>0.52727272727272723</v>
      </c>
      <c r="J71" t="s">
        <v>65</v>
      </c>
      <c r="K71" s="8">
        <v>0.57999999999999996</v>
      </c>
      <c r="L71" t="s">
        <v>552</v>
      </c>
      <c r="O71" s="8">
        <v>0.57999999999999996</v>
      </c>
      <c r="P71" t="s">
        <v>556</v>
      </c>
      <c r="R71" s="8">
        <v>0.57999999999999996</v>
      </c>
      <c r="S71" t="s">
        <v>558</v>
      </c>
      <c r="T71" t="s">
        <v>91</v>
      </c>
      <c r="Y71" s="15">
        <v>58</v>
      </c>
      <c r="Z71" s="15">
        <v>1</v>
      </c>
      <c r="AA71" t="s">
        <v>63</v>
      </c>
      <c r="AB71" s="15">
        <v>58</v>
      </c>
      <c r="AC71" t="s">
        <v>108</v>
      </c>
      <c r="AD71" t="s">
        <v>91</v>
      </c>
      <c r="AE71" s="15">
        <v>58</v>
      </c>
      <c r="AF71" s="8">
        <f t="shared" si="2"/>
        <v>0.96666666666666801</v>
      </c>
      <c r="AG71" t="s">
        <v>562</v>
      </c>
      <c r="AH71" t="s">
        <v>91</v>
      </c>
      <c r="AI71" s="15">
        <v>58</v>
      </c>
      <c r="AJ71" s="8">
        <v>0.57999999999999996</v>
      </c>
      <c r="AK71" t="s">
        <v>565</v>
      </c>
      <c r="AL71" t="s">
        <v>91</v>
      </c>
      <c r="AM71" s="15">
        <v>5.8000000000000007</v>
      </c>
      <c r="AN71" s="15">
        <v>0.57999999999999996</v>
      </c>
      <c r="AO71" t="s">
        <v>573</v>
      </c>
      <c r="AP71" t="s">
        <v>91</v>
      </c>
      <c r="AQ71" s="15">
        <v>5.8000000000000007</v>
      </c>
      <c r="AR71" s="8">
        <v>0.57999999999999996</v>
      </c>
      <c r="AS71" t="s">
        <v>574</v>
      </c>
      <c r="AT71" t="s">
        <v>91</v>
      </c>
      <c r="AU71" t="s">
        <v>91</v>
      </c>
    </row>
    <row r="72" spans="2:47">
      <c r="B72" s="8">
        <v>0.59</v>
      </c>
      <c r="C72" s="8">
        <f t="shared" si="3"/>
        <v>0.45384615384615312</v>
      </c>
      <c r="D72" t="s">
        <v>65</v>
      </c>
      <c r="E72" s="8">
        <v>0.59</v>
      </c>
      <c r="F72" t="s">
        <v>427</v>
      </c>
      <c r="G72" t="s">
        <v>91</v>
      </c>
      <c r="H72" s="8">
        <v>0.59</v>
      </c>
      <c r="I72" s="8">
        <f t="shared" si="1"/>
        <v>0.53636363636363626</v>
      </c>
      <c r="J72" t="s">
        <v>65</v>
      </c>
      <c r="K72" s="8">
        <v>0.59</v>
      </c>
      <c r="L72" t="s">
        <v>552</v>
      </c>
      <c r="O72" s="8">
        <v>0.59</v>
      </c>
      <c r="P72" t="s">
        <v>556</v>
      </c>
      <c r="R72" s="8">
        <v>0.59</v>
      </c>
      <c r="S72" t="s">
        <v>558</v>
      </c>
      <c r="T72" t="s">
        <v>91</v>
      </c>
      <c r="Y72" s="15">
        <v>59</v>
      </c>
      <c r="Z72" s="15">
        <v>1</v>
      </c>
      <c r="AA72" t="s">
        <v>63</v>
      </c>
      <c r="AB72" s="15">
        <v>59</v>
      </c>
      <c r="AC72" t="s">
        <v>108</v>
      </c>
      <c r="AD72" t="s">
        <v>91</v>
      </c>
      <c r="AE72" s="15">
        <v>59</v>
      </c>
      <c r="AF72" s="8">
        <f t="shared" si="2"/>
        <v>0.98333333333333472</v>
      </c>
      <c r="AG72" t="s">
        <v>562</v>
      </c>
      <c r="AH72" t="s">
        <v>91</v>
      </c>
      <c r="AI72" s="15">
        <v>59</v>
      </c>
      <c r="AJ72" s="8">
        <v>0.59</v>
      </c>
      <c r="AK72" t="s">
        <v>565</v>
      </c>
      <c r="AL72" t="s">
        <v>91</v>
      </c>
      <c r="AM72" s="15">
        <v>5.9</v>
      </c>
      <c r="AN72" s="15">
        <v>0.59</v>
      </c>
      <c r="AO72" t="s">
        <v>573</v>
      </c>
      <c r="AP72" t="s">
        <v>91</v>
      </c>
      <c r="AQ72" s="15">
        <v>5.9</v>
      </c>
      <c r="AR72" s="8">
        <v>0.59</v>
      </c>
      <c r="AS72" t="s">
        <v>574</v>
      </c>
      <c r="AT72" t="s">
        <v>91</v>
      </c>
      <c r="AU72" t="s">
        <v>91</v>
      </c>
    </row>
    <row r="73" spans="2:47">
      <c r="B73" s="8">
        <v>0.6</v>
      </c>
      <c r="C73" s="8">
        <f t="shared" si="3"/>
        <v>0.46153846153846079</v>
      </c>
      <c r="D73" t="s">
        <v>65</v>
      </c>
      <c r="E73" s="8">
        <v>0.6</v>
      </c>
      <c r="F73" t="s">
        <v>427</v>
      </c>
      <c r="G73" t="s">
        <v>91</v>
      </c>
      <c r="H73" s="8">
        <v>0.6</v>
      </c>
      <c r="I73" s="8">
        <f t="shared" si="1"/>
        <v>0.5454545454545453</v>
      </c>
      <c r="J73" t="s">
        <v>65</v>
      </c>
      <c r="K73" s="8">
        <v>0.6</v>
      </c>
      <c r="L73" t="s">
        <v>552</v>
      </c>
      <c r="O73" s="8">
        <v>0.6</v>
      </c>
      <c r="P73" t="s">
        <v>556</v>
      </c>
      <c r="R73" s="8">
        <v>0.6</v>
      </c>
      <c r="S73" t="s">
        <v>558</v>
      </c>
      <c r="T73" t="s">
        <v>91</v>
      </c>
      <c r="Y73" s="15">
        <v>60</v>
      </c>
      <c r="Z73" s="15">
        <v>1</v>
      </c>
      <c r="AA73" t="s">
        <v>63</v>
      </c>
      <c r="AB73" s="15">
        <v>60</v>
      </c>
      <c r="AC73" t="s">
        <v>108</v>
      </c>
      <c r="AD73" t="s">
        <v>91</v>
      </c>
      <c r="AE73" s="15">
        <v>60</v>
      </c>
      <c r="AF73" s="15">
        <v>1</v>
      </c>
      <c r="AG73" t="s">
        <v>562</v>
      </c>
      <c r="AH73" t="s">
        <v>91</v>
      </c>
      <c r="AI73" s="15">
        <v>60</v>
      </c>
      <c r="AJ73" s="8">
        <v>0.6</v>
      </c>
      <c r="AK73" t="s">
        <v>565</v>
      </c>
      <c r="AL73" t="s">
        <v>91</v>
      </c>
      <c r="AM73" s="15">
        <v>6</v>
      </c>
      <c r="AN73" s="15">
        <v>0.6</v>
      </c>
      <c r="AO73" t="s">
        <v>573</v>
      </c>
      <c r="AP73" t="s">
        <v>91</v>
      </c>
      <c r="AQ73" s="15">
        <v>6</v>
      </c>
      <c r="AR73" s="8">
        <v>0.6</v>
      </c>
      <c r="AS73" t="s">
        <v>574</v>
      </c>
      <c r="AT73" t="s">
        <v>91</v>
      </c>
      <c r="AU73" t="s">
        <v>91</v>
      </c>
    </row>
    <row r="74" spans="2:47">
      <c r="B74" s="8">
        <v>0.61</v>
      </c>
      <c r="C74" s="8">
        <f t="shared" si="3"/>
        <v>0.46923076923076845</v>
      </c>
      <c r="D74" t="s">
        <v>65</v>
      </c>
      <c r="E74" s="8">
        <v>0.61</v>
      </c>
      <c r="F74" t="s">
        <v>427</v>
      </c>
      <c r="G74" t="s">
        <v>91</v>
      </c>
      <c r="H74" s="8">
        <v>0.61</v>
      </c>
      <c r="I74" s="8">
        <f t="shared" si="1"/>
        <v>0.55454545454545434</v>
      </c>
      <c r="J74" t="s">
        <v>65</v>
      </c>
      <c r="K74" s="8">
        <v>0.61</v>
      </c>
      <c r="L74" t="s">
        <v>552</v>
      </c>
      <c r="O74" s="8">
        <v>0.61</v>
      </c>
      <c r="P74" t="s">
        <v>556</v>
      </c>
      <c r="R74" s="8">
        <v>0.61</v>
      </c>
      <c r="S74" t="s">
        <v>558</v>
      </c>
      <c r="T74" t="s">
        <v>91</v>
      </c>
      <c r="Y74" s="15">
        <v>61</v>
      </c>
      <c r="Z74" s="8">
        <f>1-(1/60)</f>
        <v>0.98333333333333328</v>
      </c>
      <c r="AA74" t="s">
        <v>63</v>
      </c>
      <c r="AB74" s="15">
        <v>61</v>
      </c>
      <c r="AC74" t="s">
        <v>108</v>
      </c>
      <c r="AD74" t="s">
        <v>91</v>
      </c>
      <c r="AE74" s="15">
        <v>61</v>
      </c>
      <c r="AF74" s="15">
        <v>1.02</v>
      </c>
      <c r="AG74" t="s">
        <v>562</v>
      </c>
      <c r="AH74" t="s">
        <v>91</v>
      </c>
      <c r="AI74" s="15">
        <v>61</v>
      </c>
      <c r="AJ74" s="8">
        <v>0.61</v>
      </c>
      <c r="AK74" t="s">
        <v>565</v>
      </c>
      <c r="AL74" t="s">
        <v>91</v>
      </c>
      <c r="AM74" s="15">
        <v>6.1000000000000005</v>
      </c>
      <c r="AN74" s="15">
        <v>0.61</v>
      </c>
      <c r="AO74" t="s">
        <v>573</v>
      </c>
      <c r="AP74" t="s">
        <v>91</v>
      </c>
      <c r="AQ74" s="15">
        <v>6.1000000000000005</v>
      </c>
      <c r="AR74" s="8">
        <v>0.61</v>
      </c>
      <c r="AS74" t="s">
        <v>574</v>
      </c>
      <c r="AT74" t="s">
        <v>91</v>
      </c>
      <c r="AU74" t="s">
        <v>91</v>
      </c>
    </row>
    <row r="75" spans="2:47">
      <c r="B75" s="8">
        <v>0.62</v>
      </c>
      <c r="C75" s="8">
        <f t="shared" si="3"/>
        <v>0.47692307692307612</v>
      </c>
      <c r="D75" t="s">
        <v>65</v>
      </c>
      <c r="E75" s="8">
        <v>0.62</v>
      </c>
      <c r="F75" t="s">
        <v>427</v>
      </c>
      <c r="G75" t="s">
        <v>91</v>
      </c>
      <c r="H75" s="8">
        <v>0.62</v>
      </c>
      <c r="I75" s="8">
        <f t="shared" si="1"/>
        <v>0.56363636363636338</v>
      </c>
      <c r="J75" t="s">
        <v>65</v>
      </c>
      <c r="K75" s="8">
        <v>0.62</v>
      </c>
      <c r="L75" t="s">
        <v>552</v>
      </c>
      <c r="O75" s="8">
        <v>0.62</v>
      </c>
      <c r="P75" t="s">
        <v>556</v>
      </c>
      <c r="R75" s="8">
        <v>0.62</v>
      </c>
      <c r="S75" t="s">
        <v>558</v>
      </c>
      <c r="T75" t="s">
        <v>91</v>
      </c>
      <c r="Y75" s="15">
        <v>62</v>
      </c>
      <c r="Z75" s="8">
        <f>Z74-(1/60)</f>
        <v>0.96666666666666656</v>
      </c>
      <c r="AA75" t="s">
        <v>63</v>
      </c>
      <c r="AB75" s="15">
        <v>62</v>
      </c>
      <c r="AC75" t="s">
        <v>108</v>
      </c>
      <c r="AD75" t="s">
        <v>91</v>
      </c>
      <c r="AE75" s="15">
        <v>62</v>
      </c>
      <c r="AF75" s="15">
        <v>1.04</v>
      </c>
      <c r="AG75" t="s">
        <v>562</v>
      </c>
      <c r="AH75" t="s">
        <v>91</v>
      </c>
      <c r="AI75" s="15">
        <v>62</v>
      </c>
      <c r="AJ75" s="8">
        <v>0.62</v>
      </c>
      <c r="AK75" t="s">
        <v>565</v>
      </c>
      <c r="AL75" t="s">
        <v>91</v>
      </c>
      <c r="AM75" s="15">
        <v>6.2</v>
      </c>
      <c r="AN75" s="15">
        <v>0.62</v>
      </c>
      <c r="AO75" t="s">
        <v>573</v>
      </c>
      <c r="AP75" t="s">
        <v>91</v>
      </c>
      <c r="AQ75" s="15">
        <v>6.2</v>
      </c>
      <c r="AR75" s="8">
        <v>0.62</v>
      </c>
      <c r="AS75" t="s">
        <v>574</v>
      </c>
      <c r="AT75" t="s">
        <v>91</v>
      </c>
      <c r="AU75" t="s">
        <v>91</v>
      </c>
    </row>
    <row r="76" spans="2:47">
      <c r="B76" s="8">
        <v>0.63</v>
      </c>
      <c r="C76" s="8">
        <f t="shared" si="3"/>
        <v>0.48461538461538378</v>
      </c>
      <c r="D76" t="s">
        <v>65</v>
      </c>
      <c r="E76" s="8">
        <v>0.63</v>
      </c>
      <c r="F76" t="s">
        <v>427</v>
      </c>
      <c r="G76" t="s">
        <v>91</v>
      </c>
      <c r="H76" s="8">
        <v>0.63</v>
      </c>
      <c r="I76" s="8">
        <f t="shared" si="1"/>
        <v>0.57272727272727242</v>
      </c>
      <c r="J76" t="s">
        <v>65</v>
      </c>
      <c r="K76" s="8">
        <v>0.63</v>
      </c>
      <c r="L76" t="s">
        <v>552</v>
      </c>
      <c r="O76" s="8">
        <v>0.63</v>
      </c>
      <c r="P76" t="s">
        <v>556</v>
      </c>
      <c r="R76" s="8">
        <v>0.63</v>
      </c>
      <c r="S76" t="s">
        <v>558</v>
      </c>
      <c r="T76" t="s">
        <v>91</v>
      </c>
      <c r="Y76" s="15">
        <v>63</v>
      </c>
      <c r="Z76" s="8">
        <f t="shared" ref="Z76:Z133" si="4">Z75-(1/60)</f>
        <v>0.94999999999999984</v>
      </c>
      <c r="AA76" t="s">
        <v>63</v>
      </c>
      <c r="AB76" s="15">
        <v>63</v>
      </c>
      <c r="AC76" t="s">
        <v>108</v>
      </c>
      <c r="AD76" t="s">
        <v>91</v>
      </c>
      <c r="AE76" s="15">
        <v>63</v>
      </c>
      <c r="AF76" s="15">
        <v>1.06</v>
      </c>
      <c r="AG76" t="s">
        <v>562</v>
      </c>
      <c r="AH76" t="s">
        <v>91</v>
      </c>
      <c r="AI76" s="15">
        <v>63</v>
      </c>
      <c r="AJ76" s="8">
        <v>0.63</v>
      </c>
      <c r="AK76" t="s">
        <v>565</v>
      </c>
      <c r="AL76" t="s">
        <v>91</v>
      </c>
      <c r="AM76" s="15">
        <v>6.3000000000000007</v>
      </c>
      <c r="AN76" s="15">
        <v>0.63</v>
      </c>
      <c r="AO76" t="s">
        <v>573</v>
      </c>
      <c r="AP76" t="s">
        <v>91</v>
      </c>
      <c r="AQ76" s="15">
        <v>6.3000000000000007</v>
      </c>
      <c r="AR76" s="8">
        <v>0.63</v>
      </c>
      <c r="AS76" t="s">
        <v>574</v>
      </c>
      <c r="AT76" t="s">
        <v>91</v>
      </c>
      <c r="AU76" t="s">
        <v>91</v>
      </c>
    </row>
    <row r="77" spans="2:47">
      <c r="B77" s="8">
        <v>0.64</v>
      </c>
      <c r="C77" s="8">
        <f t="shared" si="3"/>
        <v>0.49230769230769145</v>
      </c>
      <c r="D77" t="s">
        <v>65</v>
      </c>
      <c r="E77" s="8">
        <v>0.64</v>
      </c>
      <c r="F77" t="s">
        <v>427</v>
      </c>
      <c r="G77" t="s">
        <v>91</v>
      </c>
      <c r="H77" s="8">
        <v>0.64</v>
      </c>
      <c r="I77" s="8">
        <f t="shared" si="1"/>
        <v>0.58181818181818146</v>
      </c>
      <c r="J77" t="s">
        <v>65</v>
      </c>
      <c r="K77" s="8">
        <v>0.64</v>
      </c>
      <c r="L77" t="s">
        <v>552</v>
      </c>
      <c r="O77" s="8">
        <v>0.64</v>
      </c>
      <c r="P77" t="s">
        <v>556</v>
      </c>
      <c r="R77" s="8">
        <v>0.64</v>
      </c>
      <c r="S77" t="s">
        <v>558</v>
      </c>
      <c r="T77" t="s">
        <v>91</v>
      </c>
      <c r="Y77" s="15">
        <v>64</v>
      </c>
      <c r="Z77" s="8">
        <f t="shared" si="4"/>
        <v>0.93333333333333313</v>
      </c>
      <c r="AA77" t="s">
        <v>63</v>
      </c>
      <c r="AB77" s="15">
        <v>64</v>
      </c>
      <c r="AC77" t="s">
        <v>108</v>
      </c>
      <c r="AD77" t="s">
        <v>91</v>
      </c>
      <c r="AE77" s="15">
        <v>64</v>
      </c>
      <c r="AF77" s="15">
        <v>1.08</v>
      </c>
      <c r="AG77" t="s">
        <v>562</v>
      </c>
      <c r="AH77" t="s">
        <v>91</v>
      </c>
      <c r="AI77" s="15">
        <v>64</v>
      </c>
      <c r="AJ77" s="8">
        <v>0.64</v>
      </c>
      <c r="AK77" t="s">
        <v>565</v>
      </c>
      <c r="AL77" t="s">
        <v>91</v>
      </c>
      <c r="AM77" s="15">
        <v>6.4</v>
      </c>
      <c r="AN77" s="15">
        <v>0.64</v>
      </c>
      <c r="AO77" t="s">
        <v>573</v>
      </c>
      <c r="AP77" t="s">
        <v>91</v>
      </c>
      <c r="AQ77" s="15">
        <v>6.4</v>
      </c>
      <c r="AR77" s="8">
        <v>0.64</v>
      </c>
      <c r="AS77" t="s">
        <v>574</v>
      </c>
      <c r="AT77" t="s">
        <v>91</v>
      </c>
      <c r="AU77" t="s">
        <v>91</v>
      </c>
    </row>
    <row r="78" spans="2:47">
      <c r="B78" s="8">
        <v>0.65</v>
      </c>
      <c r="C78" s="8">
        <f t="shared" si="3"/>
        <v>0.49999999999999911</v>
      </c>
      <c r="D78" t="s">
        <v>65</v>
      </c>
      <c r="E78" s="8">
        <v>0.65</v>
      </c>
      <c r="F78" t="s">
        <v>427</v>
      </c>
      <c r="G78" t="s">
        <v>91</v>
      </c>
      <c r="H78" s="8">
        <v>0.65</v>
      </c>
      <c r="I78" s="8">
        <f t="shared" si="1"/>
        <v>0.5909090909090905</v>
      </c>
      <c r="J78" t="s">
        <v>65</v>
      </c>
      <c r="K78" s="8">
        <v>0.65</v>
      </c>
      <c r="L78" t="s">
        <v>552</v>
      </c>
      <c r="O78" s="8">
        <v>0.65</v>
      </c>
      <c r="P78" t="s">
        <v>556</v>
      </c>
      <c r="R78" s="8">
        <v>0.65</v>
      </c>
      <c r="S78" t="s">
        <v>558</v>
      </c>
      <c r="T78" t="s">
        <v>91</v>
      </c>
      <c r="Y78" s="15">
        <v>65</v>
      </c>
      <c r="Z78" s="8">
        <f t="shared" si="4"/>
        <v>0.91666666666666641</v>
      </c>
      <c r="AA78" t="s">
        <v>63</v>
      </c>
      <c r="AB78" s="15">
        <v>65</v>
      </c>
      <c r="AC78" t="s">
        <v>108</v>
      </c>
      <c r="AD78" t="s">
        <v>91</v>
      </c>
      <c r="AE78" s="15">
        <v>65</v>
      </c>
      <c r="AF78" s="15">
        <v>1.1000000000000001</v>
      </c>
      <c r="AG78" t="s">
        <v>563</v>
      </c>
      <c r="AH78" t="s">
        <v>91</v>
      </c>
      <c r="AI78" s="15">
        <v>65</v>
      </c>
      <c r="AJ78" s="8">
        <v>0.65</v>
      </c>
      <c r="AK78" t="s">
        <v>565</v>
      </c>
      <c r="AL78" t="s">
        <v>91</v>
      </c>
      <c r="AM78" s="15">
        <v>6.5</v>
      </c>
      <c r="AN78" s="15">
        <v>0.65</v>
      </c>
      <c r="AO78" t="s">
        <v>573</v>
      </c>
      <c r="AP78" t="s">
        <v>91</v>
      </c>
      <c r="AQ78" s="15">
        <v>6.5</v>
      </c>
      <c r="AR78" s="8">
        <v>0.65</v>
      </c>
      <c r="AS78" t="s">
        <v>574</v>
      </c>
      <c r="AT78" t="s">
        <v>91</v>
      </c>
      <c r="AU78" t="s">
        <v>91</v>
      </c>
    </row>
    <row r="79" spans="2:47">
      <c r="B79" s="8">
        <v>0.66</v>
      </c>
      <c r="C79" s="8">
        <f t="shared" si="3"/>
        <v>0.50769230769230678</v>
      </c>
      <c r="D79" t="s">
        <v>65</v>
      </c>
      <c r="E79" s="8">
        <v>0.66</v>
      </c>
      <c r="F79" t="s">
        <v>427</v>
      </c>
      <c r="G79" t="s">
        <v>91</v>
      </c>
      <c r="H79" s="8">
        <v>0.66</v>
      </c>
      <c r="I79" s="8">
        <f t="shared" si="1"/>
        <v>0.59999999999999953</v>
      </c>
      <c r="J79" t="s">
        <v>65</v>
      </c>
      <c r="K79" s="8">
        <v>0.66</v>
      </c>
      <c r="L79" t="s">
        <v>552</v>
      </c>
      <c r="O79" s="8">
        <v>0.66</v>
      </c>
      <c r="P79" t="s">
        <v>556</v>
      </c>
      <c r="R79" s="8">
        <v>0.66</v>
      </c>
      <c r="S79" t="s">
        <v>558</v>
      </c>
      <c r="T79" t="s">
        <v>91</v>
      </c>
      <c r="Y79" s="15">
        <v>66</v>
      </c>
      <c r="Z79" s="8">
        <f t="shared" si="4"/>
        <v>0.89999999999999969</v>
      </c>
      <c r="AA79" t="s">
        <v>100</v>
      </c>
      <c r="AB79" s="15">
        <v>66</v>
      </c>
      <c r="AC79" t="s">
        <v>109</v>
      </c>
      <c r="AD79" t="s">
        <v>91</v>
      </c>
      <c r="AE79" s="15">
        <v>66</v>
      </c>
      <c r="AF79" s="15">
        <v>1.1200000000000001</v>
      </c>
      <c r="AG79" t="s">
        <v>563</v>
      </c>
      <c r="AH79" t="s">
        <v>91</v>
      </c>
      <c r="AI79" s="15">
        <v>66</v>
      </c>
      <c r="AJ79" s="8">
        <v>0.66</v>
      </c>
      <c r="AK79" t="s">
        <v>565</v>
      </c>
      <c r="AL79" t="s">
        <v>91</v>
      </c>
      <c r="AM79" s="15">
        <v>6.6000000000000005</v>
      </c>
      <c r="AN79" s="15">
        <v>0.66</v>
      </c>
      <c r="AO79" t="s">
        <v>573</v>
      </c>
      <c r="AP79" t="s">
        <v>91</v>
      </c>
      <c r="AQ79" s="15">
        <v>6.6000000000000005</v>
      </c>
      <c r="AR79" s="8">
        <v>0.66</v>
      </c>
      <c r="AS79" t="s">
        <v>574</v>
      </c>
      <c r="AT79" t="s">
        <v>91</v>
      </c>
      <c r="AU79" t="s">
        <v>91</v>
      </c>
    </row>
    <row r="80" spans="2:47">
      <c r="B80" s="8">
        <v>0.67</v>
      </c>
      <c r="C80" s="8">
        <f t="shared" ref="C80:C142" si="5">(1/130)+C79</f>
        <v>0.51538461538461444</v>
      </c>
      <c r="D80" t="s">
        <v>65</v>
      </c>
      <c r="E80" s="8">
        <v>0.67</v>
      </c>
      <c r="F80" t="s">
        <v>427</v>
      </c>
      <c r="G80" t="s">
        <v>91</v>
      </c>
      <c r="H80" s="8">
        <v>0.67</v>
      </c>
      <c r="I80" s="8">
        <f t="shared" ref="I80:I122" si="6">(1/110)+I79</f>
        <v>0.60909090909090857</v>
      </c>
      <c r="J80" t="s">
        <v>65</v>
      </c>
      <c r="K80" s="8">
        <v>0.67</v>
      </c>
      <c r="L80" t="s">
        <v>552</v>
      </c>
      <c r="O80" s="8">
        <v>0.67</v>
      </c>
      <c r="P80" t="s">
        <v>556</v>
      </c>
      <c r="R80" s="8">
        <v>0.67</v>
      </c>
      <c r="S80" t="s">
        <v>558</v>
      </c>
      <c r="T80" t="s">
        <v>91</v>
      </c>
      <c r="Y80" s="15">
        <v>67</v>
      </c>
      <c r="Z80" s="8">
        <f t="shared" si="4"/>
        <v>0.88333333333333297</v>
      </c>
      <c r="AA80" t="s">
        <v>100</v>
      </c>
      <c r="AB80" s="15">
        <v>67</v>
      </c>
      <c r="AC80" t="s">
        <v>109</v>
      </c>
      <c r="AD80" t="s">
        <v>91</v>
      </c>
      <c r="AE80" s="15">
        <v>67</v>
      </c>
      <c r="AF80" s="15">
        <v>1.1399999999999999</v>
      </c>
      <c r="AG80" t="s">
        <v>563</v>
      </c>
      <c r="AH80" t="s">
        <v>91</v>
      </c>
      <c r="AI80" s="15">
        <v>67</v>
      </c>
      <c r="AJ80" s="8">
        <v>0.67</v>
      </c>
      <c r="AK80" t="s">
        <v>565</v>
      </c>
      <c r="AL80" t="s">
        <v>91</v>
      </c>
      <c r="AM80" s="15">
        <v>6.7</v>
      </c>
      <c r="AN80" s="15">
        <v>0.67</v>
      </c>
      <c r="AO80" t="s">
        <v>573</v>
      </c>
      <c r="AP80" t="s">
        <v>91</v>
      </c>
      <c r="AQ80" s="15">
        <v>6.7</v>
      </c>
      <c r="AR80" s="8">
        <v>0.67</v>
      </c>
      <c r="AS80" t="s">
        <v>574</v>
      </c>
      <c r="AT80" t="s">
        <v>91</v>
      </c>
      <c r="AU80" t="s">
        <v>91</v>
      </c>
    </row>
    <row r="81" spans="2:47">
      <c r="B81" s="8">
        <v>0.68</v>
      </c>
      <c r="C81" s="8">
        <f t="shared" si="5"/>
        <v>0.52307692307692211</v>
      </c>
      <c r="D81" t="s">
        <v>65</v>
      </c>
      <c r="E81" s="8">
        <v>0.68</v>
      </c>
      <c r="F81" t="s">
        <v>427</v>
      </c>
      <c r="G81" t="s">
        <v>91</v>
      </c>
      <c r="H81" s="8">
        <v>0.68</v>
      </c>
      <c r="I81" s="8">
        <f t="shared" si="6"/>
        <v>0.61818181818181761</v>
      </c>
      <c r="J81" t="s">
        <v>65</v>
      </c>
      <c r="K81" s="8">
        <v>0.68</v>
      </c>
      <c r="L81" t="s">
        <v>552</v>
      </c>
      <c r="O81" s="8">
        <v>0.68</v>
      </c>
      <c r="P81" t="s">
        <v>556</v>
      </c>
      <c r="R81" s="8">
        <v>0.68</v>
      </c>
      <c r="S81" t="s">
        <v>558</v>
      </c>
      <c r="T81" t="s">
        <v>91</v>
      </c>
      <c r="Y81" s="15">
        <v>68</v>
      </c>
      <c r="Z81" s="8">
        <f t="shared" si="4"/>
        <v>0.86666666666666625</v>
      </c>
      <c r="AA81" t="s">
        <v>100</v>
      </c>
      <c r="AB81" s="15">
        <v>68</v>
      </c>
      <c r="AC81" t="s">
        <v>109</v>
      </c>
      <c r="AD81" t="s">
        <v>91</v>
      </c>
      <c r="AE81" s="15">
        <v>68</v>
      </c>
      <c r="AF81" s="15">
        <v>1.1599999999999999</v>
      </c>
      <c r="AG81" t="s">
        <v>563</v>
      </c>
      <c r="AH81" t="s">
        <v>91</v>
      </c>
      <c r="AI81" s="15">
        <v>68</v>
      </c>
      <c r="AJ81" s="8">
        <v>0.68</v>
      </c>
      <c r="AK81" t="s">
        <v>565</v>
      </c>
      <c r="AL81" t="s">
        <v>91</v>
      </c>
      <c r="AM81" s="15">
        <v>6.8000000000000007</v>
      </c>
      <c r="AN81" s="15">
        <v>0.68</v>
      </c>
      <c r="AO81" t="s">
        <v>573</v>
      </c>
      <c r="AP81" t="s">
        <v>91</v>
      </c>
      <c r="AQ81" s="15">
        <v>6.8000000000000007</v>
      </c>
      <c r="AR81" s="8">
        <v>0.68</v>
      </c>
      <c r="AS81" t="s">
        <v>574</v>
      </c>
      <c r="AT81" t="s">
        <v>91</v>
      </c>
      <c r="AU81" t="s">
        <v>91</v>
      </c>
    </row>
    <row r="82" spans="2:47">
      <c r="B82" s="8">
        <v>0.69</v>
      </c>
      <c r="C82" s="8">
        <f t="shared" si="5"/>
        <v>0.53076923076922977</v>
      </c>
      <c r="D82" t="s">
        <v>65</v>
      </c>
      <c r="E82" s="8">
        <v>0.69</v>
      </c>
      <c r="F82" t="s">
        <v>427</v>
      </c>
      <c r="G82" t="s">
        <v>91</v>
      </c>
      <c r="H82" s="8">
        <v>0.69000000000000006</v>
      </c>
      <c r="I82" s="8">
        <f t="shared" si="6"/>
        <v>0.62727272727272665</v>
      </c>
      <c r="J82" t="s">
        <v>65</v>
      </c>
      <c r="K82" s="8">
        <v>0.69000000000000006</v>
      </c>
      <c r="L82" t="s">
        <v>552</v>
      </c>
      <c r="O82" s="8">
        <v>0.69000000000000006</v>
      </c>
      <c r="P82" t="s">
        <v>556</v>
      </c>
      <c r="R82" s="8">
        <v>0.69000000000000006</v>
      </c>
      <c r="S82" t="s">
        <v>558</v>
      </c>
      <c r="T82" t="s">
        <v>91</v>
      </c>
      <c r="Y82" s="15">
        <v>69</v>
      </c>
      <c r="Z82" s="8">
        <f t="shared" si="4"/>
        <v>0.84999999999999953</v>
      </c>
      <c r="AA82" t="s">
        <v>100</v>
      </c>
      <c r="AB82" s="15">
        <v>69</v>
      </c>
      <c r="AC82" t="s">
        <v>109</v>
      </c>
      <c r="AD82" t="s">
        <v>91</v>
      </c>
      <c r="AE82" s="15">
        <v>69</v>
      </c>
      <c r="AF82" s="15">
        <v>1.18</v>
      </c>
      <c r="AG82" t="s">
        <v>563</v>
      </c>
      <c r="AH82" t="s">
        <v>91</v>
      </c>
      <c r="AI82" s="15">
        <v>69</v>
      </c>
      <c r="AJ82" s="8">
        <v>0.69000000000000006</v>
      </c>
      <c r="AK82" t="s">
        <v>565</v>
      </c>
      <c r="AL82" t="s">
        <v>91</v>
      </c>
      <c r="AM82" s="15">
        <v>6.9</v>
      </c>
      <c r="AN82" s="15">
        <v>0.69</v>
      </c>
      <c r="AO82" t="s">
        <v>573</v>
      </c>
      <c r="AP82" t="s">
        <v>91</v>
      </c>
      <c r="AQ82" s="15">
        <v>6.9</v>
      </c>
      <c r="AR82" s="8">
        <v>0.69000000000000006</v>
      </c>
      <c r="AS82" t="s">
        <v>574</v>
      </c>
      <c r="AT82" t="s">
        <v>91</v>
      </c>
      <c r="AU82" t="s">
        <v>91</v>
      </c>
    </row>
    <row r="83" spans="2:47">
      <c r="B83" s="8">
        <v>0.7</v>
      </c>
      <c r="C83" s="8">
        <f t="shared" si="5"/>
        <v>0.53846153846153744</v>
      </c>
      <c r="D83" t="s">
        <v>65</v>
      </c>
      <c r="E83" s="8">
        <v>0.7</v>
      </c>
      <c r="F83" t="s">
        <v>427</v>
      </c>
      <c r="G83" t="s">
        <v>91</v>
      </c>
      <c r="H83" s="8">
        <v>0.70000000000000007</v>
      </c>
      <c r="I83" s="8">
        <f t="shared" si="6"/>
        <v>0.63636363636363569</v>
      </c>
      <c r="J83" t="s">
        <v>65</v>
      </c>
      <c r="K83" s="8">
        <v>0.70000000000000007</v>
      </c>
      <c r="L83" t="s">
        <v>552</v>
      </c>
      <c r="O83" s="8">
        <v>0.70000000000000007</v>
      </c>
      <c r="P83" t="s">
        <v>556</v>
      </c>
      <c r="R83" s="8">
        <v>0.70000000000000007</v>
      </c>
      <c r="S83" t="s">
        <v>558</v>
      </c>
      <c r="T83" t="s">
        <v>91</v>
      </c>
      <c r="Y83" s="15">
        <v>70</v>
      </c>
      <c r="Z83" s="8">
        <f t="shared" si="4"/>
        <v>0.83333333333333282</v>
      </c>
      <c r="AA83" t="s">
        <v>100</v>
      </c>
      <c r="AB83" s="15">
        <v>70</v>
      </c>
      <c r="AC83" t="s">
        <v>109</v>
      </c>
      <c r="AD83" t="s">
        <v>91</v>
      </c>
      <c r="AE83" s="15">
        <v>70</v>
      </c>
      <c r="AF83" s="15">
        <v>1.2</v>
      </c>
      <c r="AG83" t="s">
        <v>563</v>
      </c>
      <c r="AH83" t="s">
        <v>91</v>
      </c>
      <c r="AI83" s="15">
        <v>70</v>
      </c>
      <c r="AJ83" s="8">
        <v>0.70000000000000007</v>
      </c>
      <c r="AK83" t="s">
        <v>565</v>
      </c>
      <c r="AL83" t="s">
        <v>91</v>
      </c>
      <c r="AM83" s="15">
        <v>7</v>
      </c>
      <c r="AN83" s="15">
        <v>0.7</v>
      </c>
      <c r="AO83" t="s">
        <v>573</v>
      </c>
      <c r="AP83" t="s">
        <v>91</v>
      </c>
      <c r="AQ83" s="15">
        <v>7</v>
      </c>
      <c r="AR83" s="8">
        <v>0.70000000000000007</v>
      </c>
      <c r="AS83" t="s">
        <v>574</v>
      </c>
      <c r="AT83" t="s">
        <v>91</v>
      </c>
      <c r="AU83" t="s">
        <v>91</v>
      </c>
    </row>
    <row r="84" spans="2:47">
      <c r="B84" s="8">
        <v>0.71</v>
      </c>
      <c r="C84" s="8">
        <f t="shared" si="5"/>
        <v>0.5461538461538451</v>
      </c>
      <c r="D84" t="s">
        <v>65</v>
      </c>
      <c r="E84" s="8">
        <v>0.71</v>
      </c>
      <c r="F84" t="s">
        <v>427</v>
      </c>
      <c r="G84" t="s">
        <v>91</v>
      </c>
      <c r="H84" s="8">
        <v>0.71</v>
      </c>
      <c r="I84" s="8">
        <f t="shared" si="6"/>
        <v>0.64545454545454473</v>
      </c>
      <c r="J84" t="s">
        <v>65</v>
      </c>
      <c r="K84" s="8">
        <v>0.71</v>
      </c>
      <c r="L84" t="s">
        <v>552</v>
      </c>
      <c r="O84" s="8">
        <v>0.71</v>
      </c>
      <c r="P84" t="s">
        <v>556</v>
      </c>
      <c r="R84" s="8">
        <v>0.71</v>
      </c>
      <c r="S84" t="s">
        <v>558</v>
      </c>
      <c r="T84" t="s">
        <v>91</v>
      </c>
      <c r="Y84" s="15">
        <v>71</v>
      </c>
      <c r="Z84" s="8">
        <f t="shared" si="4"/>
        <v>0.8166666666666661</v>
      </c>
      <c r="AA84" t="s">
        <v>100</v>
      </c>
      <c r="AB84" s="15">
        <v>71</v>
      </c>
      <c r="AC84" t="s">
        <v>109</v>
      </c>
      <c r="AD84" t="s">
        <v>91</v>
      </c>
      <c r="AE84" s="15">
        <v>71</v>
      </c>
      <c r="AF84" s="15">
        <v>1.22</v>
      </c>
      <c r="AG84" t="s">
        <v>563</v>
      </c>
      <c r="AH84" t="s">
        <v>91</v>
      </c>
      <c r="AI84" s="15">
        <v>71</v>
      </c>
      <c r="AJ84" s="8">
        <v>0.71</v>
      </c>
      <c r="AK84" t="s">
        <v>565</v>
      </c>
      <c r="AL84" t="s">
        <v>91</v>
      </c>
      <c r="AM84" s="15">
        <v>7.1000000000000005</v>
      </c>
      <c r="AN84" s="15">
        <v>0.71</v>
      </c>
      <c r="AO84" t="s">
        <v>573</v>
      </c>
      <c r="AP84" t="s">
        <v>91</v>
      </c>
      <c r="AQ84" s="15">
        <v>7.1000000000000005</v>
      </c>
      <c r="AR84" s="8">
        <v>0.71</v>
      </c>
      <c r="AS84" t="s">
        <v>574</v>
      </c>
      <c r="AT84" t="s">
        <v>91</v>
      </c>
      <c r="AU84" t="s">
        <v>91</v>
      </c>
    </row>
    <row r="85" spans="2:47">
      <c r="B85" s="8">
        <v>0.72</v>
      </c>
      <c r="C85" s="8">
        <f t="shared" si="5"/>
        <v>0.55384615384615277</v>
      </c>
      <c r="D85" t="s">
        <v>65</v>
      </c>
      <c r="E85" s="8">
        <v>0.72</v>
      </c>
      <c r="F85" t="s">
        <v>427</v>
      </c>
      <c r="G85" t="s">
        <v>91</v>
      </c>
      <c r="H85" s="8">
        <v>0.72</v>
      </c>
      <c r="I85" s="8">
        <f t="shared" si="6"/>
        <v>0.65454545454545376</v>
      </c>
      <c r="J85" t="s">
        <v>65</v>
      </c>
      <c r="K85" s="8">
        <v>0.72</v>
      </c>
      <c r="L85" t="s">
        <v>552</v>
      </c>
      <c r="O85" s="8">
        <v>0.72</v>
      </c>
      <c r="P85" t="s">
        <v>556</v>
      </c>
      <c r="R85" s="8">
        <v>0.72</v>
      </c>
      <c r="S85" t="s">
        <v>558</v>
      </c>
      <c r="T85" t="s">
        <v>91</v>
      </c>
      <c r="Y85" s="15">
        <v>72</v>
      </c>
      <c r="Z85" s="8">
        <f t="shared" si="4"/>
        <v>0.79999999999999938</v>
      </c>
      <c r="AA85" t="s">
        <v>100</v>
      </c>
      <c r="AB85" s="15">
        <v>72</v>
      </c>
      <c r="AC85" t="s">
        <v>109</v>
      </c>
      <c r="AD85" t="s">
        <v>91</v>
      </c>
      <c r="AE85" s="15">
        <v>72</v>
      </c>
      <c r="AF85" s="15">
        <v>1.24</v>
      </c>
      <c r="AG85" t="s">
        <v>563</v>
      </c>
      <c r="AH85" t="s">
        <v>91</v>
      </c>
      <c r="AI85" s="15">
        <v>72</v>
      </c>
      <c r="AJ85" s="8">
        <v>0.72</v>
      </c>
      <c r="AK85" t="s">
        <v>565</v>
      </c>
      <c r="AL85" t="s">
        <v>91</v>
      </c>
      <c r="AM85" s="15">
        <v>7.2</v>
      </c>
      <c r="AN85" s="15">
        <v>0.72</v>
      </c>
      <c r="AO85" t="s">
        <v>573</v>
      </c>
      <c r="AP85" t="s">
        <v>91</v>
      </c>
      <c r="AQ85" s="15">
        <v>7.2</v>
      </c>
      <c r="AR85" s="8">
        <v>0.72</v>
      </c>
      <c r="AS85" t="s">
        <v>574</v>
      </c>
      <c r="AT85" t="s">
        <v>91</v>
      </c>
      <c r="AU85" t="s">
        <v>91</v>
      </c>
    </row>
    <row r="86" spans="2:47">
      <c r="B86" s="8">
        <v>0.73</v>
      </c>
      <c r="C86" s="8">
        <f t="shared" si="5"/>
        <v>0.56153846153846043</v>
      </c>
      <c r="D86" t="s">
        <v>65</v>
      </c>
      <c r="E86" s="8">
        <v>0.73</v>
      </c>
      <c r="F86" t="s">
        <v>427</v>
      </c>
      <c r="G86" t="s">
        <v>91</v>
      </c>
      <c r="H86" s="8">
        <v>0.73</v>
      </c>
      <c r="I86" s="8">
        <f t="shared" si="6"/>
        <v>0.6636363636363628</v>
      </c>
      <c r="J86" t="s">
        <v>65</v>
      </c>
      <c r="K86" s="8">
        <v>0.73</v>
      </c>
      <c r="L86" t="s">
        <v>552</v>
      </c>
      <c r="O86" s="8">
        <v>0.73</v>
      </c>
      <c r="P86" t="s">
        <v>556</v>
      </c>
      <c r="R86" s="8">
        <v>0.73</v>
      </c>
      <c r="S86" t="s">
        <v>558</v>
      </c>
      <c r="T86" t="s">
        <v>91</v>
      </c>
      <c r="Y86" s="15">
        <v>73</v>
      </c>
      <c r="Z86" s="8">
        <f t="shared" si="4"/>
        <v>0.78333333333333266</v>
      </c>
      <c r="AA86" t="s">
        <v>100</v>
      </c>
      <c r="AB86" s="15">
        <v>73</v>
      </c>
      <c r="AC86" t="s">
        <v>109</v>
      </c>
      <c r="AD86" t="s">
        <v>91</v>
      </c>
      <c r="AE86" s="15">
        <v>73</v>
      </c>
      <c r="AF86" s="15">
        <v>1.26</v>
      </c>
      <c r="AG86" t="s">
        <v>563</v>
      </c>
      <c r="AH86" t="s">
        <v>91</v>
      </c>
      <c r="AI86" s="15">
        <v>73</v>
      </c>
      <c r="AJ86" s="8">
        <v>0.73</v>
      </c>
      <c r="AK86" t="s">
        <v>565</v>
      </c>
      <c r="AL86" t="s">
        <v>91</v>
      </c>
      <c r="AM86" s="15">
        <v>7.3000000000000007</v>
      </c>
      <c r="AN86" s="15">
        <v>0.73</v>
      </c>
      <c r="AO86" t="s">
        <v>573</v>
      </c>
      <c r="AP86" t="s">
        <v>91</v>
      </c>
      <c r="AQ86" s="15">
        <v>7.3000000000000007</v>
      </c>
      <c r="AR86" s="8">
        <v>0.73</v>
      </c>
      <c r="AS86" t="s">
        <v>574</v>
      </c>
      <c r="AT86" t="s">
        <v>91</v>
      </c>
      <c r="AU86" t="s">
        <v>91</v>
      </c>
    </row>
    <row r="87" spans="2:47">
      <c r="B87" s="8">
        <v>0.74</v>
      </c>
      <c r="C87" s="8">
        <f t="shared" si="5"/>
        <v>0.5692307692307681</v>
      </c>
      <c r="D87" t="s">
        <v>65</v>
      </c>
      <c r="E87" s="8">
        <v>0.74</v>
      </c>
      <c r="F87" t="s">
        <v>427</v>
      </c>
      <c r="G87" t="s">
        <v>91</v>
      </c>
      <c r="H87" s="8">
        <v>0.74</v>
      </c>
      <c r="I87" s="8">
        <f t="shared" si="6"/>
        <v>0.67272727272727184</v>
      </c>
      <c r="J87" t="s">
        <v>65</v>
      </c>
      <c r="K87" s="8">
        <v>0.74</v>
      </c>
      <c r="L87" t="s">
        <v>552</v>
      </c>
      <c r="O87" s="8">
        <v>0.74</v>
      </c>
      <c r="P87" t="s">
        <v>556</v>
      </c>
      <c r="R87" s="8">
        <v>0.74</v>
      </c>
      <c r="S87" t="s">
        <v>558</v>
      </c>
      <c r="T87" t="s">
        <v>91</v>
      </c>
      <c r="Y87" s="15">
        <v>74</v>
      </c>
      <c r="Z87" s="8">
        <f t="shared" si="4"/>
        <v>0.76666666666666594</v>
      </c>
      <c r="AA87" t="s">
        <v>100</v>
      </c>
      <c r="AB87" s="15">
        <v>74</v>
      </c>
      <c r="AC87" t="s">
        <v>109</v>
      </c>
      <c r="AD87" t="s">
        <v>91</v>
      </c>
      <c r="AE87" s="15">
        <v>74</v>
      </c>
      <c r="AF87" s="15">
        <v>1.28</v>
      </c>
      <c r="AG87" t="s">
        <v>563</v>
      </c>
      <c r="AH87" t="s">
        <v>91</v>
      </c>
      <c r="AI87" s="15">
        <v>74</v>
      </c>
      <c r="AJ87" s="8">
        <v>0.74</v>
      </c>
      <c r="AK87" t="s">
        <v>565</v>
      </c>
      <c r="AL87" t="s">
        <v>91</v>
      </c>
      <c r="AM87" s="15">
        <v>7.4</v>
      </c>
      <c r="AN87" s="15">
        <v>0.74</v>
      </c>
      <c r="AO87" t="s">
        <v>573</v>
      </c>
      <c r="AP87" t="s">
        <v>91</v>
      </c>
      <c r="AQ87" s="15">
        <v>7.4</v>
      </c>
      <c r="AR87" s="8">
        <v>0.74</v>
      </c>
      <c r="AS87" t="s">
        <v>574</v>
      </c>
      <c r="AT87" t="s">
        <v>91</v>
      </c>
      <c r="AU87" t="s">
        <v>91</v>
      </c>
    </row>
    <row r="88" spans="2:47">
      <c r="B88" s="8">
        <v>0.75</v>
      </c>
      <c r="C88" s="8">
        <f t="shared" si="5"/>
        <v>0.57692307692307576</v>
      </c>
      <c r="D88" t="s">
        <v>65</v>
      </c>
      <c r="E88" s="8">
        <v>0.75</v>
      </c>
      <c r="F88" t="s">
        <v>427</v>
      </c>
      <c r="G88" t="s">
        <v>91</v>
      </c>
      <c r="H88" s="8">
        <v>0.75</v>
      </c>
      <c r="I88" s="8">
        <f t="shared" si="6"/>
        <v>0.68181818181818088</v>
      </c>
      <c r="J88" t="s">
        <v>65</v>
      </c>
      <c r="K88" s="8">
        <v>0.75</v>
      </c>
      <c r="L88" t="s">
        <v>552</v>
      </c>
      <c r="O88" s="8">
        <v>0.75</v>
      </c>
      <c r="P88" t="s">
        <v>556</v>
      </c>
      <c r="R88" s="8">
        <v>0.75</v>
      </c>
      <c r="S88" t="s">
        <v>558</v>
      </c>
      <c r="T88" t="s">
        <v>91</v>
      </c>
      <c r="Y88" s="15">
        <v>75</v>
      </c>
      <c r="Z88" s="8">
        <f t="shared" si="4"/>
        <v>0.74999999999999922</v>
      </c>
      <c r="AA88" t="s">
        <v>100</v>
      </c>
      <c r="AB88" s="15">
        <v>75</v>
      </c>
      <c r="AC88" t="s">
        <v>109</v>
      </c>
      <c r="AD88" t="s">
        <v>91</v>
      </c>
      <c r="AE88" s="15">
        <v>75</v>
      </c>
      <c r="AF88" s="15">
        <v>1.3</v>
      </c>
      <c r="AG88" t="s">
        <v>563</v>
      </c>
      <c r="AH88" t="s">
        <v>91</v>
      </c>
      <c r="AI88" s="15">
        <v>75</v>
      </c>
      <c r="AJ88" s="8">
        <v>0.75</v>
      </c>
      <c r="AK88" t="s">
        <v>566</v>
      </c>
      <c r="AL88" t="s">
        <v>91</v>
      </c>
      <c r="AM88" s="15">
        <v>7.5</v>
      </c>
      <c r="AN88" s="15">
        <v>0.75</v>
      </c>
      <c r="AO88" t="s">
        <v>573</v>
      </c>
      <c r="AP88" t="s">
        <v>91</v>
      </c>
      <c r="AQ88" s="15">
        <v>7.5</v>
      </c>
      <c r="AR88" s="8">
        <v>0.75</v>
      </c>
      <c r="AS88" t="s">
        <v>574</v>
      </c>
      <c r="AT88" t="s">
        <v>91</v>
      </c>
      <c r="AU88" t="s">
        <v>91</v>
      </c>
    </row>
    <row r="89" spans="2:47">
      <c r="B89" s="8">
        <v>0.76</v>
      </c>
      <c r="C89" s="8">
        <f t="shared" si="5"/>
        <v>0.58461538461538343</v>
      </c>
      <c r="D89" t="s">
        <v>65</v>
      </c>
      <c r="E89" s="8">
        <v>0.76</v>
      </c>
      <c r="F89" t="s">
        <v>427</v>
      </c>
      <c r="G89" t="s">
        <v>91</v>
      </c>
      <c r="H89" s="8">
        <v>0.76</v>
      </c>
      <c r="I89" s="8">
        <f t="shared" si="6"/>
        <v>0.69090909090908992</v>
      </c>
      <c r="J89" t="s">
        <v>65</v>
      </c>
      <c r="K89" s="8">
        <v>0.76</v>
      </c>
      <c r="L89" t="s">
        <v>552</v>
      </c>
      <c r="O89" s="8">
        <v>0.76</v>
      </c>
      <c r="P89" t="s">
        <v>556</v>
      </c>
      <c r="R89" s="8">
        <v>0.76</v>
      </c>
      <c r="S89" t="s">
        <v>558</v>
      </c>
      <c r="T89" t="s">
        <v>91</v>
      </c>
      <c r="Y89" s="15">
        <v>76</v>
      </c>
      <c r="Z89" s="8">
        <f t="shared" si="4"/>
        <v>0.7333333333333325</v>
      </c>
      <c r="AA89" t="s">
        <v>100</v>
      </c>
      <c r="AB89" s="15">
        <v>76</v>
      </c>
      <c r="AC89" t="s">
        <v>109</v>
      </c>
      <c r="AD89" t="s">
        <v>91</v>
      </c>
      <c r="AE89" s="15">
        <v>76</v>
      </c>
      <c r="AF89" s="15">
        <v>1.32</v>
      </c>
      <c r="AG89" t="s">
        <v>563</v>
      </c>
      <c r="AH89" t="s">
        <v>91</v>
      </c>
      <c r="AI89" s="15">
        <v>76</v>
      </c>
      <c r="AJ89" s="8">
        <v>0.76</v>
      </c>
      <c r="AK89" t="s">
        <v>566</v>
      </c>
      <c r="AL89" t="s">
        <v>91</v>
      </c>
      <c r="AM89" s="15">
        <v>7.6000000000000005</v>
      </c>
      <c r="AN89" s="15">
        <v>0.76</v>
      </c>
      <c r="AO89" t="s">
        <v>573</v>
      </c>
      <c r="AP89" t="s">
        <v>91</v>
      </c>
      <c r="AQ89" s="15">
        <v>7.6000000000000005</v>
      </c>
      <c r="AR89" s="8">
        <v>0.76</v>
      </c>
      <c r="AS89" t="s">
        <v>574</v>
      </c>
      <c r="AT89" t="s">
        <v>91</v>
      </c>
      <c r="AU89" t="s">
        <v>91</v>
      </c>
    </row>
    <row r="90" spans="2:47">
      <c r="B90" s="8">
        <v>0.77</v>
      </c>
      <c r="C90" s="8">
        <f t="shared" si="5"/>
        <v>0.59230769230769109</v>
      </c>
      <c r="D90" t="s">
        <v>65</v>
      </c>
      <c r="E90" s="8">
        <v>0.77</v>
      </c>
      <c r="F90" t="s">
        <v>427</v>
      </c>
      <c r="G90" t="s">
        <v>91</v>
      </c>
      <c r="H90" s="11">
        <v>0.77</v>
      </c>
      <c r="I90" s="11">
        <f t="shared" si="6"/>
        <v>0.69999999999999896</v>
      </c>
      <c r="J90" t="s">
        <v>100</v>
      </c>
      <c r="K90" s="11">
        <v>0.77</v>
      </c>
      <c r="L90" t="s">
        <v>552</v>
      </c>
      <c r="O90" s="11">
        <v>0.77</v>
      </c>
      <c r="P90" t="s">
        <v>556</v>
      </c>
      <c r="R90" s="11">
        <v>0.77</v>
      </c>
      <c r="S90" t="s">
        <v>558</v>
      </c>
      <c r="T90" t="s">
        <v>91</v>
      </c>
      <c r="Y90" s="15">
        <v>77</v>
      </c>
      <c r="Z90" s="8">
        <f t="shared" si="4"/>
        <v>0.71666666666666579</v>
      </c>
      <c r="AA90" t="s">
        <v>100</v>
      </c>
      <c r="AB90" s="15">
        <v>77</v>
      </c>
      <c r="AC90" t="s">
        <v>109</v>
      </c>
      <c r="AD90" t="s">
        <v>91</v>
      </c>
      <c r="AE90" s="15">
        <v>77</v>
      </c>
      <c r="AF90" s="15">
        <v>1.34</v>
      </c>
      <c r="AG90" t="s">
        <v>563</v>
      </c>
      <c r="AH90" t="s">
        <v>91</v>
      </c>
      <c r="AI90" s="15">
        <v>77</v>
      </c>
      <c r="AJ90" s="11">
        <v>0.77</v>
      </c>
      <c r="AK90" t="s">
        <v>566</v>
      </c>
      <c r="AL90" t="s">
        <v>91</v>
      </c>
      <c r="AM90" s="15">
        <v>7.7</v>
      </c>
      <c r="AN90" s="15">
        <v>0.77</v>
      </c>
      <c r="AO90" t="s">
        <v>573</v>
      </c>
      <c r="AP90" t="s">
        <v>91</v>
      </c>
      <c r="AQ90" s="15">
        <v>7.7</v>
      </c>
      <c r="AR90" s="11">
        <v>0.77</v>
      </c>
      <c r="AS90" t="s">
        <v>574</v>
      </c>
      <c r="AT90" t="s">
        <v>91</v>
      </c>
      <c r="AU90" t="s">
        <v>91</v>
      </c>
    </row>
    <row r="91" spans="2:47">
      <c r="B91" s="8">
        <v>0.78</v>
      </c>
      <c r="C91" s="8">
        <f t="shared" si="5"/>
        <v>0.59999999999999876</v>
      </c>
      <c r="D91" t="s">
        <v>65</v>
      </c>
      <c r="E91" s="8">
        <v>0.78</v>
      </c>
      <c r="F91" t="s">
        <v>427</v>
      </c>
      <c r="G91" t="s">
        <v>91</v>
      </c>
      <c r="H91" s="8">
        <v>0.78</v>
      </c>
      <c r="I91" s="8">
        <f t="shared" si="6"/>
        <v>0.70909090909090799</v>
      </c>
      <c r="J91" t="s">
        <v>100</v>
      </c>
      <c r="K91" s="8">
        <v>0.78</v>
      </c>
      <c r="L91" t="s">
        <v>552</v>
      </c>
      <c r="O91" s="8">
        <v>0.78</v>
      </c>
      <c r="P91" t="s">
        <v>556</v>
      </c>
      <c r="R91" s="8">
        <v>0.78</v>
      </c>
      <c r="S91" t="s">
        <v>558</v>
      </c>
      <c r="T91" t="s">
        <v>91</v>
      </c>
      <c r="Y91" s="15">
        <v>78</v>
      </c>
      <c r="Z91" s="8">
        <f t="shared" si="4"/>
        <v>0.69999999999999907</v>
      </c>
      <c r="AA91" t="s">
        <v>100</v>
      </c>
      <c r="AB91" s="15">
        <v>78</v>
      </c>
      <c r="AC91" t="s">
        <v>109</v>
      </c>
      <c r="AD91" t="s">
        <v>91</v>
      </c>
      <c r="AE91" s="15">
        <v>78</v>
      </c>
      <c r="AF91" s="15">
        <v>1.36</v>
      </c>
      <c r="AG91" t="s">
        <v>563</v>
      </c>
      <c r="AH91" t="s">
        <v>91</v>
      </c>
      <c r="AI91" s="15">
        <v>78</v>
      </c>
      <c r="AJ91" s="8">
        <v>0.78</v>
      </c>
      <c r="AK91" t="s">
        <v>566</v>
      </c>
      <c r="AL91" t="s">
        <v>91</v>
      </c>
      <c r="AM91" s="15">
        <v>7.8000000000000007</v>
      </c>
      <c r="AN91" s="15">
        <v>0.78</v>
      </c>
      <c r="AO91" t="s">
        <v>573</v>
      </c>
      <c r="AP91" t="s">
        <v>91</v>
      </c>
      <c r="AQ91" s="15">
        <v>7.8000000000000007</v>
      </c>
      <c r="AR91" s="8">
        <v>0.78</v>
      </c>
      <c r="AS91" t="s">
        <v>574</v>
      </c>
      <c r="AT91" t="s">
        <v>91</v>
      </c>
      <c r="AU91" t="s">
        <v>91</v>
      </c>
    </row>
    <row r="92" spans="2:47">
      <c r="B92" s="8">
        <v>0.79</v>
      </c>
      <c r="C92" s="8">
        <f t="shared" si="5"/>
        <v>0.60769230769230642</v>
      </c>
      <c r="D92" t="s">
        <v>65</v>
      </c>
      <c r="E92" s="8">
        <v>0.79</v>
      </c>
      <c r="F92" t="s">
        <v>427</v>
      </c>
      <c r="G92" t="s">
        <v>91</v>
      </c>
      <c r="H92" s="8">
        <v>0.79</v>
      </c>
      <c r="I92" s="8">
        <f t="shared" si="6"/>
        <v>0.71818181818181703</v>
      </c>
      <c r="J92" t="s">
        <v>100</v>
      </c>
      <c r="K92" s="8">
        <v>0.79</v>
      </c>
      <c r="L92" t="s">
        <v>552</v>
      </c>
      <c r="O92" s="8">
        <v>0.79</v>
      </c>
      <c r="P92" t="s">
        <v>556</v>
      </c>
      <c r="R92" s="8">
        <v>0.79</v>
      </c>
      <c r="S92" t="s">
        <v>558</v>
      </c>
      <c r="T92" t="s">
        <v>91</v>
      </c>
      <c r="Y92" s="15">
        <v>79</v>
      </c>
      <c r="Z92" s="8">
        <f t="shared" si="4"/>
        <v>0.68333333333333235</v>
      </c>
      <c r="AA92" t="s">
        <v>100</v>
      </c>
      <c r="AB92" s="15">
        <v>79</v>
      </c>
      <c r="AC92" t="s">
        <v>109</v>
      </c>
      <c r="AD92" t="s">
        <v>91</v>
      </c>
      <c r="AE92" s="15">
        <v>79</v>
      </c>
      <c r="AF92" s="15">
        <v>1.38</v>
      </c>
      <c r="AG92" t="s">
        <v>563</v>
      </c>
      <c r="AH92" t="s">
        <v>91</v>
      </c>
      <c r="AI92" s="15">
        <v>79</v>
      </c>
      <c r="AJ92" s="8">
        <v>0.79</v>
      </c>
      <c r="AK92" t="s">
        <v>566</v>
      </c>
      <c r="AL92" t="s">
        <v>91</v>
      </c>
      <c r="AM92" s="15">
        <v>7.9</v>
      </c>
      <c r="AN92" s="15">
        <v>0.79</v>
      </c>
      <c r="AO92" t="s">
        <v>573</v>
      </c>
      <c r="AP92" t="s">
        <v>91</v>
      </c>
      <c r="AQ92" s="15">
        <v>7.9</v>
      </c>
      <c r="AR92" s="8">
        <v>0.79</v>
      </c>
      <c r="AS92" t="s">
        <v>574</v>
      </c>
      <c r="AT92" t="s">
        <v>91</v>
      </c>
      <c r="AU92" t="s">
        <v>91</v>
      </c>
    </row>
    <row r="93" spans="2:47">
      <c r="B93" s="8">
        <v>0.8</v>
      </c>
      <c r="C93" s="8">
        <f t="shared" si="5"/>
        <v>0.61538461538461409</v>
      </c>
      <c r="D93" t="s">
        <v>65</v>
      </c>
      <c r="E93" s="8">
        <v>0.8</v>
      </c>
      <c r="F93" t="s">
        <v>427</v>
      </c>
      <c r="G93" t="s">
        <v>91</v>
      </c>
      <c r="H93" s="8">
        <v>0.8</v>
      </c>
      <c r="I93" s="8">
        <f t="shared" si="6"/>
        <v>0.72727272727272607</v>
      </c>
      <c r="J93" t="s">
        <v>100</v>
      </c>
      <c r="K93" s="8">
        <v>0.8</v>
      </c>
      <c r="L93" t="s">
        <v>552</v>
      </c>
      <c r="O93" s="8">
        <v>0.8</v>
      </c>
      <c r="P93" t="s">
        <v>556</v>
      </c>
      <c r="R93" s="8">
        <v>0.8</v>
      </c>
      <c r="S93" t="s">
        <v>558</v>
      </c>
      <c r="T93" t="s">
        <v>91</v>
      </c>
      <c r="Y93" s="15">
        <v>80</v>
      </c>
      <c r="Z93" s="8">
        <f t="shared" si="4"/>
        <v>0.66666666666666563</v>
      </c>
      <c r="AA93" t="s">
        <v>100</v>
      </c>
      <c r="AB93" s="15">
        <v>80</v>
      </c>
      <c r="AC93" t="s">
        <v>109</v>
      </c>
      <c r="AD93" t="s">
        <v>91</v>
      </c>
      <c r="AE93" s="15">
        <v>80</v>
      </c>
      <c r="AF93" s="15">
        <v>1.4</v>
      </c>
      <c r="AG93" t="s">
        <v>563</v>
      </c>
      <c r="AH93" t="s">
        <v>91</v>
      </c>
      <c r="AI93" s="15">
        <v>80</v>
      </c>
      <c r="AJ93" s="8">
        <v>0.8</v>
      </c>
      <c r="AK93" t="s">
        <v>566</v>
      </c>
      <c r="AL93" t="s">
        <v>91</v>
      </c>
      <c r="AM93" s="15">
        <v>8</v>
      </c>
      <c r="AN93" s="15">
        <v>0.8</v>
      </c>
      <c r="AO93" t="s">
        <v>573</v>
      </c>
      <c r="AP93" t="s">
        <v>91</v>
      </c>
      <c r="AQ93" s="15">
        <v>8</v>
      </c>
      <c r="AR93" s="8">
        <v>0.8</v>
      </c>
      <c r="AS93" t="s">
        <v>574</v>
      </c>
      <c r="AT93" t="s">
        <v>91</v>
      </c>
      <c r="AU93" t="s">
        <v>91</v>
      </c>
    </row>
    <row r="94" spans="2:47">
      <c r="B94" s="8">
        <v>0.81</v>
      </c>
      <c r="C94" s="8">
        <f t="shared" si="5"/>
        <v>0.62307692307692175</v>
      </c>
      <c r="D94" t="s">
        <v>65</v>
      </c>
      <c r="E94" s="8">
        <v>0.81</v>
      </c>
      <c r="F94" t="s">
        <v>427</v>
      </c>
      <c r="G94" t="s">
        <v>91</v>
      </c>
      <c r="H94" s="8">
        <v>0.81</v>
      </c>
      <c r="I94" s="8">
        <f t="shared" si="6"/>
        <v>0.73636363636363511</v>
      </c>
      <c r="J94" t="s">
        <v>100</v>
      </c>
      <c r="K94" s="8">
        <v>0.81</v>
      </c>
      <c r="L94" t="s">
        <v>552</v>
      </c>
      <c r="O94" s="8">
        <v>0.81</v>
      </c>
      <c r="P94" t="s">
        <v>556</v>
      </c>
      <c r="R94" s="8">
        <v>0.81</v>
      </c>
      <c r="S94" t="s">
        <v>558</v>
      </c>
      <c r="T94" t="s">
        <v>91</v>
      </c>
      <c r="Y94" s="15">
        <v>81</v>
      </c>
      <c r="Z94" s="8">
        <f t="shared" si="4"/>
        <v>0.64999999999999891</v>
      </c>
      <c r="AA94" t="s">
        <v>100</v>
      </c>
      <c r="AB94" s="15">
        <v>81</v>
      </c>
      <c r="AC94" t="s">
        <v>109</v>
      </c>
      <c r="AD94" t="s">
        <v>91</v>
      </c>
      <c r="AE94" s="15">
        <v>81</v>
      </c>
      <c r="AF94" s="15">
        <v>1.42</v>
      </c>
      <c r="AG94" t="s">
        <v>563</v>
      </c>
      <c r="AH94" t="s">
        <v>91</v>
      </c>
      <c r="AI94" s="15">
        <v>81</v>
      </c>
      <c r="AJ94" s="8">
        <v>0.81</v>
      </c>
      <c r="AK94" t="s">
        <v>566</v>
      </c>
      <c r="AL94" t="s">
        <v>91</v>
      </c>
      <c r="AM94" s="15">
        <v>8.1</v>
      </c>
      <c r="AN94" s="15">
        <v>0.81</v>
      </c>
      <c r="AO94" t="s">
        <v>573</v>
      </c>
      <c r="AP94" t="s">
        <v>91</v>
      </c>
      <c r="AQ94" s="15">
        <v>8.1</v>
      </c>
      <c r="AR94" s="8">
        <v>0.81</v>
      </c>
      <c r="AS94" t="s">
        <v>574</v>
      </c>
      <c r="AT94" t="s">
        <v>91</v>
      </c>
      <c r="AU94" t="s">
        <v>91</v>
      </c>
    </row>
    <row r="95" spans="2:47">
      <c r="B95" s="8">
        <v>0.82</v>
      </c>
      <c r="C95" s="8">
        <f t="shared" si="5"/>
        <v>0.63076923076922942</v>
      </c>
      <c r="D95" t="s">
        <v>65</v>
      </c>
      <c r="E95" s="8">
        <v>0.82</v>
      </c>
      <c r="F95" t="s">
        <v>427</v>
      </c>
      <c r="G95" t="s">
        <v>91</v>
      </c>
      <c r="H95" s="8">
        <v>0.82000000000000006</v>
      </c>
      <c r="I95" s="8">
        <f t="shared" si="6"/>
        <v>0.74545454545454415</v>
      </c>
      <c r="J95" t="s">
        <v>100</v>
      </c>
      <c r="K95" s="8">
        <v>0.82000000000000006</v>
      </c>
      <c r="L95" t="s">
        <v>552</v>
      </c>
      <c r="O95" s="8">
        <v>0.82000000000000006</v>
      </c>
      <c r="P95" t="s">
        <v>556</v>
      </c>
      <c r="R95" s="8">
        <v>0.82000000000000006</v>
      </c>
      <c r="S95" t="s">
        <v>558</v>
      </c>
      <c r="T95" t="s">
        <v>91</v>
      </c>
      <c r="Y95" s="15">
        <v>82</v>
      </c>
      <c r="Z95" s="8">
        <f t="shared" si="4"/>
        <v>0.63333333333333219</v>
      </c>
      <c r="AA95" t="s">
        <v>100</v>
      </c>
      <c r="AB95" s="15">
        <v>82</v>
      </c>
      <c r="AC95" t="s">
        <v>109</v>
      </c>
      <c r="AD95" t="s">
        <v>91</v>
      </c>
      <c r="AE95" s="15">
        <v>82</v>
      </c>
      <c r="AF95" s="15">
        <v>1.44</v>
      </c>
      <c r="AG95" t="s">
        <v>563</v>
      </c>
      <c r="AH95" t="s">
        <v>91</v>
      </c>
      <c r="AI95" s="15">
        <v>82</v>
      </c>
      <c r="AJ95" s="8">
        <v>0.82000000000000006</v>
      </c>
      <c r="AK95" t="s">
        <v>566</v>
      </c>
      <c r="AL95" t="s">
        <v>91</v>
      </c>
      <c r="AM95" s="15">
        <v>8.2000000000000011</v>
      </c>
      <c r="AN95" s="15">
        <v>0.82</v>
      </c>
      <c r="AO95" t="s">
        <v>573</v>
      </c>
      <c r="AP95" t="s">
        <v>91</v>
      </c>
      <c r="AQ95" s="15">
        <v>8.2000000000000011</v>
      </c>
      <c r="AR95" s="8">
        <v>0.82000000000000006</v>
      </c>
      <c r="AS95" t="s">
        <v>574</v>
      </c>
      <c r="AT95" t="s">
        <v>91</v>
      </c>
      <c r="AU95" t="s">
        <v>91</v>
      </c>
    </row>
    <row r="96" spans="2:47">
      <c r="B96" s="8">
        <v>0.83</v>
      </c>
      <c r="C96" s="8">
        <f t="shared" si="5"/>
        <v>0.63846153846153708</v>
      </c>
      <c r="D96" t="s">
        <v>65</v>
      </c>
      <c r="E96" s="8">
        <v>0.83</v>
      </c>
      <c r="F96" t="s">
        <v>427</v>
      </c>
      <c r="G96" t="s">
        <v>91</v>
      </c>
      <c r="H96" s="8">
        <v>0.83000000000000007</v>
      </c>
      <c r="I96" s="8">
        <f t="shared" si="6"/>
        <v>0.75454545454545319</v>
      </c>
      <c r="J96" t="s">
        <v>100</v>
      </c>
      <c r="K96" s="8">
        <v>0.83000000000000007</v>
      </c>
      <c r="L96" t="s">
        <v>552</v>
      </c>
      <c r="O96" s="8">
        <v>0.83000000000000007</v>
      </c>
      <c r="P96" t="s">
        <v>556</v>
      </c>
      <c r="R96" s="8">
        <v>0.83000000000000007</v>
      </c>
      <c r="S96" t="s">
        <v>558</v>
      </c>
      <c r="T96" t="s">
        <v>91</v>
      </c>
      <c r="Y96" s="15">
        <v>83</v>
      </c>
      <c r="Z96" s="8">
        <f t="shared" si="4"/>
        <v>0.61666666666666548</v>
      </c>
      <c r="AA96" t="s">
        <v>100</v>
      </c>
      <c r="AB96" s="15">
        <v>83</v>
      </c>
      <c r="AC96" t="s">
        <v>109</v>
      </c>
      <c r="AD96" t="s">
        <v>91</v>
      </c>
      <c r="AE96" s="15">
        <v>83</v>
      </c>
      <c r="AF96" s="15">
        <v>1.46</v>
      </c>
      <c r="AG96" t="s">
        <v>563</v>
      </c>
      <c r="AH96" t="s">
        <v>91</v>
      </c>
      <c r="AI96" s="15">
        <v>83</v>
      </c>
      <c r="AJ96" s="8">
        <v>0.83000000000000007</v>
      </c>
      <c r="AK96" t="s">
        <v>566</v>
      </c>
      <c r="AL96" t="s">
        <v>91</v>
      </c>
      <c r="AM96" s="15">
        <v>8.3000000000000007</v>
      </c>
      <c r="AN96" s="15">
        <v>0.83</v>
      </c>
      <c r="AO96" t="s">
        <v>573</v>
      </c>
      <c r="AP96" t="s">
        <v>91</v>
      </c>
      <c r="AQ96" s="15">
        <v>8.3000000000000007</v>
      </c>
      <c r="AR96" s="8">
        <v>0.83000000000000007</v>
      </c>
      <c r="AS96" t="s">
        <v>574</v>
      </c>
      <c r="AT96" t="s">
        <v>91</v>
      </c>
      <c r="AU96" t="s">
        <v>91</v>
      </c>
    </row>
    <row r="97" spans="2:47">
      <c r="B97" s="8">
        <v>0.84</v>
      </c>
      <c r="C97" s="8">
        <f t="shared" si="5"/>
        <v>0.64615384615384475</v>
      </c>
      <c r="D97" t="s">
        <v>65</v>
      </c>
      <c r="E97" s="8">
        <v>0.84</v>
      </c>
      <c r="F97" t="s">
        <v>427</v>
      </c>
      <c r="G97" t="s">
        <v>91</v>
      </c>
      <c r="H97" s="8">
        <v>0.84</v>
      </c>
      <c r="I97" s="8">
        <f t="shared" si="6"/>
        <v>0.76363636363636223</v>
      </c>
      <c r="J97" t="s">
        <v>100</v>
      </c>
      <c r="K97" s="8">
        <v>0.84</v>
      </c>
      <c r="L97" t="s">
        <v>552</v>
      </c>
      <c r="O97" s="8">
        <v>0.84</v>
      </c>
      <c r="P97" t="s">
        <v>556</v>
      </c>
      <c r="R97" s="8">
        <v>0.84</v>
      </c>
      <c r="S97" t="s">
        <v>558</v>
      </c>
      <c r="T97" t="s">
        <v>91</v>
      </c>
      <c r="Y97" s="15">
        <v>84</v>
      </c>
      <c r="Z97" s="8">
        <f t="shared" si="4"/>
        <v>0.59999999999999876</v>
      </c>
      <c r="AA97" t="s">
        <v>100</v>
      </c>
      <c r="AB97" s="15">
        <v>84</v>
      </c>
      <c r="AC97" t="s">
        <v>109</v>
      </c>
      <c r="AD97" t="s">
        <v>91</v>
      </c>
      <c r="AE97" s="15">
        <v>84</v>
      </c>
      <c r="AF97" s="15">
        <v>1.48</v>
      </c>
      <c r="AG97" t="s">
        <v>563</v>
      </c>
      <c r="AH97" t="s">
        <v>91</v>
      </c>
      <c r="AI97" s="15">
        <v>84</v>
      </c>
      <c r="AJ97" s="8">
        <v>0.84</v>
      </c>
      <c r="AK97" t="s">
        <v>566</v>
      </c>
      <c r="AL97" t="s">
        <v>91</v>
      </c>
      <c r="AM97" s="15">
        <v>8.4</v>
      </c>
      <c r="AN97" s="15">
        <v>0.84</v>
      </c>
      <c r="AO97" t="s">
        <v>573</v>
      </c>
      <c r="AP97" t="s">
        <v>91</v>
      </c>
      <c r="AQ97" s="15">
        <v>8.4</v>
      </c>
      <c r="AR97" s="8">
        <v>0.84</v>
      </c>
      <c r="AS97" t="s">
        <v>574</v>
      </c>
      <c r="AT97" t="s">
        <v>91</v>
      </c>
      <c r="AU97" t="s">
        <v>91</v>
      </c>
    </row>
    <row r="98" spans="2:47">
      <c r="B98" s="8">
        <v>0.85</v>
      </c>
      <c r="C98" s="8">
        <f t="shared" si="5"/>
        <v>0.65384615384615241</v>
      </c>
      <c r="D98" t="s">
        <v>65</v>
      </c>
      <c r="E98" s="8">
        <v>0.85</v>
      </c>
      <c r="F98" t="s">
        <v>427</v>
      </c>
      <c r="G98" t="s">
        <v>91</v>
      </c>
      <c r="H98" s="8">
        <v>0.85</v>
      </c>
      <c r="I98" s="8">
        <f t="shared" si="6"/>
        <v>0.77272727272727126</v>
      </c>
      <c r="J98" t="s">
        <v>100</v>
      </c>
      <c r="K98" s="8">
        <v>0.85</v>
      </c>
      <c r="L98" t="s">
        <v>552</v>
      </c>
      <c r="O98" s="8">
        <v>0.85</v>
      </c>
      <c r="P98" t="s">
        <v>556</v>
      </c>
      <c r="R98" s="8">
        <v>0.85</v>
      </c>
      <c r="S98" t="s">
        <v>558</v>
      </c>
      <c r="T98" t="s">
        <v>91</v>
      </c>
      <c r="Y98" s="15">
        <v>85</v>
      </c>
      <c r="Z98" s="8">
        <f t="shared" si="4"/>
        <v>0.58333333333333204</v>
      </c>
      <c r="AA98" t="s">
        <v>100</v>
      </c>
      <c r="AB98" s="15">
        <v>85</v>
      </c>
      <c r="AC98" t="s">
        <v>109</v>
      </c>
      <c r="AD98" t="s">
        <v>91</v>
      </c>
      <c r="AE98" s="15">
        <v>85</v>
      </c>
      <c r="AF98" s="15">
        <v>1.5</v>
      </c>
      <c r="AG98" t="s">
        <v>563</v>
      </c>
      <c r="AH98" t="s">
        <v>91</v>
      </c>
      <c r="AI98" s="15">
        <v>85</v>
      </c>
      <c r="AJ98" s="8">
        <v>0.85</v>
      </c>
      <c r="AK98" t="s">
        <v>566</v>
      </c>
      <c r="AL98" t="s">
        <v>91</v>
      </c>
      <c r="AM98" s="15">
        <v>8.5</v>
      </c>
      <c r="AN98" s="15">
        <v>0.85</v>
      </c>
      <c r="AO98" t="s">
        <v>573</v>
      </c>
      <c r="AP98" t="s">
        <v>91</v>
      </c>
      <c r="AQ98" s="15">
        <v>8.5</v>
      </c>
      <c r="AR98" s="8">
        <v>0.85</v>
      </c>
      <c r="AS98" t="s">
        <v>574</v>
      </c>
      <c r="AT98" t="s">
        <v>91</v>
      </c>
      <c r="AU98" t="s">
        <v>91</v>
      </c>
    </row>
    <row r="99" spans="2:47">
      <c r="B99" s="8">
        <v>0.86</v>
      </c>
      <c r="C99" s="8">
        <f t="shared" si="5"/>
        <v>0.66153846153846008</v>
      </c>
      <c r="D99" t="s">
        <v>65</v>
      </c>
      <c r="E99" s="8">
        <v>0.86</v>
      </c>
      <c r="F99" t="s">
        <v>427</v>
      </c>
      <c r="G99" t="s">
        <v>91</v>
      </c>
      <c r="H99" s="8">
        <v>0.86</v>
      </c>
      <c r="I99" s="8">
        <f t="shared" si="6"/>
        <v>0.7818181818181803</v>
      </c>
      <c r="J99" t="s">
        <v>100</v>
      </c>
      <c r="K99" s="8">
        <v>0.86</v>
      </c>
      <c r="L99" t="s">
        <v>552</v>
      </c>
      <c r="O99" s="8">
        <v>0.86</v>
      </c>
      <c r="P99" t="s">
        <v>556</v>
      </c>
      <c r="R99" s="8">
        <v>0.86</v>
      </c>
      <c r="S99" t="s">
        <v>558</v>
      </c>
      <c r="T99" t="s">
        <v>91</v>
      </c>
      <c r="Y99" s="15">
        <v>86</v>
      </c>
      <c r="Z99" s="8">
        <f t="shared" si="4"/>
        <v>0.56666666666666532</v>
      </c>
      <c r="AA99" t="s">
        <v>100</v>
      </c>
      <c r="AB99" s="15">
        <v>86</v>
      </c>
      <c r="AC99" t="s">
        <v>109</v>
      </c>
      <c r="AD99" t="s">
        <v>91</v>
      </c>
      <c r="AE99" s="15">
        <v>86</v>
      </c>
      <c r="AF99" s="15">
        <v>1.52</v>
      </c>
      <c r="AG99" t="s">
        <v>563</v>
      </c>
      <c r="AH99" t="s">
        <v>91</v>
      </c>
      <c r="AI99" s="15">
        <v>86</v>
      </c>
      <c r="AJ99" s="8">
        <v>0.86</v>
      </c>
      <c r="AK99" t="s">
        <v>566</v>
      </c>
      <c r="AL99" t="s">
        <v>91</v>
      </c>
      <c r="AM99" s="15">
        <v>8.6</v>
      </c>
      <c r="AN99" s="15">
        <v>0.86</v>
      </c>
      <c r="AO99" t="s">
        <v>573</v>
      </c>
      <c r="AP99" t="s">
        <v>91</v>
      </c>
      <c r="AQ99" s="15">
        <v>8.6</v>
      </c>
      <c r="AR99" s="8">
        <v>0.86</v>
      </c>
      <c r="AS99" t="s">
        <v>574</v>
      </c>
      <c r="AT99" t="s">
        <v>91</v>
      </c>
      <c r="AU99" t="s">
        <v>91</v>
      </c>
    </row>
    <row r="100" spans="2:47">
      <c r="B100" s="8">
        <v>0.87</v>
      </c>
      <c r="C100" s="8">
        <f t="shared" si="5"/>
        <v>0.66923076923076774</v>
      </c>
      <c r="D100" t="s">
        <v>65</v>
      </c>
      <c r="E100" s="8">
        <v>0.87</v>
      </c>
      <c r="F100" t="s">
        <v>427</v>
      </c>
      <c r="G100" t="s">
        <v>91</v>
      </c>
      <c r="H100" s="8">
        <v>0.87</v>
      </c>
      <c r="I100" s="8">
        <f t="shared" si="6"/>
        <v>0.79090909090908934</v>
      </c>
      <c r="J100" t="s">
        <v>100</v>
      </c>
      <c r="K100" s="8">
        <v>0.87</v>
      </c>
      <c r="L100" t="s">
        <v>552</v>
      </c>
      <c r="O100" s="8">
        <v>0.87</v>
      </c>
      <c r="P100" t="s">
        <v>556</v>
      </c>
      <c r="R100" s="8">
        <v>0.87</v>
      </c>
      <c r="S100" t="s">
        <v>558</v>
      </c>
      <c r="T100" t="s">
        <v>91</v>
      </c>
      <c r="Y100" s="15">
        <v>87</v>
      </c>
      <c r="Z100" s="8">
        <f t="shared" si="4"/>
        <v>0.5499999999999986</v>
      </c>
      <c r="AA100" t="s">
        <v>100</v>
      </c>
      <c r="AB100" s="15">
        <v>87</v>
      </c>
      <c r="AC100" t="s">
        <v>109</v>
      </c>
      <c r="AD100" t="s">
        <v>91</v>
      </c>
      <c r="AE100" s="15">
        <v>87</v>
      </c>
      <c r="AF100" s="15">
        <v>1.54</v>
      </c>
      <c r="AG100" t="s">
        <v>563</v>
      </c>
      <c r="AH100" t="s">
        <v>91</v>
      </c>
      <c r="AI100" s="15">
        <v>87</v>
      </c>
      <c r="AJ100" s="8">
        <v>0.87</v>
      </c>
      <c r="AK100" t="s">
        <v>566</v>
      </c>
      <c r="AL100" t="s">
        <v>91</v>
      </c>
      <c r="AM100" s="15">
        <v>8.7000000000000011</v>
      </c>
      <c r="AN100" s="15">
        <v>0.87</v>
      </c>
      <c r="AO100" t="s">
        <v>573</v>
      </c>
      <c r="AP100" t="s">
        <v>91</v>
      </c>
      <c r="AQ100" s="15">
        <v>8.7000000000000011</v>
      </c>
      <c r="AR100" s="8">
        <v>0.87</v>
      </c>
      <c r="AS100" t="s">
        <v>574</v>
      </c>
      <c r="AT100" t="s">
        <v>91</v>
      </c>
      <c r="AU100" t="s">
        <v>91</v>
      </c>
    </row>
    <row r="101" spans="2:47">
      <c r="B101" s="8">
        <v>0.88</v>
      </c>
      <c r="C101" s="8">
        <f t="shared" si="5"/>
        <v>0.67692307692307541</v>
      </c>
      <c r="D101" t="s">
        <v>65</v>
      </c>
      <c r="E101" s="8">
        <v>0.88</v>
      </c>
      <c r="F101" t="s">
        <v>427</v>
      </c>
      <c r="G101" t="s">
        <v>91</v>
      </c>
      <c r="H101" s="8">
        <v>0.88</v>
      </c>
      <c r="I101" s="8">
        <f t="shared" si="6"/>
        <v>0.79999999999999838</v>
      </c>
      <c r="J101" t="s">
        <v>100</v>
      </c>
      <c r="K101" s="8">
        <v>0.88</v>
      </c>
      <c r="L101" t="s">
        <v>552</v>
      </c>
      <c r="O101" s="8">
        <v>0.88</v>
      </c>
      <c r="P101" t="s">
        <v>556</v>
      </c>
      <c r="R101" s="8">
        <v>0.88</v>
      </c>
      <c r="S101" t="s">
        <v>558</v>
      </c>
      <c r="T101" t="s">
        <v>91</v>
      </c>
      <c r="Y101" s="15">
        <v>88</v>
      </c>
      <c r="Z101" s="8">
        <f t="shared" si="4"/>
        <v>0.53333333333333188</v>
      </c>
      <c r="AA101" t="s">
        <v>100</v>
      </c>
      <c r="AB101" s="15">
        <v>88</v>
      </c>
      <c r="AC101" t="s">
        <v>109</v>
      </c>
      <c r="AD101" t="s">
        <v>91</v>
      </c>
      <c r="AE101" s="15">
        <v>88</v>
      </c>
      <c r="AF101" s="15">
        <v>1.56</v>
      </c>
      <c r="AG101" t="s">
        <v>563</v>
      </c>
      <c r="AH101" t="s">
        <v>91</v>
      </c>
      <c r="AI101" s="15">
        <v>88</v>
      </c>
      <c r="AJ101" s="8">
        <v>0.88</v>
      </c>
      <c r="AK101" t="s">
        <v>566</v>
      </c>
      <c r="AL101" t="s">
        <v>91</v>
      </c>
      <c r="AM101" s="15">
        <v>8.8000000000000007</v>
      </c>
      <c r="AN101" s="15">
        <v>0.88</v>
      </c>
      <c r="AO101" t="s">
        <v>573</v>
      </c>
      <c r="AP101" t="s">
        <v>91</v>
      </c>
      <c r="AQ101" s="15">
        <v>8.8000000000000007</v>
      </c>
      <c r="AR101" s="8">
        <v>0.88</v>
      </c>
      <c r="AS101" t="s">
        <v>574</v>
      </c>
      <c r="AT101" t="s">
        <v>91</v>
      </c>
      <c r="AU101" t="s">
        <v>91</v>
      </c>
    </row>
    <row r="102" spans="2:47">
      <c r="B102" s="8">
        <v>0.89</v>
      </c>
      <c r="C102" s="8">
        <f t="shared" si="5"/>
        <v>0.68461538461538307</v>
      </c>
      <c r="D102" t="s">
        <v>65</v>
      </c>
      <c r="E102" s="8">
        <v>0.89</v>
      </c>
      <c r="F102" t="s">
        <v>427</v>
      </c>
      <c r="G102" t="s">
        <v>91</v>
      </c>
      <c r="H102" s="8">
        <v>0.89</v>
      </c>
      <c r="I102" s="8">
        <f t="shared" si="6"/>
        <v>0.80909090909090742</v>
      </c>
      <c r="J102" t="s">
        <v>100</v>
      </c>
      <c r="K102" s="8">
        <v>0.89</v>
      </c>
      <c r="L102" t="s">
        <v>552</v>
      </c>
      <c r="O102" s="8">
        <v>0.89</v>
      </c>
      <c r="P102" t="s">
        <v>556</v>
      </c>
      <c r="R102" s="8">
        <v>0.89</v>
      </c>
      <c r="S102" t="s">
        <v>558</v>
      </c>
      <c r="T102" t="s">
        <v>91</v>
      </c>
      <c r="Y102" s="15">
        <v>89</v>
      </c>
      <c r="Z102" s="8">
        <f t="shared" si="4"/>
        <v>0.51666666666666516</v>
      </c>
      <c r="AA102" t="s">
        <v>100</v>
      </c>
      <c r="AB102" s="15">
        <v>89</v>
      </c>
      <c r="AC102" t="s">
        <v>109</v>
      </c>
      <c r="AD102" t="s">
        <v>91</v>
      </c>
      <c r="AE102" s="15">
        <v>89</v>
      </c>
      <c r="AF102" s="15">
        <v>1.58</v>
      </c>
      <c r="AG102" t="s">
        <v>563</v>
      </c>
      <c r="AH102" t="s">
        <v>91</v>
      </c>
      <c r="AI102" s="15">
        <v>89</v>
      </c>
      <c r="AJ102" s="8">
        <v>0.89</v>
      </c>
      <c r="AK102" t="s">
        <v>566</v>
      </c>
      <c r="AL102" t="s">
        <v>91</v>
      </c>
      <c r="AM102" s="15">
        <v>8.9</v>
      </c>
      <c r="AN102" s="15">
        <v>0.89</v>
      </c>
      <c r="AO102" t="s">
        <v>573</v>
      </c>
      <c r="AP102" t="s">
        <v>91</v>
      </c>
      <c r="AQ102" s="15">
        <v>8.9</v>
      </c>
      <c r="AR102" s="8">
        <v>0.89</v>
      </c>
      <c r="AS102" t="s">
        <v>574</v>
      </c>
      <c r="AT102" t="s">
        <v>91</v>
      </c>
      <c r="AU102" t="s">
        <v>91</v>
      </c>
    </row>
    <row r="103" spans="2:47">
      <c r="B103" s="8">
        <v>0.9</v>
      </c>
      <c r="C103" s="8">
        <f t="shared" si="5"/>
        <v>0.69230769230769074</v>
      </c>
      <c r="D103" t="s">
        <v>65</v>
      </c>
      <c r="E103" s="8">
        <v>0.9</v>
      </c>
      <c r="F103" t="s">
        <v>427</v>
      </c>
      <c r="G103" t="s">
        <v>91</v>
      </c>
      <c r="H103" s="8">
        <v>0.9</v>
      </c>
      <c r="I103" s="8">
        <f t="shared" si="6"/>
        <v>0.81818181818181646</v>
      </c>
      <c r="J103" t="s">
        <v>100</v>
      </c>
      <c r="K103" s="8">
        <v>0.9</v>
      </c>
      <c r="L103" t="s">
        <v>552</v>
      </c>
      <c r="O103" s="8">
        <v>0.9</v>
      </c>
      <c r="P103" t="s">
        <v>556</v>
      </c>
      <c r="R103" s="8">
        <v>0.9</v>
      </c>
      <c r="S103" t="s">
        <v>558</v>
      </c>
      <c r="T103" t="s">
        <v>91</v>
      </c>
      <c r="Y103" s="15">
        <v>90</v>
      </c>
      <c r="Z103" s="8">
        <f t="shared" si="4"/>
        <v>0.4999999999999985</v>
      </c>
      <c r="AA103" t="s">
        <v>100</v>
      </c>
      <c r="AB103" s="15">
        <v>90</v>
      </c>
      <c r="AC103" t="s">
        <v>109</v>
      </c>
      <c r="AD103" t="s">
        <v>91</v>
      </c>
      <c r="AE103" s="15">
        <v>90</v>
      </c>
      <c r="AF103" s="15">
        <v>1.6</v>
      </c>
      <c r="AG103" t="s">
        <v>563</v>
      </c>
      <c r="AH103" t="s">
        <v>91</v>
      </c>
      <c r="AI103" s="15">
        <v>90</v>
      </c>
      <c r="AJ103" s="8">
        <v>0.9</v>
      </c>
      <c r="AK103" t="s">
        <v>566</v>
      </c>
      <c r="AL103" t="s">
        <v>91</v>
      </c>
      <c r="AM103" s="15">
        <v>9</v>
      </c>
      <c r="AN103" s="15">
        <v>0.9</v>
      </c>
      <c r="AO103" t="s">
        <v>573</v>
      </c>
      <c r="AP103" t="s">
        <v>91</v>
      </c>
      <c r="AQ103" s="15">
        <v>9</v>
      </c>
      <c r="AR103" s="8">
        <v>0.9</v>
      </c>
      <c r="AS103" t="s">
        <v>574</v>
      </c>
      <c r="AT103" t="s">
        <v>91</v>
      </c>
      <c r="AU103" t="s">
        <v>91</v>
      </c>
    </row>
    <row r="104" spans="2:47">
      <c r="B104" s="11">
        <v>0.91</v>
      </c>
      <c r="C104" s="11">
        <f t="shared" si="5"/>
        <v>0.6999999999999984</v>
      </c>
      <c r="D104" t="s">
        <v>100</v>
      </c>
      <c r="E104" s="11">
        <v>0.91</v>
      </c>
      <c r="F104" t="s">
        <v>427</v>
      </c>
      <c r="G104" t="s">
        <v>91</v>
      </c>
      <c r="H104" s="8">
        <v>0.91</v>
      </c>
      <c r="I104" s="8">
        <f t="shared" si="6"/>
        <v>0.82727272727272549</v>
      </c>
      <c r="J104" t="s">
        <v>100</v>
      </c>
      <c r="K104" s="8">
        <v>0.91</v>
      </c>
      <c r="L104" t="s">
        <v>552</v>
      </c>
      <c r="O104" s="8">
        <v>0.91</v>
      </c>
      <c r="P104" t="s">
        <v>556</v>
      </c>
      <c r="R104" s="8">
        <v>0.91</v>
      </c>
      <c r="S104" t="s">
        <v>558</v>
      </c>
      <c r="T104" t="s">
        <v>91</v>
      </c>
      <c r="Y104" s="15">
        <v>91</v>
      </c>
      <c r="Z104" s="8">
        <f t="shared" si="4"/>
        <v>0.48333333333333184</v>
      </c>
      <c r="AA104" t="s">
        <v>65</v>
      </c>
      <c r="AB104" s="15">
        <v>91</v>
      </c>
      <c r="AC104" t="s">
        <v>110</v>
      </c>
      <c r="AD104" t="s">
        <v>91</v>
      </c>
      <c r="AE104" s="15">
        <v>91</v>
      </c>
      <c r="AF104" s="15">
        <v>1.62</v>
      </c>
      <c r="AG104" t="s">
        <v>563</v>
      </c>
      <c r="AH104" t="s">
        <v>91</v>
      </c>
      <c r="AJ104" s="8">
        <v>0.91</v>
      </c>
      <c r="AK104" t="s">
        <v>566</v>
      </c>
      <c r="AM104" s="15">
        <v>9.1</v>
      </c>
      <c r="AN104" s="15">
        <v>0.91</v>
      </c>
      <c r="AO104" t="s">
        <v>573</v>
      </c>
      <c r="AP104" t="s">
        <v>91</v>
      </c>
      <c r="AQ104" s="15">
        <v>9.1</v>
      </c>
      <c r="AR104" s="8">
        <v>0.91</v>
      </c>
      <c r="AS104" t="s">
        <v>574</v>
      </c>
      <c r="AT104" t="s">
        <v>91</v>
      </c>
      <c r="AU104" t="s">
        <v>91</v>
      </c>
    </row>
    <row r="105" spans="2:47">
      <c r="B105" s="8">
        <v>0.92</v>
      </c>
      <c r="C105" s="8">
        <f t="shared" si="5"/>
        <v>0.70769230769230607</v>
      </c>
      <c r="D105" t="s">
        <v>100</v>
      </c>
      <c r="E105" s="8">
        <v>0.92</v>
      </c>
      <c r="F105" t="s">
        <v>427</v>
      </c>
      <c r="G105" t="s">
        <v>91</v>
      </c>
      <c r="H105" s="8">
        <v>0.92</v>
      </c>
      <c r="I105" s="8">
        <f t="shared" si="6"/>
        <v>0.83636363636363453</v>
      </c>
      <c r="J105" t="s">
        <v>100</v>
      </c>
      <c r="K105" s="8">
        <v>0.92</v>
      </c>
      <c r="L105" t="s">
        <v>552</v>
      </c>
      <c r="O105" s="8">
        <v>0.92</v>
      </c>
      <c r="P105" t="s">
        <v>556</v>
      </c>
      <c r="R105" s="8">
        <v>0.92</v>
      </c>
      <c r="S105" t="s">
        <v>558</v>
      </c>
      <c r="T105" t="s">
        <v>91</v>
      </c>
      <c r="Y105" s="15">
        <v>92</v>
      </c>
      <c r="Z105" s="8">
        <f t="shared" si="4"/>
        <v>0.46666666666666518</v>
      </c>
      <c r="AA105" t="s">
        <v>65</v>
      </c>
      <c r="AB105" s="15">
        <v>92</v>
      </c>
      <c r="AC105" t="s">
        <v>110</v>
      </c>
      <c r="AD105" t="s">
        <v>91</v>
      </c>
      <c r="AE105" s="15">
        <v>92</v>
      </c>
      <c r="AF105" s="15">
        <v>1.64</v>
      </c>
      <c r="AG105" t="s">
        <v>563</v>
      </c>
      <c r="AH105" t="s">
        <v>91</v>
      </c>
      <c r="AJ105" s="8">
        <v>0.92</v>
      </c>
      <c r="AK105" t="s">
        <v>566</v>
      </c>
      <c r="AM105" s="15">
        <v>9.2000000000000011</v>
      </c>
      <c r="AN105" s="15">
        <v>0.92</v>
      </c>
      <c r="AO105" t="s">
        <v>573</v>
      </c>
      <c r="AP105" t="s">
        <v>91</v>
      </c>
      <c r="AQ105" s="15">
        <v>9.2000000000000011</v>
      </c>
      <c r="AR105" s="8">
        <v>0.92</v>
      </c>
      <c r="AS105" t="s">
        <v>574</v>
      </c>
      <c r="AT105" t="s">
        <v>91</v>
      </c>
      <c r="AU105" t="s">
        <v>91</v>
      </c>
    </row>
    <row r="106" spans="2:47">
      <c r="B106" s="8">
        <v>0.93</v>
      </c>
      <c r="C106" s="8">
        <f t="shared" si="5"/>
        <v>0.71538461538461373</v>
      </c>
      <c r="D106" t="s">
        <v>100</v>
      </c>
      <c r="E106" s="8">
        <v>0.93</v>
      </c>
      <c r="F106" t="s">
        <v>427</v>
      </c>
      <c r="G106" t="s">
        <v>91</v>
      </c>
      <c r="H106" s="10">
        <v>0.93</v>
      </c>
      <c r="I106" s="10">
        <f t="shared" si="6"/>
        <v>0.84545454545454357</v>
      </c>
      <c r="J106" t="s">
        <v>63</v>
      </c>
      <c r="K106" s="10">
        <v>0.93</v>
      </c>
      <c r="L106" t="s">
        <v>552</v>
      </c>
      <c r="O106" s="10">
        <v>0.93</v>
      </c>
      <c r="P106" t="s">
        <v>556</v>
      </c>
      <c r="R106" s="10">
        <v>0.93</v>
      </c>
      <c r="S106" t="s">
        <v>558</v>
      </c>
      <c r="T106" t="s">
        <v>91</v>
      </c>
      <c r="Y106" s="15">
        <v>93</v>
      </c>
      <c r="Z106" s="8">
        <f t="shared" si="4"/>
        <v>0.44999999999999851</v>
      </c>
      <c r="AA106" t="s">
        <v>65</v>
      </c>
      <c r="AB106" s="15">
        <v>93</v>
      </c>
      <c r="AC106" t="s">
        <v>110</v>
      </c>
      <c r="AD106" t="s">
        <v>91</v>
      </c>
      <c r="AE106" s="15">
        <v>93</v>
      </c>
      <c r="AF106" s="15">
        <v>1.66</v>
      </c>
      <c r="AG106" t="s">
        <v>563</v>
      </c>
      <c r="AH106" t="s">
        <v>91</v>
      </c>
      <c r="AJ106" s="10">
        <v>0.93</v>
      </c>
      <c r="AK106" t="s">
        <v>566</v>
      </c>
      <c r="AM106" s="15">
        <v>9.3000000000000007</v>
      </c>
      <c r="AN106" s="15">
        <v>0.93</v>
      </c>
      <c r="AO106" t="s">
        <v>573</v>
      </c>
      <c r="AP106" t="s">
        <v>91</v>
      </c>
      <c r="AQ106" s="15">
        <v>9.3000000000000007</v>
      </c>
      <c r="AR106" s="10">
        <v>0.93</v>
      </c>
      <c r="AS106" t="s">
        <v>574</v>
      </c>
      <c r="AT106" t="s">
        <v>91</v>
      </c>
      <c r="AU106" t="s">
        <v>91</v>
      </c>
    </row>
    <row r="107" spans="2:47">
      <c r="B107" s="8">
        <v>0.94</v>
      </c>
      <c r="C107" s="8">
        <f t="shared" si="5"/>
        <v>0.7230769230769214</v>
      </c>
      <c r="D107" t="s">
        <v>100</v>
      </c>
      <c r="E107" s="8">
        <v>0.94</v>
      </c>
      <c r="F107" t="s">
        <v>427</v>
      </c>
      <c r="G107" t="s">
        <v>91</v>
      </c>
      <c r="H107" s="8">
        <v>0.94000000000000006</v>
      </c>
      <c r="I107" s="8">
        <f t="shared" si="6"/>
        <v>0.85454545454545261</v>
      </c>
      <c r="J107" t="s">
        <v>63</v>
      </c>
      <c r="K107" s="8">
        <v>0.94000000000000006</v>
      </c>
      <c r="L107" t="s">
        <v>552</v>
      </c>
      <c r="O107" s="8">
        <v>0.94000000000000006</v>
      </c>
      <c r="P107" t="s">
        <v>556</v>
      </c>
      <c r="R107" s="8">
        <v>0.94000000000000006</v>
      </c>
      <c r="S107" t="s">
        <v>558</v>
      </c>
      <c r="T107" t="s">
        <v>91</v>
      </c>
      <c r="Y107" s="15">
        <v>94</v>
      </c>
      <c r="Z107" s="8">
        <f t="shared" si="4"/>
        <v>0.43333333333333185</v>
      </c>
      <c r="AA107" t="s">
        <v>65</v>
      </c>
      <c r="AB107" s="15">
        <v>94</v>
      </c>
      <c r="AC107" t="s">
        <v>110</v>
      </c>
      <c r="AD107" t="s">
        <v>91</v>
      </c>
      <c r="AE107" s="15">
        <v>94</v>
      </c>
      <c r="AF107" s="15">
        <v>1.68</v>
      </c>
      <c r="AG107" t="s">
        <v>563</v>
      </c>
      <c r="AH107" t="s">
        <v>91</v>
      </c>
      <c r="AJ107" s="8">
        <v>0.94000000000000006</v>
      </c>
      <c r="AK107" t="s">
        <v>566</v>
      </c>
      <c r="AM107" s="15">
        <v>9.4</v>
      </c>
      <c r="AN107" s="15">
        <v>0.94</v>
      </c>
      <c r="AO107" t="s">
        <v>573</v>
      </c>
      <c r="AP107" t="s">
        <v>91</v>
      </c>
      <c r="AQ107" s="15">
        <v>9.4</v>
      </c>
      <c r="AR107" s="8">
        <v>0.94000000000000006</v>
      </c>
      <c r="AS107" t="s">
        <v>574</v>
      </c>
      <c r="AT107" t="s">
        <v>91</v>
      </c>
      <c r="AU107" t="s">
        <v>91</v>
      </c>
    </row>
    <row r="108" spans="2:47">
      <c r="B108" s="8">
        <v>0.95</v>
      </c>
      <c r="C108" s="8">
        <f t="shared" si="5"/>
        <v>0.73076923076922906</v>
      </c>
      <c r="D108" t="s">
        <v>100</v>
      </c>
      <c r="E108" s="8">
        <v>0.95</v>
      </c>
      <c r="F108" t="s">
        <v>427</v>
      </c>
      <c r="G108" t="s">
        <v>91</v>
      </c>
      <c r="H108" s="8">
        <v>0.95000000000000007</v>
      </c>
      <c r="I108" s="8">
        <f t="shared" si="6"/>
        <v>0.86363636363636165</v>
      </c>
      <c r="J108" t="s">
        <v>63</v>
      </c>
      <c r="K108" s="8">
        <v>0.95000000000000007</v>
      </c>
      <c r="L108" t="s">
        <v>552</v>
      </c>
      <c r="O108" s="8">
        <v>0.95000000000000007</v>
      </c>
      <c r="P108" t="s">
        <v>556</v>
      </c>
      <c r="R108" s="8">
        <v>0.95000000000000007</v>
      </c>
      <c r="S108" t="s">
        <v>558</v>
      </c>
      <c r="T108" t="s">
        <v>91</v>
      </c>
      <c r="Y108" s="15">
        <v>95</v>
      </c>
      <c r="Z108" s="8">
        <f t="shared" si="4"/>
        <v>0.41666666666666519</v>
      </c>
      <c r="AA108" t="s">
        <v>65</v>
      </c>
      <c r="AB108" s="15">
        <v>95</v>
      </c>
      <c r="AC108" t="s">
        <v>110</v>
      </c>
      <c r="AD108" t="s">
        <v>91</v>
      </c>
      <c r="AE108" s="15">
        <v>95</v>
      </c>
      <c r="AF108" s="15">
        <v>1.7</v>
      </c>
      <c r="AG108" t="s">
        <v>563</v>
      </c>
      <c r="AH108" t="s">
        <v>91</v>
      </c>
      <c r="AJ108" s="8">
        <v>0.95000000000000007</v>
      </c>
      <c r="AK108" t="s">
        <v>566</v>
      </c>
      <c r="AM108" s="15">
        <v>9.5</v>
      </c>
      <c r="AN108" s="15">
        <v>0.95</v>
      </c>
      <c r="AO108" t="s">
        <v>573</v>
      </c>
      <c r="AP108" t="s">
        <v>91</v>
      </c>
      <c r="AQ108" s="15">
        <v>9.5</v>
      </c>
      <c r="AR108" s="8">
        <v>0.95000000000000007</v>
      </c>
      <c r="AS108" t="s">
        <v>574</v>
      </c>
      <c r="AT108" t="s">
        <v>91</v>
      </c>
      <c r="AU108" t="s">
        <v>91</v>
      </c>
    </row>
    <row r="109" spans="2:47">
      <c r="B109" s="8">
        <v>0.96</v>
      </c>
      <c r="C109" s="8">
        <f t="shared" si="5"/>
        <v>0.73846153846153673</v>
      </c>
      <c r="D109" t="s">
        <v>100</v>
      </c>
      <c r="E109" s="8">
        <v>0.96</v>
      </c>
      <c r="F109" t="s">
        <v>427</v>
      </c>
      <c r="G109" t="s">
        <v>91</v>
      </c>
      <c r="H109" s="8">
        <v>0.96</v>
      </c>
      <c r="I109" s="8">
        <f t="shared" si="6"/>
        <v>0.87272727272727069</v>
      </c>
      <c r="J109" t="s">
        <v>63</v>
      </c>
      <c r="K109" s="8">
        <v>0.96</v>
      </c>
      <c r="L109" t="s">
        <v>552</v>
      </c>
      <c r="O109" s="8">
        <v>0.96</v>
      </c>
      <c r="P109" t="s">
        <v>556</v>
      </c>
      <c r="R109" s="8">
        <v>0.96</v>
      </c>
      <c r="S109" t="s">
        <v>558</v>
      </c>
      <c r="T109" t="s">
        <v>91</v>
      </c>
      <c r="Y109" s="15">
        <v>96</v>
      </c>
      <c r="Z109" s="8">
        <f t="shared" si="4"/>
        <v>0.39999999999999852</v>
      </c>
      <c r="AA109" t="s">
        <v>65</v>
      </c>
      <c r="AB109" s="15">
        <v>96</v>
      </c>
      <c r="AC109" t="s">
        <v>110</v>
      </c>
      <c r="AD109" t="s">
        <v>91</v>
      </c>
      <c r="AE109" s="15">
        <v>96</v>
      </c>
      <c r="AF109" s="15">
        <v>1.72</v>
      </c>
      <c r="AG109" t="s">
        <v>563</v>
      </c>
      <c r="AH109" t="s">
        <v>91</v>
      </c>
      <c r="AJ109" s="8">
        <v>0.96</v>
      </c>
      <c r="AK109" t="s">
        <v>566</v>
      </c>
      <c r="AM109" s="15">
        <v>9.6000000000000014</v>
      </c>
      <c r="AN109" s="15">
        <v>0.96</v>
      </c>
      <c r="AO109" t="s">
        <v>573</v>
      </c>
      <c r="AP109" t="s">
        <v>91</v>
      </c>
      <c r="AQ109" s="15">
        <v>9.6000000000000014</v>
      </c>
      <c r="AR109" s="8">
        <v>0.96</v>
      </c>
      <c r="AS109" t="s">
        <v>574</v>
      </c>
      <c r="AT109" t="s">
        <v>91</v>
      </c>
      <c r="AU109" t="s">
        <v>91</v>
      </c>
    </row>
    <row r="110" spans="2:47">
      <c r="B110" s="8">
        <v>0.97</v>
      </c>
      <c r="C110" s="8">
        <f t="shared" si="5"/>
        <v>0.74615384615384439</v>
      </c>
      <c r="D110" t="s">
        <v>100</v>
      </c>
      <c r="E110" s="8">
        <v>0.97</v>
      </c>
      <c r="F110" t="s">
        <v>427</v>
      </c>
      <c r="G110" t="s">
        <v>91</v>
      </c>
      <c r="H110" s="8">
        <v>0.97</v>
      </c>
      <c r="I110" s="8">
        <f t="shared" si="6"/>
        <v>0.88181818181817972</v>
      </c>
      <c r="J110" t="s">
        <v>63</v>
      </c>
      <c r="K110" s="8">
        <v>0.97</v>
      </c>
      <c r="L110" t="s">
        <v>552</v>
      </c>
      <c r="O110" s="8">
        <v>0.97</v>
      </c>
      <c r="P110" t="s">
        <v>556</v>
      </c>
      <c r="R110" s="8">
        <v>0.97</v>
      </c>
      <c r="S110" t="s">
        <v>558</v>
      </c>
      <c r="T110" t="s">
        <v>91</v>
      </c>
      <c r="Y110" s="15">
        <v>97</v>
      </c>
      <c r="Z110" s="8">
        <f t="shared" si="4"/>
        <v>0.38333333333333186</v>
      </c>
      <c r="AA110" t="s">
        <v>65</v>
      </c>
      <c r="AB110" s="15">
        <v>97</v>
      </c>
      <c r="AC110" t="s">
        <v>110</v>
      </c>
      <c r="AD110" t="s">
        <v>91</v>
      </c>
      <c r="AE110" s="15">
        <v>97</v>
      </c>
      <c r="AF110" s="15">
        <v>1.74</v>
      </c>
      <c r="AG110" t="s">
        <v>563</v>
      </c>
      <c r="AH110" t="s">
        <v>91</v>
      </c>
      <c r="AJ110" s="8">
        <v>0.97</v>
      </c>
      <c r="AK110" t="s">
        <v>566</v>
      </c>
      <c r="AM110" s="15">
        <v>9.7000000000000011</v>
      </c>
      <c r="AN110" s="15">
        <v>0.97</v>
      </c>
      <c r="AO110" t="s">
        <v>573</v>
      </c>
      <c r="AP110" t="s">
        <v>91</v>
      </c>
      <c r="AQ110" s="15">
        <v>9.7000000000000011</v>
      </c>
      <c r="AR110" s="8">
        <v>0.97</v>
      </c>
      <c r="AS110" t="s">
        <v>574</v>
      </c>
      <c r="AT110" t="s">
        <v>91</v>
      </c>
      <c r="AU110" t="s">
        <v>91</v>
      </c>
    </row>
    <row r="111" spans="2:47">
      <c r="B111" s="8">
        <v>0.98</v>
      </c>
      <c r="C111" s="8">
        <f t="shared" si="5"/>
        <v>0.75384615384615206</v>
      </c>
      <c r="D111" t="s">
        <v>100</v>
      </c>
      <c r="E111" s="8">
        <v>0.98</v>
      </c>
      <c r="F111" t="s">
        <v>427</v>
      </c>
      <c r="G111" t="s">
        <v>91</v>
      </c>
      <c r="H111" s="8">
        <v>0.98</v>
      </c>
      <c r="I111" s="8">
        <f t="shared" si="6"/>
        <v>0.89090909090908876</v>
      </c>
      <c r="J111" t="s">
        <v>63</v>
      </c>
      <c r="K111" s="8">
        <v>0.98</v>
      </c>
      <c r="L111" t="s">
        <v>552</v>
      </c>
      <c r="O111" s="8">
        <v>0.98</v>
      </c>
      <c r="P111" t="s">
        <v>556</v>
      </c>
      <c r="R111" s="8">
        <v>0.98</v>
      </c>
      <c r="S111" t="s">
        <v>558</v>
      </c>
      <c r="T111" t="s">
        <v>91</v>
      </c>
      <c r="Y111" s="15">
        <v>98</v>
      </c>
      <c r="Z111" s="8">
        <f t="shared" si="4"/>
        <v>0.3666666666666652</v>
      </c>
      <c r="AA111" t="s">
        <v>65</v>
      </c>
      <c r="AB111" s="15">
        <v>98</v>
      </c>
      <c r="AC111" t="s">
        <v>110</v>
      </c>
      <c r="AD111" t="s">
        <v>91</v>
      </c>
      <c r="AE111" s="15">
        <v>98</v>
      </c>
      <c r="AF111" s="15">
        <v>1.76</v>
      </c>
      <c r="AG111" t="s">
        <v>563</v>
      </c>
      <c r="AH111" t="s">
        <v>91</v>
      </c>
      <c r="AJ111" s="8">
        <v>0.98</v>
      </c>
      <c r="AK111" t="s">
        <v>566</v>
      </c>
      <c r="AM111" s="15">
        <v>9.8000000000000007</v>
      </c>
      <c r="AN111" s="15">
        <v>0.98</v>
      </c>
      <c r="AO111" t="s">
        <v>573</v>
      </c>
      <c r="AP111" t="s">
        <v>91</v>
      </c>
      <c r="AQ111" s="15">
        <v>9.8000000000000007</v>
      </c>
      <c r="AR111" s="8">
        <v>0.98</v>
      </c>
      <c r="AS111" t="s">
        <v>574</v>
      </c>
      <c r="AT111" t="s">
        <v>91</v>
      </c>
      <c r="AU111" t="s">
        <v>91</v>
      </c>
    </row>
    <row r="112" spans="2:47">
      <c r="B112" s="8">
        <v>0.99</v>
      </c>
      <c r="C112" s="8">
        <f t="shared" si="5"/>
        <v>0.76153846153845972</v>
      </c>
      <c r="D112" t="s">
        <v>100</v>
      </c>
      <c r="E112" s="8">
        <v>0.99</v>
      </c>
      <c r="F112" t="s">
        <v>427</v>
      </c>
      <c r="G112" t="s">
        <v>91</v>
      </c>
      <c r="H112" s="8">
        <v>0.99</v>
      </c>
      <c r="I112" s="8">
        <f t="shared" si="6"/>
        <v>0.8999999999999978</v>
      </c>
      <c r="J112" t="s">
        <v>63</v>
      </c>
      <c r="K112" s="8">
        <v>0.99</v>
      </c>
      <c r="L112" t="s">
        <v>552</v>
      </c>
      <c r="O112" s="8">
        <v>0.99</v>
      </c>
      <c r="P112" t="s">
        <v>556</v>
      </c>
      <c r="R112" s="8">
        <v>0.99</v>
      </c>
      <c r="S112" t="s">
        <v>558</v>
      </c>
      <c r="T112" t="s">
        <v>91</v>
      </c>
      <c r="Y112" s="15">
        <v>99</v>
      </c>
      <c r="Z112" s="8">
        <f t="shared" si="4"/>
        <v>0.34999999999999853</v>
      </c>
      <c r="AA112" t="s">
        <v>65</v>
      </c>
      <c r="AB112" s="15">
        <v>99</v>
      </c>
      <c r="AC112" t="s">
        <v>110</v>
      </c>
      <c r="AD112" t="s">
        <v>91</v>
      </c>
      <c r="AE112" s="15">
        <v>99</v>
      </c>
      <c r="AF112" s="15">
        <v>1.78</v>
      </c>
      <c r="AG112" t="s">
        <v>563</v>
      </c>
      <c r="AH112" t="s">
        <v>91</v>
      </c>
      <c r="AJ112" s="8">
        <v>0.99</v>
      </c>
      <c r="AK112" t="s">
        <v>566</v>
      </c>
      <c r="AM112" s="15">
        <v>9.9</v>
      </c>
      <c r="AN112" s="15">
        <v>0.99</v>
      </c>
      <c r="AO112" t="s">
        <v>573</v>
      </c>
      <c r="AP112" t="s">
        <v>91</v>
      </c>
      <c r="AQ112" s="15">
        <v>9.9</v>
      </c>
      <c r="AR112" s="8">
        <v>0.99</v>
      </c>
      <c r="AS112" t="s">
        <v>574</v>
      </c>
      <c r="AT112" t="s">
        <v>91</v>
      </c>
      <c r="AU112" t="s">
        <v>91</v>
      </c>
    </row>
    <row r="113" spans="2:47">
      <c r="B113" s="8">
        <v>1</v>
      </c>
      <c r="C113" s="8">
        <f t="shared" si="5"/>
        <v>0.76923076923076739</v>
      </c>
      <c r="D113" t="s">
        <v>100</v>
      </c>
      <c r="E113" s="8">
        <v>1</v>
      </c>
      <c r="F113" t="s">
        <v>427</v>
      </c>
      <c r="G113" t="s">
        <v>91</v>
      </c>
      <c r="H113" s="8">
        <v>1</v>
      </c>
      <c r="I113" s="8">
        <f t="shared" si="6"/>
        <v>0.90909090909090684</v>
      </c>
      <c r="J113" t="s">
        <v>63</v>
      </c>
      <c r="K113" s="8">
        <v>1</v>
      </c>
      <c r="L113" t="s">
        <v>552</v>
      </c>
      <c r="O113" s="8">
        <v>1</v>
      </c>
      <c r="P113" t="s">
        <v>556</v>
      </c>
      <c r="R113" s="8">
        <v>1</v>
      </c>
      <c r="S113" t="s">
        <v>559</v>
      </c>
      <c r="T113" t="s">
        <v>91</v>
      </c>
      <c r="Y113" s="15">
        <v>100</v>
      </c>
      <c r="Z113" s="8">
        <f t="shared" si="4"/>
        <v>0.33333333333333187</v>
      </c>
      <c r="AA113" t="s">
        <v>65</v>
      </c>
      <c r="AB113" s="15">
        <v>100</v>
      </c>
      <c r="AC113" t="s">
        <v>110</v>
      </c>
      <c r="AD113" t="s">
        <v>91</v>
      </c>
      <c r="AE113" s="15">
        <v>100</v>
      </c>
      <c r="AF113" s="15">
        <v>1.8</v>
      </c>
      <c r="AG113" t="s">
        <v>563</v>
      </c>
      <c r="AH113" t="s">
        <v>91</v>
      </c>
      <c r="AJ113" s="8">
        <v>1</v>
      </c>
      <c r="AK113" t="s">
        <v>566</v>
      </c>
      <c r="AM113" s="15">
        <v>10</v>
      </c>
      <c r="AN113" s="15">
        <v>1</v>
      </c>
      <c r="AO113" t="s">
        <v>573</v>
      </c>
      <c r="AP113" t="s">
        <v>91</v>
      </c>
      <c r="AQ113" s="15">
        <v>10</v>
      </c>
      <c r="AR113" s="8">
        <v>1</v>
      </c>
      <c r="AS113" t="s">
        <v>574</v>
      </c>
      <c r="AT113" t="s">
        <v>91</v>
      </c>
      <c r="AU113" t="s">
        <v>91</v>
      </c>
    </row>
    <row r="114" spans="2:47">
      <c r="B114" s="8">
        <v>1.01</v>
      </c>
      <c r="C114" s="8">
        <f t="shared" si="5"/>
        <v>0.77692307692307505</v>
      </c>
      <c r="D114" t="s">
        <v>100</v>
      </c>
      <c r="E114" s="8">
        <v>1.01</v>
      </c>
      <c r="F114" t="s">
        <v>427</v>
      </c>
      <c r="G114" t="s">
        <v>91</v>
      </c>
      <c r="H114" s="8">
        <v>1.01</v>
      </c>
      <c r="I114" s="8">
        <f t="shared" si="6"/>
        <v>0.91818181818181588</v>
      </c>
      <c r="J114" t="s">
        <v>63</v>
      </c>
      <c r="K114" s="8">
        <v>1.01</v>
      </c>
      <c r="L114" t="s">
        <v>552</v>
      </c>
      <c r="O114" s="8">
        <v>1.01</v>
      </c>
      <c r="P114" t="s">
        <v>556</v>
      </c>
      <c r="R114" s="8">
        <v>1.01</v>
      </c>
      <c r="S114" t="s">
        <v>560</v>
      </c>
      <c r="T114" t="s">
        <v>91</v>
      </c>
      <c r="Y114" s="15">
        <v>101</v>
      </c>
      <c r="Z114" s="8">
        <f t="shared" si="4"/>
        <v>0.31666666666666521</v>
      </c>
      <c r="AA114" t="s">
        <v>65</v>
      </c>
      <c r="AB114" s="15">
        <v>101</v>
      </c>
      <c r="AC114" t="s">
        <v>110</v>
      </c>
      <c r="AD114" t="s">
        <v>91</v>
      </c>
      <c r="AE114" s="15">
        <v>101</v>
      </c>
      <c r="AF114" s="15">
        <v>1.82</v>
      </c>
      <c r="AG114" t="s">
        <v>563</v>
      </c>
      <c r="AH114" t="s">
        <v>91</v>
      </c>
      <c r="AJ114" s="8">
        <v>1.01</v>
      </c>
      <c r="AK114" t="s">
        <v>566</v>
      </c>
      <c r="AM114" s="15">
        <v>10.100000000000001</v>
      </c>
      <c r="AN114" s="15">
        <v>1.01</v>
      </c>
      <c r="AO114" t="s">
        <v>573</v>
      </c>
      <c r="AP114" t="s">
        <v>91</v>
      </c>
      <c r="AQ114" s="15">
        <v>10.100000000000001</v>
      </c>
      <c r="AR114" s="8">
        <v>1.01</v>
      </c>
      <c r="AS114" t="s">
        <v>437</v>
      </c>
      <c r="AT114" t="s">
        <v>91</v>
      </c>
      <c r="AU114" t="s">
        <v>91</v>
      </c>
    </row>
    <row r="115" spans="2:47">
      <c r="B115" s="8">
        <v>1.02</v>
      </c>
      <c r="C115" s="8">
        <f t="shared" si="5"/>
        <v>0.78461538461538272</v>
      </c>
      <c r="D115" t="s">
        <v>100</v>
      </c>
      <c r="E115" s="8">
        <v>1.02</v>
      </c>
      <c r="F115" t="s">
        <v>427</v>
      </c>
      <c r="G115" t="s">
        <v>91</v>
      </c>
      <c r="H115" s="8">
        <v>1.02</v>
      </c>
      <c r="I115" s="8">
        <f t="shared" si="6"/>
        <v>0.92727272727272492</v>
      </c>
      <c r="J115" t="s">
        <v>63</v>
      </c>
      <c r="K115" s="8">
        <v>1.02</v>
      </c>
      <c r="L115" t="s">
        <v>552</v>
      </c>
      <c r="O115" s="8">
        <v>1.02</v>
      </c>
      <c r="P115" t="s">
        <v>556</v>
      </c>
      <c r="R115" s="8">
        <v>1.02</v>
      </c>
      <c r="S115" t="s">
        <v>560</v>
      </c>
      <c r="T115" t="s">
        <v>91</v>
      </c>
      <c r="Y115" s="15">
        <v>102</v>
      </c>
      <c r="Z115" s="8">
        <f t="shared" si="4"/>
        <v>0.29999999999999855</v>
      </c>
      <c r="AA115" t="s">
        <v>65</v>
      </c>
      <c r="AB115" s="15">
        <v>102</v>
      </c>
      <c r="AC115" t="s">
        <v>110</v>
      </c>
      <c r="AD115" t="s">
        <v>91</v>
      </c>
      <c r="AE115" s="15">
        <v>102</v>
      </c>
      <c r="AF115" s="15">
        <v>1.84</v>
      </c>
      <c r="AG115" t="s">
        <v>563</v>
      </c>
      <c r="AH115" t="s">
        <v>91</v>
      </c>
      <c r="AJ115" s="8">
        <v>1.02</v>
      </c>
      <c r="AK115" t="s">
        <v>566</v>
      </c>
      <c r="AM115" s="15">
        <v>10.200000000000001</v>
      </c>
      <c r="AN115" s="15">
        <v>1.02</v>
      </c>
      <c r="AO115" t="s">
        <v>573</v>
      </c>
      <c r="AP115" t="s">
        <v>91</v>
      </c>
      <c r="AQ115" s="15">
        <v>10.200000000000001</v>
      </c>
      <c r="AR115" s="8">
        <v>1.02</v>
      </c>
      <c r="AS115" t="s">
        <v>437</v>
      </c>
      <c r="AT115" t="s">
        <v>91</v>
      </c>
      <c r="AU115" t="s">
        <v>91</v>
      </c>
    </row>
    <row r="116" spans="2:47">
      <c r="B116" s="8">
        <v>1.03</v>
      </c>
      <c r="C116" s="8">
        <f t="shared" si="5"/>
        <v>0.79230769230769038</v>
      </c>
      <c r="D116" t="s">
        <v>100</v>
      </c>
      <c r="E116" s="8">
        <v>1.03</v>
      </c>
      <c r="F116" t="s">
        <v>427</v>
      </c>
      <c r="G116" t="s">
        <v>91</v>
      </c>
      <c r="H116" s="8">
        <v>1.03</v>
      </c>
      <c r="I116" s="8">
        <f t="shared" si="6"/>
        <v>0.93636363636363396</v>
      </c>
      <c r="J116" t="s">
        <v>63</v>
      </c>
      <c r="K116" s="8">
        <v>1.03</v>
      </c>
      <c r="L116" t="s">
        <v>552</v>
      </c>
      <c r="O116" s="8">
        <v>1.03</v>
      </c>
      <c r="P116" t="s">
        <v>556</v>
      </c>
      <c r="R116" s="8">
        <v>1.03</v>
      </c>
      <c r="S116" t="s">
        <v>560</v>
      </c>
      <c r="T116" t="s">
        <v>91</v>
      </c>
      <c r="Y116" s="15">
        <v>103</v>
      </c>
      <c r="Z116" s="8">
        <f t="shared" si="4"/>
        <v>0.28333333333333188</v>
      </c>
      <c r="AA116" t="s">
        <v>65</v>
      </c>
      <c r="AB116" s="15">
        <v>103</v>
      </c>
      <c r="AC116" t="s">
        <v>110</v>
      </c>
      <c r="AD116" t="s">
        <v>91</v>
      </c>
      <c r="AE116" s="15">
        <v>103</v>
      </c>
      <c r="AF116" s="15">
        <v>1.86</v>
      </c>
      <c r="AG116" t="s">
        <v>563</v>
      </c>
      <c r="AH116" t="s">
        <v>91</v>
      </c>
      <c r="AJ116" s="8">
        <v>1.03</v>
      </c>
      <c r="AK116" t="s">
        <v>566</v>
      </c>
      <c r="AM116" s="15">
        <v>10.3</v>
      </c>
      <c r="AN116" s="15">
        <v>1.03</v>
      </c>
      <c r="AO116" t="s">
        <v>573</v>
      </c>
      <c r="AP116" t="s">
        <v>91</v>
      </c>
      <c r="AQ116" s="15">
        <v>10.3</v>
      </c>
      <c r="AR116" s="8">
        <v>1.03</v>
      </c>
      <c r="AS116" t="s">
        <v>437</v>
      </c>
      <c r="AT116" t="s">
        <v>91</v>
      </c>
      <c r="AU116" t="s">
        <v>91</v>
      </c>
    </row>
    <row r="117" spans="2:47">
      <c r="B117" s="8">
        <v>1.04</v>
      </c>
      <c r="C117" s="8">
        <f t="shared" si="5"/>
        <v>0.79999999999999805</v>
      </c>
      <c r="D117" t="s">
        <v>100</v>
      </c>
      <c r="E117" s="8">
        <v>1.04</v>
      </c>
      <c r="F117" t="s">
        <v>427</v>
      </c>
      <c r="G117" t="s">
        <v>91</v>
      </c>
      <c r="H117" s="8">
        <v>1.04</v>
      </c>
      <c r="I117" s="8">
        <f t="shared" si="6"/>
        <v>0.94545454545454299</v>
      </c>
      <c r="J117" t="s">
        <v>63</v>
      </c>
      <c r="K117" s="8">
        <v>1.04</v>
      </c>
      <c r="L117" t="s">
        <v>552</v>
      </c>
      <c r="O117" s="8">
        <v>1.04</v>
      </c>
      <c r="P117" t="s">
        <v>556</v>
      </c>
      <c r="R117" s="8">
        <v>1.04</v>
      </c>
      <c r="S117" t="s">
        <v>560</v>
      </c>
      <c r="T117" t="s">
        <v>91</v>
      </c>
      <c r="Y117" s="15">
        <v>104</v>
      </c>
      <c r="Z117" s="8">
        <f t="shared" si="4"/>
        <v>0.26666666666666522</v>
      </c>
      <c r="AA117" t="s">
        <v>65</v>
      </c>
      <c r="AB117" s="15">
        <v>104</v>
      </c>
      <c r="AC117" t="s">
        <v>110</v>
      </c>
      <c r="AD117" t="s">
        <v>91</v>
      </c>
      <c r="AE117" s="15">
        <v>104</v>
      </c>
      <c r="AF117" s="15">
        <v>1.88</v>
      </c>
      <c r="AG117" t="s">
        <v>563</v>
      </c>
      <c r="AH117" t="s">
        <v>91</v>
      </c>
      <c r="AJ117" s="8">
        <v>1.04</v>
      </c>
      <c r="AK117" t="s">
        <v>566</v>
      </c>
      <c r="AM117" s="15">
        <v>10.4</v>
      </c>
      <c r="AN117" s="15">
        <v>1.04</v>
      </c>
      <c r="AO117" t="s">
        <v>573</v>
      </c>
      <c r="AP117" t="s">
        <v>91</v>
      </c>
      <c r="AQ117" s="15">
        <v>10.4</v>
      </c>
      <c r="AR117" s="8">
        <v>1.04</v>
      </c>
      <c r="AS117" t="s">
        <v>437</v>
      </c>
      <c r="AT117" t="s">
        <v>91</v>
      </c>
      <c r="AU117" t="s">
        <v>91</v>
      </c>
    </row>
    <row r="118" spans="2:47">
      <c r="B118" s="8">
        <v>1.05</v>
      </c>
      <c r="C118" s="8">
        <f t="shared" si="5"/>
        <v>0.80769230769230571</v>
      </c>
      <c r="D118" t="s">
        <v>100</v>
      </c>
      <c r="E118" s="8">
        <v>1.05</v>
      </c>
      <c r="F118" t="s">
        <v>427</v>
      </c>
      <c r="G118" t="s">
        <v>91</v>
      </c>
      <c r="H118" s="8">
        <v>1.05</v>
      </c>
      <c r="I118" s="8">
        <f t="shared" si="6"/>
        <v>0.95454545454545203</v>
      </c>
      <c r="J118" t="s">
        <v>63</v>
      </c>
      <c r="K118" s="8">
        <v>1.05</v>
      </c>
      <c r="L118" t="s">
        <v>552</v>
      </c>
      <c r="O118" s="8">
        <v>1.05</v>
      </c>
      <c r="P118" t="s">
        <v>556</v>
      </c>
      <c r="R118" s="8">
        <v>1.05</v>
      </c>
      <c r="S118" t="s">
        <v>560</v>
      </c>
      <c r="T118" t="s">
        <v>91</v>
      </c>
      <c r="Y118" s="15">
        <v>105</v>
      </c>
      <c r="Z118" s="8">
        <f t="shared" si="4"/>
        <v>0.24999999999999856</v>
      </c>
      <c r="AA118" t="s">
        <v>65</v>
      </c>
      <c r="AB118" s="15">
        <v>105</v>
      </c>
      <c r="AC118" t="s">
        <v>110</v>
      </c>
      <c r="AD118" t="s">
        <v>91</v>
      </c>
      <c r="AE118" s="15">
        <v>105</v>
      </c>
      <c r="AF118" s="15">
        <v>1.9</v>
      </c>
      <c r="AG118" t="s">
        <v>563</v>
      </c>
      <c r="AH118" t="s">
        <v>91</v>
      </c>
      <c r="AJ118" s="8">
        <v>1.05</v>
      </c>
      <c r="AK118" t="s">
        <v>566</v>
      </c>
      <c r="AM118" s="15">
        <v>10.5</v>
      </c>
      <c r="AN118" s="15">
        <v>1.05</v>
      </c>
      <c r="AO118" t="s">
        <v>573</v>
      </c>
      <c r="AP118" t="s">
        <v>91</v>
      </c>
      <c r="AQ118" s="15">
        <v>10.5</v>
      </c>
      <c r="AR118" s="8">
        <v>1.05</v>
      </c>
      <c r="AS118" t="s">
        <v>437</v>
      </c>
      <c r="AT118" t="s">
        <v>91</v>
      </c>
      <c r="AU118" t="s">
        <v>91</v>
      </c>
    </row>
    <row r="119" spans="2:47">
      <c r="B119" s="8">
        <v>1.06</v>
      </c>
      <c r="C119" s="8">
        <f t="shared" si="5"/>
        <v>0.81538461538461338</v>
      </c>
      <c r="D119" t="s">
        <v>100</v>
      </c>
      <c r="E119" s="8">
        <v>1.06</v>
      </c>
      <c r="F119" t="s">
        <v>427</v>
      </c>
      <c r="G119" t="s">
        <v>91</v>
      </c>
      <c r="H119" s="8">
        <v>1.06</v>
      </c>
      <c r="I119" s="8">
        <f t="shared" si="6"/>
        <v>0.96363636363636107</v>
      </c>
      <c r="J119" t="s">
        <v>63</v>
      </c>
      <c r="K119" s="8">
        <v>1.06</v>
      </c>
      <c r="L119" t="s">
        <v>552</v>
      </c>
      <c r="O119" s="8">
        <v>1.06</v>
      </c>
      <c r="P119" t="s">
        <v>556</v>
      </c>
      <c r="R119" s="8">
        <v>1.06</v>
      </c>
      <c r="S119" t="s">
        <v>560</v>
      </c>
      <c r="T119" t="s">
        <v>91</v>
      </c>
      <c r="Y119" s="15">
        <v>106</v>
      </c>
      <c r="Z119" s="8">
        <f t="shared" si="4"/>
        <v>0.23333333333333189</v>
      </c>
      <c r="AA119" t="s">
        <v>65</v>
      </c>
      <c r="AB119" s="15">
        <v>106</v>
      </c>
      <c r="AC119" t="s">
        <v>110</v>
      </c>
      <c r="AD119" t="s">
        <v>91</v>
      </c>
      <c r="AE119" s="15">
        <v>106</v>
      </c>
      <c r="AF119" s="15">
        <v>1.92</v>
      </c>
      <c r="AG119" t="s">
        <v>563</v>
      </c>
      <c r="AH119" t="s">
        <v>91</v>
      </c>
      <c r="AJ119" s="8">
        <v>1.06</v>
      </c>
      <c r="AK119" t="s">
        <v>566</v>
      </c>
      <c r="AM119" s="15">
        <v>10.600000000000001</v>
      </c>
      <c r="AN119" s="15">
        <v>1.06</v>
      </c>
      <c r="AO119" t="s">
        <v>573</v>
      </c>
      <c r="AP119" t="s">
        <v>91</v>
      </c>
      <c r="AQ119" s="15">
        <v>10.600000000000001</v>
      </c>
      <c r="AR119" s="8">
        <v>1.06</v>
      </c>
      <c r="AS119" t="s">
        <v>437</v>
      </c>
      <c r="AT119" t="s">
        <v>91</v>
      </c>
      <c r="AU119" t="s">
        <v>91</v>
      </c>
    </row>
    <row r="120" spans="2:47">
      <c r="B120" s="8">
        <v>1.07</v>
      </c>
      <c r="C120" s="8">
        <f t="shared" si="5"/>
        <v>0.82307692307692104</v>
      </c>
      <c r="D120" t="s">
        <v>100</v>
      </c>
      <c r="E120" s="8">
        <v>1.07</v>
      </c>
      <c r="F120" t="s">
        <v>427</v>
      </c>
      <c r="G120" t="s">
        <v>91</v>
      </c>
      <c r="H120" s="8">
        <v>1.07</v>
      </c>
      <c r="I120" s="8">
        <f t="shared" si="6"/>
        <v>0.97272727272727011</v>
      </c>
      <c r="J120" t="s">
        <v>63</v>
      </c>
      <c r="K120" s="8">
        <v>1.07</v>
      </c>
      <c r="L120" t="s">
        <v>552</v>
      </c>
      <c r="O120" s="8">
        <v>1.07</v>
      </c>
      <c r="P120" t="s">
        <v>556</v>
      </c>
      <c r="R120" s="8">
        <v>1.07</v>
      </c>
      <c r="S120" t="s">
        <v>560</v>
      </c>
      <c r="T120" t="s">
        <v>91</v>
      </c>
      <c r="Y120" s="15">
        <v>107</v>
      </c>
      <c r="Z120" s="8">
        <f t="shared" si="4"/>
        <v>0.21666666666666523</v>
      </c>
      <c r="AA120" t="s">
        <v>65</v>
      </c>
      <c r="AB120" s="15">
        <v>107</v>
      </c>
      <c r="AC120" t="s">
        <v>110</v>
      </c>
      <c r="AD120" t="s">
        <v>91</v>
      </c>
      <c r="AE120" s="15">
        <v>107</v>
      </c>
      <c r="AF120" s="15">
        <v>1.94</v>
      </c>
      <c r="AG120" t="s">
        <v>563</v>
      </c>
      <c r="AH120" t="s">
        <v>91</v>
      </c>
      <c r="AJ120" s="8">
        <v>1.07</v>
      </c>
      <c r="AK120" t="s">
        <v>566</v>
      </c>
      <c r="AM120" s="15">
        <v>10.700000000000001</v>
      </c>
      <c r="AN120" s="15">
        <v>1.07</v>
      </c>
      <c r="AO120" t="s">
        <v>573</v>
      </c>
      <c r="AP120" t="s">
        <v>91</v>
      </c>
      <c r="AQ120" s="15">
        <v>10.700000000000001</v>
      </c>
      <c r="AR120" s="8">
        <v>1.07</v>
      </c>
      <c r="AS120" t="s">
        <v>437</v>
      </c>
      <c r="AT120" t="s">
        <v>91</v>
      </c>
      <c r="AU120" t="s">
        <v>91</v>
      </c>
    </row>
    <row r="121" spans="2:47">
      <c r="B121" s="8">
        <v>1.08</v>
      </c>
      <c r="C121" s="8">
        <f t="shared" si="5"/>
        <v>0.83076923076922871</v>
      </c>
      <c r="D121" t="s">
        <v>100</v>
      </c>
      <c r="E121" s="8">
        <v>1.08</v>
      </c>
      <c r="F121" t="s">
        <v>427</v>
      </c>
      <c r="G121" t="s">
        <v>91</v>
      </c>
      <c r="H121" s="8">
        <v>1.08</v>
      </c>
      <c r="I121" s="8">
        <f t="shared" si="6"/>
        <v>0.98181818181817915</v>
      </c>
      <c r="J121" t="s">
        <v>63</v>
      </c>
      <c r="K121" s="8">
        <v>1.08</v>
      </c>
      <c r="L121" t="s">
        <v>552</v>
      </c>
      <c r="O121" s="8">
        <v>1.08</v>
      </c>
      <c r="P121" t="s">
        <v>556</v>
      </c>
      <c r="R121" s="8">
        <v>1.08</v>
      </c>
      <c r="S121" t="s">
        <v>560</v>
      </c>
      <c r="T121" t="s">
        <v>91</v>
      </c>
      <c r="Y121" s="15">
        <v>108</v>
      </c>
      <c r="Z121" s="8">
        <f t="shared" si="4"/>
        <v>0.19999999999999857</v>
      </c>
      <c r="AA121" t="s">
        <v>65</v>
      </c>
      <c r="AB121" s="15">
        <v>108</v>
      </c>
      <c r="AC121" t="s">
        <v>110</v>
      </c>
      <c r="AD121" t="s">
        <v>91</v>
      </c>
      <c r="AE121" s="15">
        <v>108</v>
      </c>
      <c r="AF121" s="15">
        <v>1.96</v>
      </c>
      <c r="AG121" t="s">
        <v>563</v>
      </c>
      <c r="AH121" t="s">
        <v>91</v>
      </c>
      <c r="AJ121" s="8">
        <v>1.08</v>
      </c>
      <c r="AK121" t="s">
        <v>566</v>
      </c>
      <c r="AM121" s="15">
        <v>10.8</v>
      </c>
      <c r="AN121" s="15">
        <v>1.08</v>
      </c>
      <c r="AO121" t="s">
        <v>573</v>
      </c>
      <c r="AP121" t="s">
        <v>91</v>
      </c>
      <c r="AQ121" s="15">
        <v>10.8</v>
      </c>
      <c r="AR121" s="8">
        <v>1.08</v>
      </c>
      <c r="AS121" t="s">
        <v>437</v>
      </c>
      <c r="AT121" t="s">
        <v>91</v>
      </c>
      <c r="AU121" t="s">
        <v>91</v>
      </c>
    </row>
    <row r="122" spans="2:47">
      <c r="B122" s="8">
        <v>1.0900000000000001</v>
      </c>
      <c r="C122" s="8">
        <f t="shared" si="5"/>
        <v>0.83846153846153637</v>
      </c>
      <c r="D122" t="s">
        <v>100</v>
      </c>
      <c r="E122" s="8">
        <v>1.0900000000000001</v>
      </c>
      <c r="F122" t="s">
        <v>427</v>
      </c>
      <c r="G122" t="s">
        <v>91</v>
      </c>
      <c r="H122" s="8">
        <v>1.0900000000000001</v>
      </c>
      <c r="I122" s="8">
        <f t="shared" si="6"/>
        <v>0.99090909090908819</v>
      </c>
      <c r="J122" t="s">
        <v>63</v>
      </c>
      <c r="K122" s="8">
        <v>1.0900000000000001</v>
      </c>
      <c r="L122" t="s">
        <v>552</v>
      </c>
      <c r="O122" s="8">
        <v>1.0900000000000001</v>
      </c>
      <c r="P122" t="s">
        <v>556</v>
      </c>
      <c r="R122" s="8">
        <v>1.0900000000000001</v>
      </c>
      <c r="S122" t="s">
        <v>560</v>
      </c>
      <c r="T122" t="s">
        <v>91</v>
      </c>
      <c r="Y122" s="15">
        <v>109</v>
      </c>
      <c r="Z122" s="8">
        <f t="shared" si="4"/>
        <v>0.1833333333333319</v>
      </c>
      <c r="AA122" t="s">
        <v>65</v>
      </c>
      <c r="AB122" s="15">
        <v>109</v>
      </c>
      <c r="AC122" t="s">
        <v>110</v>
      </c>
      <c r="AD122" t="s">
        <v>91</v>
      </c>
      <c r="AE122" s="15">
        <v>109</v>
      </c>
      <c r="AF122" s="15">
        <v>1.98</v>
      </c>
      <c r="AG122" t="s">
        <v>563</v>
      </c>
      <c r="AH122" t="s">
        <v>91</v>
      </c>
      <c r="AJ122" s="8">
        <v>1.0900000000000001</v>
      </c>
      <c r="AK122" t="s">
        <v>566</v>
      </c>
      <c r="AM122" s="15">
        <v>10.9</v>
      </c>
      <c r="AN122" s="15">
        <v>1.0900000000000001</v>
      </c>
      <c r="AO122" t="s">
        <v>573</v>
      </c>
      <c r="AP122" t="s">
        <v>91</v>
      </c>
      <c r="AQ122" s="15">
        <v>10.9</v>
      </c>
      <c r="AR122" s="8">
        <v>1.0900000000000001</v>
      </c>
      <c r="AS122" t="s">
        <v>437</v>
      </c>
      <c r="AT122" t="s">
        <v>91</v>
      </c>
      <c r="AU122" t="s">
        <v>91</v>
      </c>
    </row>
    <row r="123" spans="2:47">
      <c r="B123" s="10">
        <v>1.1000000000000001</v>
      </c>
      <c r="C123" s="10">
        <f t="shared" si="5"/>
        <v>0.84615384615384404</v>
      </c>
      <c r="D123" t="s">
        <v>63</v>
      </c>
      <c r="E123" s="10">
        <v>1.1000000000000001</v>
      </c>
      <c r="F123" t="s">
        <v>427</v>
      </c>
      <c r="G123" t="s">
        <v>91</v>
      </c>
      <c r="H123" s="8">
        <v>1.1000000000000001</v>
      </c>
      <c r="I123" s="15">
        <v>1</v>
      </c>
      <c r="J123" t="s">
        <v>63</v>
      </c>
      <c r="K123" s="8">
        <v>1.1000000000000001</v>
      </c>
      <c r="L123" t="s">
        <v>552</v>
      </c>
      <c r="O123" s="8">
        <v>1.1000000000000001</v>
      </c>
      <c r="P123" t="s">
        <v>556</v>
      </c>
      <c r="R123" s="8">
        <v>1.1000000000000001</v>
      </c>
      <c r="S123" t="s">
        <v>560</v>
      </c>
      <c r="T123" t="s">
        <v>91</v>
      </c>
      <c r="Y123" s="15">
        <v>110</v>
      </c>
      <c r="Z123" s="8">
        <f t="shared" si="4"/>
        <v>0.16666666666666524</v>
      </c>
      <c r="AA123" t="s">
        <v>65</v>
      </c>
      <c r="AB123" s="15">
        <v>110</v>
      </c>
      <c r="AC123" t="s">
        <v>110</v>
      </c>
      <c r="AD123" t="s">
        <v>91</v>
      </c>
      <c r="AE123" s="15">
        <v>110</v>
      </c>
      <c r="AF123" s="15">
        <v>2</v>
      </c>
      <c r="AG123" t="s">
        <v>563</v>
      </c>
      <c r="AH123" t="s">
        <v>91</v>
      </c>
      <c r="AJ123" s="8">
        <v>1.1000000000000001</v>
      </c>
      <c r="AK123" t="s">
        <v>566</v>
      </c>
      <c r="AM123" s="15">
        <v>11</v>
      </c>
      <c r="AN123" s="15">
        <v>1.1000000000000001</v>
      </c>
      <c r="AO123" t="s">
        <v>573</v>
      </c>
      <c r="AP123" t="s">
        <v>91</v>
      </c>
      <c r="AQ123" s="15">
        <v>11</v>
      </c>
      <c r="AR123" s="8">
        <v>1.1000000000000001</v>
      </c>
      <c r="AS123" t="s">
        <v>437</v>
      </c>
      <c r="AT123" t="s">
        <v>91</v>
      </c>
      <c r="AU123" t="s">
        <v>91</v>
      </c>
    </row>
    <row r="124" spans="2:47">
      <c r="B124" s="8">
        <v>1.1100000000000001</v>
      </c>
      <c r="C124" s="8">
        <f t="shared" si="5"/>
        <v>0.8538461538461517</v>
      </c>
      <c r="D124" t="s">
        <v>63</v>
      </c>
      <c r="E124" s="8">
        <v>1.1100000000000001</v>
      </c>
      <c r="F124" t="s">
        <v>427</v>
      </c>
      <c r="G124" t="s">
        <v>91</v>
      </c>
      <c r="H124" s="8">
        <v>1.1100000000000001</v>
      </c>
      <c r="I124" s="15">
        <v>1</v>
      </c>
      <c r="J124" t="s">
        <v>63</v>
      </c>
      <c r="K124" s="8">
        <v>1.1100000000000001</v>
      </c>
      <c r="L124" t="s">
        <v>552</v>
      </c>
      <c r="O124" s="8">
        <v>1.1100000000000001</v>
      </c>
      <c r="P124" t="s">
        <v>556</v>
      </c>
      <c r="R124" s="8">
        <v>1.1100000000000001</v>
      </c>
      <c r="S124" t="s">
        <v>560</v>
      </c>
      <c r="T124" t="s">
        <v>91</v>
      </c>
      <c r="Y124" s="15">
        <v>111</v>
      </c>
      <c r="Z124" s="8">
        <f t="shared" si="4"/>
        <v>0.14999999999999858</v>
      </c>
      <c r="AA124" t="s">
        <v>65</v>
      </c>
      <c r="AB124" s="15">
        <v>111</v>
      </c>
      <c r="AC124" t="s">
        <v>110</v>
      </c>
      <c r="AD124" t="s">
        <v>91</v>
      </c>
      <c r="AE124" s="15">
        <v>111</v>
      </c>
      <c r="AF124" s="15">
        <v>2.02</v>
      </c>
      <c r="AG124" t="s">
        <v>563</v>
      </c>
      <c r="AH124" t="s">
        <v>91</v>
      </c>
      <c r="AJ124" s="8">
        <v>1.1100000000000001</v>
      </c>
      <c r="AK124" t="s">
        <v>566</v>
      </c>
      <c r="AM124" s="15">
        <v>11.100000000000001</v>
      </c>
      <c r="AN124" s="15">
        <v>1.1100000000000001</v>
      </c>
      <c r="AO124" t="s">
        <v>573</v>
      </c>
      <c r="AP124" t="s">
        <v>91</v>
      </c>
      <c r="AQ124" s="15">
        <v>11.100000000000001</v>
      </c>
      <c r="AR124" s="8">
        <v>1.1100000000000001</v>
      </c>
      <c r="AS124" t="s">
        <v>437</v>
      </c>
      <c r="AT124" t="s">
        <v>91</v>
      </c>
      <c r="AU124" t="s">
        <v>91</v>
      </c>
    </row>
    <row r="125" spans="2:47">
      <c r="B125" s="8">
        <v>1.1200000000000001</v>
      </c>
      <c r="C125" s="8">
        <f t="shared" si="5"/>
        <v>0.86153846153845937</v>
      </c>
      <c r="D125" t="s">
        <v>63</v>
      </c>
      <c r="E125" s="8">
        <v>1.1200000000000001</v>
      </c>
      <c r="F125" t="s">
        <v>427</v>
      </c>
      <c r="G125" t="s">
        <v>91</v>
      </c>
      <c r="H125" s="8">
        <v>1.1200000000000001</v>
      </c>
      <c r="I125" s="15">
        <v>1</v>
      </c>
      <c r="J125" t="s">
        <v>63</v>
      </c>
      <c r="K125" s="8">
        <v>1.1200000000000001</v>
      </c>
      <c r="L125" t="s">
        <v>552</v>
      </c>
      <c r="O125" s="8">
        <v>1.1200000000000001</v>
      </c>
      <c r="P125" t="s">
        <v>556</v>
      </c>
      <c r="R125" s="8">
        <v>1.1200000000000001</v>
      </c>
      <c r="S125" t="s">
        <v>560</v>
      </c>
      <c r="T125" t="s">
        <v>91</v>
      </c>
      <c r="Y125" s="15">
        <v>112</v>
      </c>
      <c r="Z125" s="8">
        <f t="shared" si="4"/>
        <v>0.13333333333333192</v>
      </c>
      <c r="AA125" t="s">
        <v>65</v>
      </c>
      <c r="AB125" s="15">
        <v>112</v>
      </c>
      <c r="AC125" t="s">
        <v>110</v>
      </c>
      <c r="AD125" t="s">
        <v>91</v>
      </c>
      <c r="AE125" s="15">
        <v>112</v>
      </c>
      <c r="AF125" s="15">
        <v>2.04</v>
      </c>
      <c r="AG125" t="s">
        <v>563</v>
      </c>
      <c r="AH125" t="s">
        <v>91</v>
      </c>
      <c r="AJ125" s="8">
        <v>1.1200000000000001</v>
      </c>
      <c r="AK125" t="s">
        <v>566</v>
      </c>
      <c r="AM125" s="15">
        <v>11.200000000000001</v>
      </c>
      <c r="AN125" s="15">
        <v>1.1200000000000001</v>
      </c>
      <c r="AO125" t="s">
        <v>573</v>
      </c>
      <c r="AP125" t="s">
        <v>91</v>
      </c>
      <c r="AQ125" s="15">
        <v>11.200000000000001</v>
      </c>
      <c r="AR125" s="8">
        <v>1.1200000000000001</v>
      </c>
      <c r="AS125" t="s">
        <v>437</v>
      </c>
      <c r="AT125" t="s">
        <v>91</v>
      </c>
      <c r="AU125" t="s">
        <v>91</v>
      </c>
    </row>
    <row r="126" spans="2:47">
      <c r="B126" s="8">
        <v>1.1299999999999999</v>
      </c>
      <c r="C126" s="8">
        <f t="shared" si="5"/>
        <v>0.86923076923076703</v>
      </c>
      <c r="D126" t="s">
        <v>63</v>
      </c>
      <c r="E126" s="8">
        <v>1.1299999999999999</v>
      </c>
      <c r="F126" t="s">
        <v>427</v>
      </c>
      <c r="G126" t="s">
        <v>91</v>
      </c>
      <c r="H126" s="8">
        <v>1.1300000000000001</v>
      </c>
      <c r="I126" s="15">
        <v>1</v>
      </c>
      <c r="J126" t="s">
        <v>63</v>
      </c>
      <c r="K126" s="8">
        <v>1.1300000000000001</v>
      </c>
      <c r="L126" t="s">
        <v>552</v>
      </c>
      <c r="O126" s="8">
        <v>1.1300000000000001</v>
      </c>
      <c r="P126" t="s">
        <v>556</v>
      </c>
      <c r="R126" s="8">
        <v>1.1300000000000001</v>
      </c>
      <c r="S126" t="s">
        <v>560</v>
      </c>
      <c r="T126" t="s">
        <v>91</v>
      </c>
      <c r="Y126" s="15">
        <v>113</v>
      </c>
      <c r="Z126" s="8">
        <f t="shared" si="4"/>
        <v>0.11666666666666525</v>
      </c>
      <c r="AA126" t="s">
        <v>65</v>
      </c>
      <c r="AB126" s="15">
        <v>113</v>
      </c>
      <c r="AC126" t="s">
        <v>110</v>
      </c>
      <c r="AD126" t="s">
        <v>91</v>
      </c>
      <c r="AE126" s="15">
        <v>113</v>
      </c>
      <c r="AF126" s="15">
        <v>2.06</v>
      </c>
      <c r="AG126" t="s">
        <v>563</v>
      </c>
      <c r="AH126" t="s">
        <v>91</v>
      </c>
      <c r="AJ126" s="8">
        <v>1.1300000000000001</v>
      </c>
      <c r="AK126" t="s">
        <v>566</v>
      </c>
      <c r="AM126" s="15">
        <v>11.3</v>
      </c>
      <c r="AN126" s="15">
        <v>1.1299999999999999</v>
      </c>
      <c r="AO126" t="s">
        <v>573</v>
      </c>
      <c r="AP126" t="s">
        <v>91</v>
      </c>
      <c r="AQ126" s="15">
        <v>11.3</v>
      </c>
      <c r="AR126" s="8">
        <v>1.1300000000000001</v>
      </c>
      <c r="AS126" t="s">
        <v>437</v>
      </c>
      <c r="AT126" t="s">
        <v>91</v>
      </c>
      <c r="AU126" t="s">
        <v>91</v>
      </c>
    </row>
    <row r="127" spans="2:47">
      <c r="B127" s="8">
        <v>1.1399999999999999</v>
      </c>
      <c r="C127" s="8">
        <f t="shared" si="5"/>
        <v>0.8769230769230747</v>
      </c>
      <c r="D127" t="s">
        <v>63</v>
      </c>
      <c r="E127" s="8">
        <v>1.1399999999999999</v>
      </c>
      <c r="F127" t="s">
        <v>427</v>
      </c>
      <c r="G127" t="s">
        <v>91</v>
      </c>
      <c r="H127" s="8">
        <v>1.1400000000000001</v>
      </c>
      <c r="I127" s="15">
        <v>1</v>
      </c>
      <c r="J127" t="s">
        <v>63</v>
      </c>
      <c r="K127" s="8">
        <v>1.1400000000000001</v>
      </c>
      <c r="L127" t="s">
        <v>552</v>
      </c>
      <c r="O127" s="8">
        <v>1.1400000000000001</v>
      </c>
      <c r="P127" t="s">
        <v>556</v>
      </c>
      <c r="R127" s="8">
        <v>1.1400000000000001</v>
      </c>
      <c r="S127" t="s">
        <v>560</v>
      </c>
      <c r="T127" t="s">
        <v>91</v>
      </c>
      <c r="Y127" s="15">
        <v>114</v>
      </c>
      <c r="Z127" s="8">
        <f t="shared" si="4"/>
        <v>9.999999999999859E-2</v>
      </c>
      <c r="AA127" t="s">
        <v>65</v>
      </c>
      <c r="AB127" s="15">
        <v>114</v>
      </c>
      <c r="AC127" t="s">
        <v>110</v>
      </c>
      <c r="AD127" t="s">
        <v>91</v>
      </c>
      <c r="AE127" s="15">
        <v>114</v>
      </c>
      <c r="AF127" s="15">
        <v>2.08</v>
      </c>
      <c r="AG127" t="s">
        <v>563</v>
      </c>
      <c r="AH127" t="s">
        <v>91</v>
      </c>
      <c r="AJ127" s="8">
        <v>1.1400000000000001</v>
      </c>
      <c r="AK127" t="s">
        <v>566</v>
      </c>
      <c r="AM127" s="15">
        <v>11.4</v>
      </c>
      <c r="AN127" s="15">
        <v>1.1399999999999999</v>
      </c>
      <c r="AO127" t="s">
        <v>573</v>
      </c>
      <c r="AP127" t="s">
        <v>91</v>
      </c>
      <c r="AQ127" s="15">
        <v>11.4</v>
      </c>
      <c r="AR127" s="8">
        <v>1.1400000000000001</v>
      </c>
      <c r="AS127" t="s">
        <v>437</v>
      </c>
      <c r="AT127" t="s">
        <v>91</v>
      </c>
      <c r="AU127" t="s">
        <v>91</v>
      </c>
    </row>
    <row r="128" spans="2:47">
      <c r="B128" s="8">
        <v>1.1499999999999999</v>
      </c>
      <c r="C128" s="8">
        <f t="shared" si="5"/>
        <v>0.88461538461538236</v>
      </c>
      <c r="D128" t="s">
        <v>63</v>
      </c>
      <c r="E128" s="8">
        <v>1.1499999999999999</v>
      </c>
      <c r="F128" t="s">
        <v>427</v>
      </c>
      <c r="G128" t="s">
        <v>91</v>
      </c>
      <c r="H128" s="8">
        <v>1.1500000000000001</v>
      </c>
      <c r="I128" s="15">
        <v>1</v>
      </c>
      <c r="J128" t="s">
        <v>63</v>
      </c>
      <c r="K128" s="8">
        <v>1.1500000000000001</v>
      </c>
      <c r="L128" t="s">
        <v>552</v>
      </c>
      <c r="O128" s="8">
        <v>1.1500000000000001</v>
      </c>
      <c r="P128" t="s">
        <v>556</v>
      </c>
      <c r="R128" s="8">
        <v>1.1500000000000001</v>
      </c>
      <c r="S128" t="s">
        <v>560</v>
      </c>
      <c r="T128" t="s">
        <v>91</v>
      </c>
      <c r="Y128" s="15">
        <v>115</v>
      </c>
      <c r="Z128" s="8">
        <f t="shared" si="4"/>
        <v>8.3333333333331927E-2</v>
      </c>
      <c r="AA128" t="s">
        <v>65</v>
      </c>
      <c r="AB128" s="15">
        <v>115</v>
      </c>
      <c r="AC128" t="s">
        <v>110</v>
      </c>
      <c r="AD128" t="s">
        <v>91</v>
      </c>
      <c r="AE128" s="15">
        <v>115</v>
      </c>
      <c r="AF128" s="15">
        <v>2.1</v>
      </c>
      <c r="AG128" t="s">
        <v>563</v>
      </c>
      <c r="AH128" t="s">
        <v>91</v>
      </c>
      <c r="AJ128" s="8">
        <v>1.1500000000000001</v>
      </c>
      <c r="AK128" t="s">
        <v>566</v>
      </c>
      <c r="AM128" s="15">
        <v>11.5</v>
      </c>
      <c r="AN128" s="15">
        <v>1.1499999999999999</v>
      </c>
      <c r="AO128" t="s">
        <v>573</v>
      </c>
      <c r="AP128" t="s">
        <v>91</v>
      </c>
      <c r="AQ128" s="15">
        <v>11.5</v>
      </c>
      <c r="AR128" s="8">
        <v>1.1500000000000001</v>
      </c>
      <c r="AS128" t="s">
        <v>437</v>
      </c>
      <c r="AT128" t="s">
        <v>91</v>
      </c>
      <c r="AU128" t="s">
        <v>91</v>
      </c>
    </row>
    <row r="129" spans="2:47">
      <c r="B129" s="8">
        <v>1.1599999999999999</v>
      </c>
      <c r="C129" s="8">
        <f t="shared" si="5"/>
        <v>0.89230769230769003</v>
      </c>
      <c r="D129" t="s">
        <v>63</v>
      </c>
      <c r="E129" s="8">
        <v>1.1599999999999999</v>
      </c>
      <c r="F129" t="s">
        <v>427</v>
      </c>
      <c r="G129" t="s">
        <v>91</v>
      </c>
      <c r="H129" s="8">
        <v>1.1599999999999999</v>
      </c>
      <c r="I129" s="15">
        <v>1</v>
      </c>
      <c r="J129" t="s">
        <v>63</v>
      </c>
      <c r="K129" s="8">
        <v>1.1599999999999999</v>
      </c>
      <c r="L129" t="s">
        <v>552</v>
      </c>
      <c r="O129" s="8">
        <v>1.1599999999999999</v>
      </c>
      <c r="P129" t="s">
        <v>556</v>
      </c>
      <c r="R129" s="8">
        <v>1.1599999999999999</v>
      </c>
      <c r="S129" t="s">
        <v>560</v>
      </c>
      <c r="T129" t="s">
        <v>91</v>
      </c>
      <c r="Y129" s="15">
        <v>116</v>
      </c>
      <c r="Z129" s="8">
        <f t="shared" si="4"/>
        <v>6.6666666666665264E-2</v>
      </c>
      <c r="AA129" t="s">
        <v>65</v>
      </c>
      <c r="AB129" s="15">
        <v>116</v>
      </c>
      <c r="AC129" t="s">
        <v>110</v>
      </c>
      <c r="AD129" t="s">
        <v>91</v>
      </c>
      <c r="AE129" s="15">
        <v>116</v>
      </c>
      <c r="AF129" s="15">
        <v>2.12</v>
      </c>
      <c r="AG129" t="s">
        <v>563</v>
      </c>
      <c r="AH129" t="s">
        <v>91</v>
      </c>
      <c r="AJ129" s="8">
        <v>1.1599999999999999</v>
      </c>
      <c r="AK129" t="s">
        <v>566</v>
      </c>
      <c r="AM129" s="15">
        <v>11.600000000000001</v>
      </c>
      <c r="AN129" s="15">
        <v>1.1599999999999999</v>
      </c>
      <c r="AO129" t="s">
        <v>573</v>
      </c>
      <c r="AP129" t="s">
        <v>91</v>
      </c>
      <c r="AQ129" s="15">
        <v>11.600000000000001</v>
      </c>
      <c r="AR129" s="8">
        <v>1.1599999999999999</v>
      </c>
      <c r="AS129" t="s">
        <v>437</v>
      </c>
      <c r="AT129" t="s">
        <v>91</v>
      </c>
      <c r="AU129" t="s">
        <v>91</v>
      </c>
    </row>
    <row r="130" spans="2:47">
      <c r="B130" s="8">
        <v>1.17</v>
      </c>
      <c r="C130" s="8">
        <f t="shared" si="5"/>
        <v>0.89999999999999769</v>
      </c>
      <c r="D130" t="s">
        <v>63</v>
      </c>
      <c r="E130" s="8">
        <v>1.17</v>
      </c>
      <c r="F130" t="s">
        <v>427</v>
      </c>
      <c r="G130" t="s">
        <v>91</v>
      </c>
      <c r="H130" s="8">
        <v>1.17</v>
      </c>
      <c r="I130" s="15">
        <v>1</v>
      </c>
      <c r="J130" t="s">
        <v>63</v>
      </c>
      <c r="K130" s="8">
        <v>1.17</v>
      </c>
      <c r="L130" t="s">
        <v>552</v>
      </c>
      <c r="O130" s="8">
        <v>1.17</v>
      </c>
      <c r="P130" t="s">
        <v>556</v>
      </c>
      <c r="R130" s="8">
        <v>1.17</v>
      </c>
      <c r="S130" t="s">
        <v>560</v>
      </c>
      <c r="T130" t="s">
        <v>91</v>
      </c>
      <c r="Y130" s="15">
        <v>117</v>
      </c>
      <c r="Z130" s="8">
        <f t="shared" si="4"/>
        <v>4.9999999999998601E-2</v>
      </c>
      <c r="AA130" t="s">
        <v>65</v>
      </c>
      <c r="AB130" s="15">
        <v>117</v>
      </c>
      <c r="AC130" t="s">
        <v>110</v>
      </c>
      <c r="AD130" t="s">
        <v>91</v>
      </c>
      <c r="AE130" s="15">
        <v>117</v>
      </c>
      <c r="AF130" s="15">
        <v>2.14</v>
      </c>
      <c r="AG130" t="s">
        <v>563</v>
      </c>
      <c r="AH130" t="s">
        <v>91</v>
      </c>
      <c r="AJ130" s="8">
        <v>1.17</v>
      </c>
      <c r="AK130" t="s">
        <v>566</v>
      </c>
      <c r="AM130" s="15">
        <v>11.700000000000001</v>
      </c>
      <c r="AN130" s="15">
        <v>1.17</v>
      </c>
      <c r="AO130" t="s">
        <v>573</v>
      </c>
      <c r="AP130" t="s">
        <v>91</v>
      </c>
      <c r="AQ130" s="15">
        <v>11.700000000000001</v>
      </c>
      <c r="AR130" s="8">
        <v>1.17</v>
      </c>
      <c r="AS130" t="s">
        <v>437</v>
      </c>
      <c r="AT130" t="s">
        <v>91</v>
      </c>
      <c r="AU130" t="s">
        <v>91</v>
      </c>
    </row>
    <row r="131" spans="2:47">
      <c r="B131" s="8">
        <v>1.18</v>
      </c>
      <c r="C131" s="8">
        <f t="shared" si="5"/>
        <v>0.90769230769230536</v>
      </c>
      <c r="D131" t="s">
        <v>63</v>
      </c>
      <c r="E131" s="8">
        <v>1.18</v>
      </c>
      <c r="F131" t="s">
        <v>427</v>
      </c>
      <c r="G131" t="s">
        <v>91</v>
      </c>
      <c r="H131" s="8">
        <v>1.18</v>
      </c>
      <c r="I131" s="15">
        <v>1</v>
      </c>
      <c r="J131" t="s">
        <v>63</v>
      </c>
      <c r="K131" s="8">
        <v>1.18</v>
      </c>
      <c r="L131" t="s">
        <v>552</v>
      </c>
      <c r="O131" s="8">
        <v>1.18</v>
      </c>
      <c r="P131" t="s">
        <v>556</v>
      </c>
      <c r="R131" s="8">
        <v>1.18</v>
      </c>
      <c r="S131" t="s">
        <v>560</v>
      </c>
      <c r="T131" t="s">
        <v>91</v>
      </c>
      <c r="Y131" s="15">
        <v>118</v>
      </c>
      <c r="Z131" s="8">
        <f t="shared" si="4"/>
        <v>3.3333333333331938E-2</v>
      </c>
      <c r="AA131" t="s">
        <v>65</v>
      </c>
      <c r="AB131" s="15">
        <v>118</v>
      </c>
      <c r="AC131" t="s">
        <v>110</v>
      </c>
      <c r="AD131" t="s">
        <v>91</v>
      </c>
      <c r="AE131" s="15">
        <v>118</v>
      </c>
      <c r="AF131" s="15">
        <v>2.16</v>
      </c>
      <c r="AG131" t="s">
        <v>563</v>
      </c>
      <c r="AH131" t="s">
        <v>91</v>
      </c>
      <c r="AJ131" s="8">
        <v>1.18</v>
      </c>
      <c r="AK131" t="s">
        <v>566</v>
      </c>
      <c r="AM131" s="15">
        <v>11.8</v>
      </c>
      <c r="AN131" s="15">
        <v>1.18</v>
      </c>
      <c r="AO131" t="s">
        <v>573</v>
      </c>
      <c r="AP131" t="s">
        <v>91</v>
      </c>
      <c r="AQ131" s="15">
        <v>11.8</v>
      </c>
      <c r="AR131" s="8">
        <v>1.18</v>
      </c>
      <c r="AS131" t="s">
        <v>437</v>
      </c>
      <c r="AT131" t="s">
        <v>91</v>
      </c>
      <c r="AU131" t="s">
        <v>91</v>
      </c>
    </row>
    <row r="132" spans="2:47">
      <c r="B132" s="8">
        <v>1.19</v>
      </c>
      <c r="C132" s="8">
        <f t="shared" si="5"/>
        <v>0.91538461538461302</v>
      </c>
      <c r="D132" t="s">
        <v>63</v>
      </c>
      <c r="E132" s="8">
        <v>1.19</v>
      </c>
      <c r="F132" t="s">
        <v>427</v>
      </c>
      <c r="G132" t="s">
        <v>91</v>
      </c>
      <c r="H132" s="8">
        <v>1.19</v>
      </c>
      <c r="I132" s="15">
        <v>1</v>
      </c>
      <c r="J132" t="s">
        <v>63</v>
      </c>
      <c r="K132" s="8">
        <v>1.19</v>
      </c>
      <c r="L132" t="s">
        <v>552</v>
      </c>
      <c r="O132" s="8">
        <v>1.19</v>
      </c>
      <c r="P132" t="s">
        <v>556</v>
      </c>
      <c r="R132" s="8">
        <v>1.19</v>
      </c>
      <c r="S132" t="s">
        <v>560</v>
      </c>
      <c r="T132" t="s">
        <v>91</v>
      </c>
      <c r="Y132" s="15">
        <v>119</v>
      </c>
      <c r="Z132" s="8">
        <f t="shared" si="4"/>
        <v>1.6666666666665272E-2</v>
      </c>
      <c r="AA132" t="s">
        <v>65</v>
      </c>
      <c r="AB132" s="15">
        <v>119</v>
      </c>
      <c r="AC132" t="s">
        <v>110</v>
      </c>
      <c r="AD132" t="s">
        <v>91</v>
      </c>
      <c r="AE132" s="15">
        <v>119</v>
      </c>
      <c r="AF132" s="15">
        <v>2.1800000000000002</v>
      </c>
      <c r="AG132" t="s">
        <v>563</v>
      </c>
      <c r="AH132" t="s">
        <v>91</v>
      </c>
      <c r="AJ132" s="8">
        <v>1.19</v>
      </c>
      <c r="AK132" t="s">
        <v>566</v>
      </c>
      <c r="AM132" s="15">
        <v>11.9</v>
      </c>
      <c r="AN132" s="15">
        <v>1.19</v>
      </c>
      <c r="AO132" t="s">
        <v>573</v>
      </c>
      <c r="AP132" t="s">
        <v>91</v>
      </c>
      <c r="AQ132" s="15">
        <v>11.9</v>
      </c>
      <c r="AR132" s="8">
        <v>1.19</v>
      </c>
      <c r="AS132" t="s">
        <v>437</v>
      </c>
      <c r="AT132" t="s">
        <v>91</v>
      </c>
      <c r="AU132" t="s">
        <v>91</v>
      </c>
    </row>
    <row r="133" spans="2:47">
      <c r="B133" s="8">
        <v>1.2</v>
      </c>
      <c r="C133" s="8">
        <f t="shared" si="5"/>
        <v>0.92307692307692069</v>
      </c>
      <c r="D133" t="s">
        <v>63</v>
      </c>
      <c r="E133" s="8">
        <v>1.2</v>
      </c>
      <c r="F133" t="s">
        <v>427</v>
      </c>
      <c r="G133" t="s">
        <v>91</v>
      </c>
      <c r="H133" s="8">
        <v>1.2</v>
      </c>
      <c r="I133" s="15">
        <v>1</v>
      </c>
      <c r="J133" t="s">
        <v>63</v>
      </c>
      <c r="K133" s="8">
        <v>1.2</v>
      </c>
      <c r="L133" t="s">
        <v>552</v>
      </c>
      <c r="O133" s="8">
        <v>1.2</v>
      </c>
      <c r="P133" t="s">
        <v>556</v>
      </c>
      <c r="R133" s="8">
        <v>1.2</v>
      </c>
      <c r="S133" t="s">
        <v>560</v>
      </c>
      <c r="T133" t="s">
        <v>91</v>
      </c>
      <c r="Y133" s="15">
        <v>120</v>
      </c>
      <c r="Z133" s="8">
        <f t="shared" si="4"/>
        <v>-1.3947176746853529E-15</v>
      </c>
      <c r="AA133" t="s">
        <v>65</v>
      </c>
      <c r="AB133" s="15">
        <v>120</v>
      </c>
      <c r="AC133" t="s">
        <v>110</v>
      </c>
      <c r="AD133" t="s">
        <v>91</v>
      </c>
      <c r="AE133" s="15">
        <v>120</v>
      </c>
      <c r="AF133" s="15">
        <v>2.2000000000000002</v>
      </c>
      <c r="AG133" t="s">
        <v>563</v>
      </c>
      <c r="AH133" t="s">
        <v>91</v>
      </c>
      <c r="AJ133" s="8">
        <v>1.2</v>
      </c>
      <c r="AK133" t="s">
        <v>566</v>
      </c>
      <c r="AM133" s="15">
        <v>12</v>
      </c>
      <c r="AN133" s="15">
        <v>1.2</v>
      </c>
      <c r="AO133" t="s">
        <v>573</v>
      </c>
      <c r="AP133" t="s">
        <v>91</v>
      </c>
      <c r="AQ133" s="15">
        <v>12</v>
      </c>
      <c r="AR133" s="8">
        <v>1.2</v>
      </c>
      <c r="AS133" t="s">
        <v>437</v>
      </c>
      <c r="AT133" t="s">
        <v>91</v>
      </c>
      <c r="AU133" t="s">
        <v>91</v>
      </c>
    </row>
    <row r="134" spans="2:47">
      <c r="B134" s="8">
        <v>1.21</v>
      </c>
      <c r="C134" s="8">
        <f t="shared" si="5"/>
        <v>0.93076923076922835</v>
      </c>
      <c r="D134" t="s">
        <v>63</v>
      </c>
      <c r="E134" s="8">
        <v>1.21</v>
      </c>
      <c r="F134" t="s">
        <v>427</v>
      </c>
      <c r="G134" t="s">
        <v>91</v>
      </c>
      <c r="H134" s="8">
        <v>1.21</v>
      </c>
      <c r="I134" s="15">
        <v>1</v>
      </c>
      <c r="J134" t="s">
        <v>63</v>
      </c>
      <c r="K134" s="8">
        <v>1.21</v>
      </c>
      <c r="L134" t="s">
        <v>552</v>
      </c>
      <c r="O134" s="8">
        <v>1.21</v>
      </c>
      <c r="P134" t="s">
        <v>556</v>
      </c>
      <c r="R134" s="8">
        <v>1.21</v>
      </c>
      <c r="S134" t="s">
        <v>560</v>
      </c>
      <c r="T134" t="s">
        <v>91</v>
      </c>
      <c r="AE134" s="15">
        <v>121</v>
      </c>
      <c r="AF134" s="15">
        <v>2.2200000000000002</v>
      </c>
      <c r="AG134" t="s">
        <v>563</v>
      </c>
      <c r="AH134" t="s">
        <v>91</v>
      </c>
      <c r="AJ134" s="8">
        <v>1.21</v>
      </c>
      <c r="AK134" t="s">
        <v>566</v>
      </c>
      <c r="AM134" s="15">
        <v>12.100000000000001</v>
      </c>
      <c r="AN134" s="15">
        <v>1.21</v>
      </c>
      <c r="AO134" t="s">
        <v>573</v>
      </c>
      <c r="AP134" t="s">
        <v>91</v>
      </c>
      <c r="AQ134" s="15">
        <v>12.100000000000001</v>
      </c>
      <c r="AR134" s="8">
        <v>1.21</v>
      </c>
      <c r="AS134" t="s">
        <v>437</v>
      </c>
      <c r="AT134" t="s">
        <v>91</v>
      </c>
      <c r="AU134" t="s">
        <v>91</v>
      </c>
    </row>
    <row r="135" spans="2:47">
      <c r="B135" s="8">
        <v>1.22</v>
      </c>
      <c r="C135" s="8">
        <f t="shared" si="5"/>
        <v>0.93846153846153602</v>
      </c>
      <c r="D135" t="s">
        <v>63</v>
      </c>
      <c r="E135" s="8">
        <v>1.22</v>
      </c>
      <c r="F135" t="s">
        <v>427</v>
      </c>
      <c r="G135" t="s">
        <v>91</v>
      </c>
      <c r="H135" s="8">
        <v>1.22</v>
      </c>
      <c r="I135" s="15">
        <v>1</v>
      </c>
      <c r="J135" t="s">
        <v>63</v>
      </c>
      <c r="K135" s="8">
        <v>1.22</v>
      </c>
      <c r="L135" t="s">
        <v>552</v>
      </c>
      <c r="O135" s="8">
        <v>1.22</v>
      </c>
      <c r="P135" t="s">
        <v>556</v>
      </c>
      <c r="R135" s="8">
        <v>1.22</v>
      </c>
      <c r="S135" t="s">
        <v>560</v>
      </c>
      <c r="T135" t="s">
        <v>91</v>
      </c>
      <c r="AE135" s="15">
        <v>122</v>
      </c>
      <c r="AF135" s="15">
        <v>2.2400000000000002</v>
      </c>
      <c r="AG135" t="s">
        <v>563</v>
      </c>
      <c r="AH135" t="s">
        <v>91</v>
      </c>
      <c r="AJ135" s="8">
        <v>1.22</v>
      </c>
      <c r="AK135" t="s">
        <v>566</v>
      </c>
      <c r="AM135" s="15">
        <v>12.200000000000001</v>
      </c>
      <c r="AN135" s="15">
        <v>1.22</v>
      </c>
      <c r="AO135" t="s">
        <v>573</v>
      </c>
      <c r="AP135" t="s">
        <v>91</v>
      </c>
      <c r="AQ135" s="15">
        <v>12.200000000000001</v>
      </c>
      <c r="AR135" s="8">
        <v>1.22</v>
      </c>
      <c r="AS135" t="s">
        <v>437</v>
      </c>
      <c r="AT135" t="s">
        <v>91</v>
      </c>
      <c r="AU135" t="s">
        <v>91</v>
      </c>
    </row>
    <row r="136" spans="2:47">
      <c r="B136" s="8">
        <v>1.23</v>
      </c>
      <c r="C136" s="8">
        <f t="shared" si="5"/>
        <v>0.94615384615384368</v>
      </c>
      <c r="D136" t="s">
        <v>63</v>
      </c>
      <c r="E136" s="8">
        <v>1.23</v>
      </c>
      <c r="F136" t="s">
        <v>427</v>
      </c>
      <c r="G136" t="s">
        <v>91</v>
      </c>
      <c r="H136" s="8">
        <v>1.23</v>
      </c>
      <c r="I136" s="15">
        <v>1</v>
      </c>
      <c r="J136" t="s">
        <v>63</v>
      </c>
      <c r="K136" s="8">
        <v>1.23</v>
      </c>
      <c r="L136" t="s">
        <v>552</v>
      </c>
      <c r="O136" s="8">
        <v>1.23</v>
      </c>
      <c r="P136" t="s">
        <v>556</v>
      </c>
      <c r="R136" s="8">
        <v>1.23</v>
      </c>
      <c r="S136" t="s">
        <v>560</v>
      </c>
      <c r="T136" t="s">
        <v>91</v>
      </c>
      <c r="AE136" s="15">
        <v>123</v>
      </c>
      <c r="AF136" s="15">
        <v>2.2599999999999998</v>
      </c>
      <c r="AG136" t="s">
        <v>563</v>
      </c>
      <c r="AH136" t="s">
        <v>91</v>
      </c>
      <c r="AJ136" s="8">
        <v>1.23</v>
      </c>
      <c r="AK136" t="s">
        <v>566</v>
      </c>
      <c r="AM136" s="15">
        <v>12.3</v>
      </c>
      <c r="AN136" s="15">
        <v>1.23</v>
      </c>
      <c r="AO136" t="s">
        <v>573</v>
      </c>
      <c r="AP136" t="s">
        <v>91</v>
      </c>
      <c r="AQ136" s="15">
        <v>12.3</v>
      </c>
      <c r="AR136" s="8">
        <v>1.23</v>
      </c>
      <c r="AS136" t="s">
        <v>437</v>
      </c>
      <c r="AT136" t="s">
        <v>91</v>
      </c>
      <c r="AU136" t="s">
        <v>91</v>
      </c>
    </row>
    <row r="137" spans="2:47">
      <c r="B137" s="8">
        <v>1.24</v>
      </c>
      <c r="C137" s="8">
        <f t="shared" si="5"/>
        <v>0.95384615384615135</v>
      </c>
      <c r="D137" t="s">
        <v>63</v>
      </c>
      <c r="E137" s="8">
        <v>1.24</v>
      </c>
      <c r="F137" t="s">
        <v>427</v>
      </c>
      <c r="G137" t="s">
        <v>91</v>
      </c>
      <c r="H137" s="8">
        <v>1.24</v>
      </c>
      <c r="I137" s="15">
        <v>1</v>
      </c>
      <c r="J137" t="s">
        <v>63</v>
      </c>
      <c r="K137" s="8">
        <v>1.24</v>
      </c>
      <c r="L137" t="s">
        <v>552</v>
      </c>
      <c r="O137" s="8">
        <v>1.24</v>
      </c>
      <c r="P137" t="s">
        <v>556</v>
      </c>
      <c r="R137" s="8">
        <v>1.24</v>
      </c>
      <c r="S137" t="s">
        <v>560</v>
      </c>
      <c r="T137" t="s">
        <v>91</v>
      </c>
      <c r="AE137" s="15">
        <v>124</v>
      </c>
      <c r="AF137" s="15">
        <v>2.2799999999999998</v>
      </c>
      <c r="AG137" t="s">
        <v>563</v>
      </c>
      <c r="AH137" t="s">
        <v>91</v>
      </c>
      <c r="AJ137" s="8">
        <v>1.24</v>
      </c>
      <c r="AK137" t="s">
        <v>566</v>
      </c>
      <c r="AM137" s="15">
        <v>12.4</v>
      </c>
      <c r="AN137" s="15">
        <v>1.24</v>
      </c>
      <c r="AO137" t="s">
        <v>573</v>
      </c>
      <c r="AP137" t="s">
        <v>91</v>
      </c>
      <c r="AQ137" s="15">
        <v>12.4</v>
      </c>
      <c r="AR137" s="8">
        <v>1.24</v>
      </c>
      <c r="AS137" t="s">
        <v>437</v>
      </c>
      <c r="AT137" t="s">
        <v>91</v>
      </c>
      <c r="AU137" t="s">
        <v>91</v>
      </c>
    </row>
    <row r="138" spans="2:47">
      <c r="B138" s="8">
        <v>1.25</v>
      </c>
      <c r="C138" s="8">
        <f t="shared" si="5"/>
        <v>0.96153846153845901</v>
      </c>
      <c r="D138" t="s">
        <v>63</v>
      </c>
      <c r="E138" s="8">
        <v>1.25</v>
      </c>
      <c r="F138" t="s">
        <v>427</v>
      </c>
      <c r="G138" t="s">
        <v>91</v>
      </c>
      <c r="H138" s="8">
        <v>1.25</v>
      </c>
      <c r="I138" s="15">
        <v>1</v>
      </c>
      <c r="J138" t="s">
        <v>63</v>
      </c>
      <c r="K138" s="8">
        <v>1.25</v>
      </c>
      <c r="L138" t="s">
        <v>552</v>
      </c>
      <c r="O138" s="8">
        <v>1.25</v>
      </c>
      <c r="P138" t="s">
        <v>556</v>
      </c>
      <c r="R138" s="8">
        <v>1.25</v>
      </c>
      <c r="S138" t="s">
        <v>560</v>
      </c>
      <c r="T138" t="s">
        <v>91</v>
      </c>
      <c r="AE138" s="15">
        <v>125</v>
      </c>
      <c r="AF138" s="15">
        <v>2.2999999999999998</v>
      </c>
      <c r="AG138" t="s">
        <v>563</v>
      </c>
      <c r="AH138" t="s">
        <v>91</v>
      </c>
      <c r="AJ138" s="8">
        <v>1.25</v>
      </c>
      <c r="AK138" t="s">
        <v>566</v>
      </c>
      <c r="AM138" s="15">
        <v>12.5</v>
      </c>
      <c r="AN138" s="15">
        <v>1.25</v>
      </c>
      <c r="AO138" t="s">
        <v>573</v>
      </c>
      <c r="AP138" t="s">
        <v>91</v>
      </c>
      <c r="AQ138" s="15">
        <v>12.5</v>
      </c>
      <c r="AR138" s="8">
        <v>1.25</v>
      </c>
      <c r="AS138" t="s">
        <v>437</v>
      </c>
      <c r="AT138" t="s">
        <v>91</v>
      </c>
      <c r="AU138" t="s">
        <v>91</v>
      </c>
    </row>
    <row r="139" spans="2:47">
      <c r="B139" s="8">
        <v>1.26</v>
      </c>
      <c r="C139" s="8">
        <f t="shared" si="5"/>
        <v>0.96923076923076668</v>
      </c>
      <c r="D139" t="s">
        <v>63</v>
      </c>
      <c r="E139" s="8">
        <v>1.26</v>
      </c>
      <c r="F139" t="s">
        <v>427</v>
      </c>
      <c r="G139" t="s">
        <v>91</v>
      </c>
      <c r="H139" s="8">
        <v>1.26</v>
      </c>
      <c r="I139" s="15">
        <v>1</v>
      </c>
      <c r="J139" t="s">
        <v>63</v>
      </c>
      <c r="K139" s="8">
        <v>1.26</v>
      </c>
      <c r="L139" t="s">
        <v>552</v>
      </c>
      <c r="O139" s="8">
        <v>1.26</v>
      </c>
      <c r="P139" t="s">
        <v>556</v>
      </c>
      <c r="R139" s="8">
        <v>1.26</v>
      </c>
      <c r="S139" t="s">
        <v>560</v>
      </c>
      <c r="T139" t="s">
        <v>91</v>
      </c>
      <c r="AE139" s="15">
        <v>126</v>
      </c>
      <c r="AF139" s="15">
        <v>2.3199999999999998</v>
      </c>
      <c r="AG139" t="s">
        <v>563</v>
      </c>
      <c r="AH139" t="s">
        <v>91</v>
      </c>
      <c r="AJ139" s="8">
        <v>1.26</v>
      </c>
      <c r="AK139" t="s">
        <v>566</v>
      </c>
      <c r="AM139" s="15">
        <v>12.600000000000001</v>
      </c>
      <c r="AN139" s="15">
        <v>1.26</v>
      </c>
      <c r="AO139" t="s">
        <v>573</v>
      </c>
      <c r="AP139" t="s">
        <v>91</v>
      </c>
      <c r="AQ139" s="15">
        <v>12.600000000000001</v>
      </c>
      <c r="AR139" s="8">
        <v>1.26</v>
      </c>
      <c r="AS139" t="s">
        <v>437</v>
      </c>
      <c r="AT139" t="s">
        <v>91</v>
      </c>
      <c r="AU139" t="s">
        <v>91</v>
      </c>
    </row>
    <row r="140" spans="2:47">
      <c r="B140" s="8">
        <v>1.27</v>
      </c>
      <c r="C140" s="8">
        <f t="shared" si="5"/>
        <v>0.97692307692307434</v>
      </c>
      <c r="D140" t="s">
        <v>63</v>
      </c>
      <c r="E140" s="8">
        <v>1.27</v>
      </c>
      <c r="F140" t="s">
        <v>427</v>
      </c>
      <c r="G140" t="s">
        <v>91</v>
      </c>
      <c r="H140" s="8">
        <v>1.27</v>
      </c>
      <c r="I140" s="15">
        <v>1</v>
      </c>
      <c r="J140" t="s">
        <v>63</v>
      </c>
      <c r="K140" s="8">
        <v>1.27</v>
      </c>
      <c r="L140" t="s">
        <v>552</v>
      </c>
      <c r="O140" s="8">
        <v>1.27</v>
      </c>
      <c r="P140" t="s">
        <v>556</v>
      </c>
      <c r="R140" s="8">
        <v>1.27</v>
      </c>
      <c r="S140" t="s">
        <v>560</v>
      </c>
      <c r="T140" t="s">
        <v>91</v>
      </c>
      <c r="AE140" s="15">
        <v>127</v>
      </c>
      <c r="AF140" s="15">
        <v>2.34</v>
      </c>
      <c r="AG140" t="s">
        <v>563</v>
      </c>
      <c r="AH140" t="s">
        <v>91</v>
      </c>
      <c r="AJ140" s="8">
        <v>1.27</v>
      </c>
      <c r="AK140" t="s">
        <v>566</v>
      </c>
      <c r="AM140" s="15">
        <v>12.700000000000001</v>
      </c>
      <c r="AN140" s="15">
        <v>1.27</v>
      </c>
      <c r="AO140" t="s">
        <v>573</v>
      </c>
      <c r="AP140" t="s">
        <v>91</v>
      </c>
      <c r="AQ140" s="15">
        <v>12.700000000000001</v>
      </c>
      <c r="AR140" s="8">
        <v>1.27</v>
      </c>
      <c r="AS140" t="s">
        <v>437</v>
      </c>
      <c r="AT140" t="s">
        <v>91</v>
      </c>
      <c r="AU140" t="s">
        <v>91</v>
      </c>
    </row>
    <row r="141" spans="2:47">
      <c r="B141" s="8">
        <v>1.28</v>
      </c>
      <c r="C141" s="8">
        <f t="shared" si="5"/>
        <v>0.98461538461538201</v>
      </c>
      <c r="D141" t="s">
        <v>63</v>
      </c>
      <c r="E141" s="8">
        <v>1.28</v>
      </c>
      <c r="F141" t="s">
        <v>427</v>
      </c>
      <c r="G141" t="s">
        <v>91</v>
      </c>
      <c r="H141" s="8">
        <v>1.28</v>
      </c>
      <c r="I141" s="15">
        <v>1</v>
      </c>
      <c r="J141" t="s">
        <v>63</v>
      </c>
      <c r="K141" s="8">
        <v>1.28</v>
      </c>
      <c r="L141" t="s">
        <v>552</v>
      </c>
      <c r="O141" s="8">
        <v>1.28</v>
      </c>
      <c r="P141" t="s">
        <v>556</v>
      </c>
      <c r="R141" s="8">
        <v>1.28</v>
      </c>
      <c r="S141" t="s">
        <v>560</v>
      </c>
      <c r="T141" t="s">
        <v>91</v>
      </c>
      <c r="AE141" s="15">
        <v>128</v>
      </c>
      <c r="AF141" s="15">
        <v>2.36</v>
      </c>
      <c r="AG141" t="s">
        <v>563</v>
      </c>
      <c r="AH141" t="s">
        <v>91</v>
      </c>
      <c r="AJ141" s="8">
        <v>1.28</v>
      </c>
      <c r="AK141" t="s">
        <v>566</v>
      </c>
      <c r="AM141" s="15">
        <v>12.8</v>
      </c>
      <c r="AN141" s="15">
        <v>1.28</v>
      </c>
      <c r="AO141" t="s">
        <v>573</v>
      </c>
      <c r="AP141" t="s">
        <v>91</v>
      </c>
      <c r="AQ141" s="15">
        <v>12.8</v>
      </c>
      <c r="AR141" s="8">
        <v>1.28</v>
      </c>
      <c r="AS141" t="s">
        <v>437</v>
      </c>
      <c r="AT141" t="s">
        <v>91</v>
      </c>
      <c r="AU141" t="s">
        <v>91</v>
      </c>
    </row>
    <row r="142" spans="2:47">
      <c r="B142" s="8">
        <v>1.29</v>
      </c>
      <c r="C142" s="8">
        <f t="shared" si="5"/>
        <v>0.99230769230768967</v>
      </c>
      <c r="D142" t="s">
        <v>63</v>
      </c>
      <c r="E142" s="8">
        <v>1.29</v>
      </c>
      <c r="F142" t="s">
        <v>427</v>
      </c>
      <c r="G142" t="s">
        <v>91</v>
      </c>
      <c r="H142" s="8">
        <v>1.29</v>
      </c>
      <c r="I142" s="15">
        <v>1</v>
      </c>
      <c r="J142" t="s">
        <v>63</v>
      </c>
      <c r="K142" s="8">
        <v>1.29</v>
      </c>
      <c r="L142" t="s">
        <v>552</v>
      </c>
      <c r="O142" s="8">
        <v>1.29</v>
      </c>
      <c r="P142" t="s">
        <v>556</v>
      </c>
      <c r="R142" s="8">
        <v>1.29</v>
      </c>
      <c r="S142" t="s">
        <v>560</v>
      </c>
      <c r="T142" t="s">
        <v>91</v>
      </c>
      <c r="AE142" s="15">
        <v>129</v>
      </c>
      <c r="AF142" s="15">
        <v>2.38</v>
      </c>
      <c r="AG142" t="s">
        <v>563</v>
      </c>
      <c r="AH142" t="s">
        <v>91</v>
      </c>
      <c r="AJ142" s="8">
        <v>1.29</v>
      </c>
      <c r="AK142" t="s">
        <v>566</v>
      </c>
      <c r="AM142" s="15">
        <v>12.9</v>
      </c>
      <c r="AN142" s="15">
        <v>1.29</v>
      </c>
      <c r="AO142" t="s">
        <v>573</v>
      </c>
      <c r="AP142" t="s">
        <v>91</v>
      </c>
      <c r="AQ142" s="15">
        <v>12.9</v>
      </c>
      <c r="AR142" s="8">
        <v>1.29</v>
      </c>
      <c r="AS142" t="s">
        <v>437</v>
      </c>
      <c r="AT142" t="s">
        <v>91</v>
      </c>
      <c r="AU142" t="s">
        <v>91</v>
      </c>
    </row>
    <row r="143" spans="2:47">
      <c r="B143" s="8">
        <v>1.3</v>
      </c>
      <c r="C143" s="8">
        <v>1</v>
      </c>
      <c r="D143" t="s">
        <v>63</v>
      </c>
      <c r="E143" s="8">
        <v>1.3</v>
      </c>
      <c r="F143" t="s">
        <v>427</v>
      </c>
      <c r="G143" t="s">
        <v>91</v>
      </c>
      <c r="H143" s="8">
        <v>1.3</v>
      </c>
      <c r="I143" s="15">
        <v>1</v>
      </c>
      <c r="J143" t="s">
        <v>63</v>
      </c>
      <c r="K143" s="8">
        <v>1.3</v>
      </c>
      <c r="L143" t="s">
        <v>552</v>
      </c>
      <c r="O143" s="8">
        <v>1.3</v>
      </c>
      <c r="P143" t="s">
        <v>556</v>
      </c>
      <c r="R143" s="8">
        <v>1.3</v>
      </c>
      <c r="S143" t="s">
        <v>560</v>
      </c>
      <c r="T143" t="s">
        <v>91</v>
      </c>
      <c r="AE143" s="15">
        <v>130</v>
      </c>
      <c r="AF143" s="15">
        <v>2.4</v>
      </c>
      <c r="AG143" t="s">
        <v>563</v>
      </c>
      <c r="AH143" t="s">
        <v>91</v>
      </c>
      <c r="AJ143" s="8">
        <v>1.3</v>
      </c>
      <c r="AK143" t="s">
        <v>566</v>
      </c>
      <c r="AM143" s="15">
        <v>13</v>
      </c>
      <c r="AN143" s="15">
        <v>1.3</v>
      </c>
      <c r="AO143" t="s">
        <v>573</v>
      </c>
      <c r="AP143" t="s">
        <v>91</v>
      </c>
      <c r="AQ143" s="15">
        <v>13</v>
      </c>
      <c r="AR143" s="8">
        <v>1.3</v>
      </c>
      <c r="AS143" t="s">
        <v>437</v>
      </c>
      <c r="AT143" t="s">
        <v>91</v>
      </c>
      <c r="AU143" t="s">
        <v>91</v>
      </c>
    </row>
    <row r="144" spans="2:47">
      <c r="B144" s="8">
        <v>1.31</v>
      </c>
      <c r="C144" s="8">
        <v>1</v>
      </c>
      <c r="D144" t="s">
        <v>63</v>
      </c>
      <c r="E144" s="8">
        <v>1.31</v>
      </c>
      <c r="F144" t="s">
        <v>427</v>
      </c>
      <c r="G144" t="s">
        <v>91</v>
      </c>
      <c r="H144" s="8">
        <v>1.31</v>
      </c>
      <c r="I144" s="15">
        <v>1</v>
      </c>
      <c r="J144" t="s">
        <v>63</v>
      </c>
      <c r="K144" s="8">
        <v>1.31</v>
      </c>
      <c r="L144" t="s">
        <v>552</v>
      </c>
      <c r="O144" s="8">
        <v>1.31</v>
      </c>
      <c r="P144" t="s">
        <v>556</v>
      </c>
      <c r="R144" s="8">
        <v>1.31</v>
      </c>
      <c r="S144" t="s">
        <v>560</v>
      </c>
      <c r="T144" t="s">
        <v>91</v>
      </c>
      <c r="AE144" s="15">
        <v>131</v>
      </c>
      <c r="AF144" s="15">
        <v>2.42</v>
      </c>
      <c r="AG144" t="s">
        <v>563</v>
      </c>
      <c r="AH144" t="s">
        <v>91</v>
      </c>
      <c r="AJ144" s="8">
        <v>1.31</v>
      </c>
      <c r="AK144" t="s">
        <v>566</v>
      </c>
      <c r="AM144" s="15">
        <v>13.100000000000001</v>
      </c>
      <c r="AN144" s="15">
        <v>1.31</v>
      </c>
      <c r="AO144" t="s">
        <v>573</v>
      </c>
      <c r="AP144" t="s">
        <v>91</v>
      </c>
      <c r="AQ144" s="15">
        <v>13.100000000000001</v>
      </c>
      <c r="AR144" s="8">
        <v>1.31</v>
      </c>
      <c r="AS144" t="s">
        <v>437</v>
      </c>
      <c r="AT144" t="s">
        <v>91</v>
      </c>
      <c r="AU144" t="s">
        <v>91</v>
      </c>
    </row>
    <row r="145" spans="2:47">
      <c r="B145" s="8">
        <v>1.32</v>
      </c>
      <c r="C145" s="8">
        <v>1</v>
      </c>
      <c r="D145" t="s">
        <v>63</v>
      </c>
      <c r="E145" s="8">
        <v>1.32</v>
      </c>
      <c r="F145" t="s">
        <v>427</v>
      </c>
      <c r="G145" t="s">
        <v>91</v>
      </c>
      <c r="H145" s="8">
        <v>1.32</v>
      </c>
      <c r="I145" s="15">
        <v>1</v>
      </c>
      <c r="J145" t="s">
        <v>63</v>
      </c>
      <c r="K145" s="8">
        <v>1.32</v>
      </c>
      <c r="L145" t="s">
        <v>552</v>
      </c>
      <c r="O145" s="8">
        <v>1.32</v>
      </c>
      <c r="P145" t="s">
        <v>556</v>
      </c>
      <c r="R145" s="8">
        <v>1.32</v>
      </c>
      <c r="S145" t="s">
        <v>560</v>
      </c>
      <c r="T145" t="s">
        <v>91</v>
      </c>
      <c r="AE145" s="15">
        <v>132</v>
      </c>
      <c r="AF145" s="15">
        <v>2.44</v>
      </c>
      <c r="AG145" t="s">
        <v>563</v>
      </c>
      <c r="AH145" t="s">
        <v>91</v>
      </c>
      <c r="AJ145" s="8">
        <v>1.32</v>
      </c>
      <c r="AK145" t="s">
        <v>566</v>
      </c>
      <c r="AM145" s="15">
        <v>13.200000000000001</v>
      </c>
      <c r="AN145" s="15">
        <v>1.32</v>
      </c>
      <c r="AO145" t="s">
        <v>573</v>
      </c>
      <c r="AP145" t="s">
        <v>91</v>
      </c>
      <c r="AQ145" s="15">
        <v>13.200000000000001</v>
      </c>
      <c r="AR145" s="8">
        <v>1.32</v>
      </c>
      <c r="AS145" t="s">
        <v>437</v>
      </c>
      <c r="AT145" t="s">
        <v>91</v>
      </c>
      <c r="AU145" t="s">
        <v>91</v>
      </c>
    </row>
    <row r="146" spans="2:47">
      <c r="B146" s="8">
        <v>1.33</v>
      </c>
      <c r="C146" s="8">
        <v>1</v>
      </c>
      <c r="D146" t="s">
        <v>63</v>
      </c>
      <c r="E146" s="8">
        <v>1.33</v>
      </c>
      <c r="F146" t="s">
        <v>427</v>
      </c>
      <c r="G146" t="s">
        <v>91</v>
      </c>
      <c r="H146" s="8">
        <v>1.33</v>
      </c>
      <c r="I146" s="15">
        <v>1</v>
      </c>
      <c r="J146" t="s">
        <v>63</v>
      </c>
      <c r="K146" s="8">
        <v>1.33</v>
      </c>
      <c r="L146" t="s">
        <v>552</v>
      </c>
      <c r="O146" s="8">
        <v>1.33</v>
      </c>
      <c r="P146" t="s">
        <v>556</v>
      </c>
      <c r="R146" s="8">
        <v>1.33</v>
      </c>
      <c r="S146" t="s">
        <v>560</v>
      </c>
      <c r="T146" t="s">
        <v>91</v>
      </c>
      <c r="AE146" s="15">
        <v>133</v>
      </c>
      <c r="AF146" s="15">
        <v>2.46</v>
      </c>
      <c r="AG146" t="s">
        <v>563</v>
      </c>
      <c r="AH146" t="s">
        <v>91</v>
      </c>
      <c r="AJ146" s="8">
        <v>1.33</v>
      </c>
      <c r="AK146" t="s">
        <v>566</v>
      </c>
      <c r="AM146" s="15">
        <v>13.3</v>
      </c>
      <c r="AN146" s="15">
        <v>1.33</v>
      </c>
      <c r="AO146" t="s">
        <v>573</v>
      </c>
      <c r="AP146" t="s">
        <v>91</v>
      </c>
      <c r="AQ146" s="15">
        <v>13.3</v>
      </c>
      <c r="AR146" s="8">
        <v>1.33</v>
      </c>
      <c r="AS146" t="s">
        <v>437</v>
      </c>
      <c r="AT146" t="s">
        <v>91</v>
      </c>
      <c r="AU146" t="s">
        <v>91</v>
      </c>
    </row>
    <row r="147" spans="2:47">
      <c r="B147" s="8">
        <v>1.34</v>
      </c>
      <c r="C147" s="8">
        <v>1</v>
      </c>
      <c r="D147" t="s">
        <v>63</v>
      </c>
      <c r="E147" s="8">
        <v>1.34</v>
      </c>
      <c r="F147" t="s">
        <v>427</v>
      </c>
      <c r="G147" t="s">
        <v>91</v>
      </c>
      <c r="H147" s="8">
        <v>1.34</v>
      </c>
      <c r="I147" s="15">
        <v>1</v>
      </c>
      <c r="J147" t="s">
        <v>63</v>
      </c>
      <c r="K147" s="8">
        <v>1.34</v>
      </c>
      <c r="L147" t="s">
        <v>552</v>
      </c>
      <c r="O147" s="8">
        <v>1.34</v>
      </c>
      <c r="P147" t="s">
        <v>556</v>
      </c>
      <c r="R147" s="8">
        <v>1.34</v>
      </c>
      <c r="S147" t="s">
        <v>560</v>
      </c>
      <c r="T147" t="s">
        <v>91</v>
      </c>
      <c r="AE147" s="15">
        <v>134</v>
      </c>
      <c r="AF147" s="15">
        <v>2.48</v>
      </c>
      <c r="AG147" t="s">
        <v>563</v>
      </c>
      <c r="AH147" t="s">
        <v>91</v>
      </c>
      <c r="AJ147" s="8">
        <v>1.34</v>
      </c>
      <c r="AK147" t="s">
        <v>566</v>
      </c>
      <c r="AM147" s="15">
        <v>13.4</v>
      </c>
      <c r="AN147" s="15">
        <v>1.34</v>
      </c>
      <c r="AO147" t="s">
        <v>573</v>
      </c>
      <c r="AP147" t="s">
        <v>91</v>
      </c>
      <c r="AQ147" s="15">
        <v>13.4</v>
      </c>
      <c r="AR147" s="8">
        <v>1.34</v>
      </c>
      <c r="AS147" t="s">
        <v>437</v>
      </c>
      <c r="AT147" t="s">
        <v>91</v>
      </c>
      <c r="AU147" t="s">
        <v>91</v>
      </c>
    </row>
    <row r="148" spans="2:47">
      <c r="B148" s="8">
        <v>1.35</v>
      </c>
      <c r="C148" s="8">
        <v>1</v>
      </c>
      <c r="D148" t="s">
        <v>63</v>
      </c>
      <c r="E148" s="8">
        <v>1.35</v>
      </c>
      <c r="F148" t="s">
        <v>427</v>
      </c>
      <c r="G148" t="s">
        <v>91</v>
      </c>
      <c r="H148" s="8">
        <v>1.35</v>
      </c>
      <c r="I148" s="15">
        <v>1</v>
      </c>
      <c r="J148" t="s">
        <v>63</v>
      </c>
      <c r="K148" s="8">
        <v>1.35</v>
      </c>
      <c r="L148" t="s">
        <v>552</v>
      </c>
      <c r="O148" s="8">
        <v>1.35</v>
      </c>
      <c r="P148" t="s">
        <v>556</v>
      </c>
      <c r="R148" s="8">
        <v>1.35</v>
      </c>
      <c r="S148" t="s">
        <v>560</v>
      </c>
      <c r="T148" t="s">
        <v>91</v>
      </c>
      <c r="AE148" s="15">
        <v>135</v>
      </c>
      <c r="AF148" s="15">
        <v>2.5</v>
      </c>
      <c r="AG148" t="s">
        <v>563</v>
      </c>
      <c r="AH148" t="s">
        <v>91</v>
      </c>
      <c r="AJ148" s="8">
        <v>1.35</v>
      </c>
      <c r="AK148" t="s">
        <v>566</v>
      </c>
      <c r="AM148" s="15">
        <v>13.5</v>
      </c>
      <c r="AN148" s="15">
        <v>1.35</v>
      </c>
      <c r="AO148" t="s">
        <v>573</v>
      </c>
      <c r="AP148" t="s">
        <v>91</v>
      </c>
      <c r="AQ148" s="15">
        <v>13.5</v>
      </c>
      <c r="AR148" s="8">
        <v>1.35</v>
      </c>
      <c r="AS148" t="s">
        <v>437</v>
      </c>
      <c r="AT148" t="s">
        <v>91</v>
      </c>
      <c r="AU148" t="s">
        <v>91</v>
      </c>
    </row>
    <row r="149" spans="2:47">
      <c r="B149" s="8">
        <v>1.36</v>
      </c>
      <c r="C149" s="8">
        <v>1</v>
      </c>
      <c r="D149" t="s">
        <v>63</v>
      </c>
      <c r="E149" s="8">
        <v>1.36</v>
      </c>
      <c r="F149" t="s">
        <v>427</v>
      </c>
      <c r="G149" t="s">
        <v>91</v>
      </c>
      <c r="H149" s="8">
        <v>1.36</v>
      </c>
      <c r="I149" s="15">
        <v>1</v>
      </c>
      <c r="J149" t="s">
        <v>63</v>
      </c>
      <c r="K149" s="8">
        <v>1.36</v>
      </c>
      <c r="L149" t="s">
        <v>552</v>
      </c>
      <c r="O149" s="8">
        <v>1.36</v>
      </c>
      <c r="P149" t="s">
        <v>556</v>
      </c>
      <c r="R149" s="8">
        <v>1.36</v>
      </c>
      <c r="S149" t="s">
        <v>560</v>
      </c>
      <c r="T149" t="s">
        <v>91</v>
      </c>
      <c r="AE149" s="15">
        <v>136</v>
      </c>
      <c r="AF149" s="15">
        <v>2.52</v>
      </c>
      <c r="AG149" t="s">
        <v>563</v>
      </c>
      <c r="AH149" t="s">
        <v>91</v>
      </c>
      <c r="AJ149" s="8">
        <v>1.36</v>
      </c>
      <c r="AK149" t="s">
        <v>566</v>
      </c>
      <c r="AM149" s="15">
        <v>13.600000000000001</v>
      </c>
      <c r="AN149" s="15">
        <v>1.36</v>
      </c>
      <c r="AO149" t="s">
        <v>573</v>
      </c>
      <c r="AP149" t="s">
        <v>91</v>
      </c>
      <c r="AQ149" s="15">
        <v>13.600000000000001</v>
      </c>
      <c r="AR149" s="8">
        <v>1.36</v>
      </c>
      <c r="AS149" t="s">
        <v>437</v>
      </c>
      <c r="AT149" t="s">
        <v>91</v>
      </c>
      <c r="AU149" t="s">
        <v>91</v>
      </c>
    </row>
    <row r="150" spans="2:47">
      <c r="B150" s="8">
        <v>1.37</v>
      </c>
      <c r="C150" s="8">
        <v>1</v>
      </c>
      <c r="D150" t="s">
        <v>63</v>
      </c>
      <c r="E150" s="8">
        <v>1.37</v>
      </c>
      <c r="F150" t="s">
        <v>427</v>
      </c>
      <c r="G150" t="s">
        <v>91</v>
      </c>
      <c r="H150" s="8">
        <v>1.37</v>
      </c>
      <c r="I150" s="15">
        <v>1</v>
      </c>
      <c r="J150" t="s">
        <v>63</v>
      </c>
      <c r="K150" s="8">
        <v>1.37</v>
      </c>
      <c r="L150" t="s">
        <v>552</v>
      </c>
      <c r="O150" s="8">
        <v>1.37</v>
      </c>
      <c r="P150" t="s">
        <v>556</v>
      </c>
      <c r="R150" s="8">
        <v>1.37</v>
      </c>
      <c r="S150" t="s">
        <v>560</v>
      </c>
      <c r="T150" t="s">
        <v>91</v>
      </c>
      <c r="AE150" s="15">
        <v>137</v>
      </c>
      <c r="AF150" s="15">
        <v>2.54</v>
      </c>
      <c r="AG150" t="s">
        <v>563</v>
      </c>
      <c r="AH150" t="s">
        <v>91</v>
      </c>
      <c r="AJ150" s="8">
        <v>1.37</v>
      </c>
      <c r="AK150" t="s">
        <v>566</v>
      </c>
      <c r="AM150" s="15">
        <v>13.700000000000001</v>
      </c>
      <c r="AN150" s="15">
        <v>1.37</v>
      </c>
      <c r="AO150" t="s">
        <v>573</v>
      </c>
      <c r="AP150" t="s">
        <v>91</v>
      </c>
      <c r="AQ150" s="15">
        <v>13.700000000000001</v>
      </c>
      <c r="AR150" s="8">
        <v>1.37</v>
      </c>
      <c r="AS150" t="s">
        <v>437</v>
      </c>
      <c r="AT150" t="s">
        <v>91</v>
      </c>
      <c r="AU150" t="s">
        <v>91</v>
      </c>
    </row>
    <row r="151" spans="2:47">
      <c r="B151" s="8">
        <v>1.38</v>
      </c>
      <c r="C151" s="8">
        <v>1</v>
      </c>
      <c r="D151" t="s">
        <v>63</v>
      </c>
      <c r="E151" s="8">
        <v>1.38</v>
      </c>
      <c r="F151" t="s">
        <v>427</v>
      </c>
      <c r="G151" t="s">
        <v>91</v>
      </c>
      <c r="H151" s="8">
        <v>1.3800000000000001</v>
      </c>
      <c r="I151" s="15">
        <v>1</v>
      </c>
      <c r="J151" t="s">
        <v>63</v>
      </c>
      <c r="K151" s="8">
        <v>1.3800000000000001</v>
      </c>
      <c r="L151" t="s">
        <v>552</v>
      </c>
      <c r="O151" s="8">
        <v>1.3800000000000001</v>
      </c>
      <c r="P151" t="s">
        <v>556</v>
      </c>
      <c r="R151" s="8">
        <v>1.3800000000000001</v>
      </c>
      <c r="S151" t="s">
        <v>560</v>
      </c>
      <c r="T151" t="s">
        <v>91</v>
      </c>
      <c r="AE151" s="15">
        <v>138</v>
      </c>
      <c r="AF151" s="15">
        <v>2.56</v>
      </c>
      <c r="AG151" t="s">
        <v>563</v>
      </c>
      <c r="AH151" t="s">
        <v>91</v>
      </c>
      <c r="AJ151" s="8">
        <v>1.3800000000000001</v>
      </c>
      <c r="AK151" t="s">
        <v>566</v>
      </c>
      <c r="AM151" s="15">
        <v>13.8</v>
      </c>
      <c r="AN151" s="15">
        <v>1.38</v>
      </c>
      <c r="AO151" t="s">
        <v>573</v>
      </c>
      <c r="AP151" t="s">
        <v>91</v>
      </c>
      <c r="AQ151" s="15">
        <v>13.8</v>
      </c>
      <c r="AR151" s="8">
        <v>1.3800000000000001</v>
      </c>
      <c r="AS151" t="s">
        <v>437</v>
      </c>
      <c r="AT151" t="s">
        <v>91</v>
      </c>
      <c r="AU151" t="s">
        <v>91</v>
      </c>
    </row>
    <row r="152" spans="2:47">
      <c r="B152" s="8">
        <v>1.39</v>
      </c>
      <c r="C152" s="8">
        <v>1</v>
      </c>
      <c r="D152" t="s">
        <v>63</v>
      </c>
      <c r="E152" s="8">
        <v>1.39</v>
      </c>
      <c r="F152" t="s">
        <v>427</v>
      </c>
      <c r="G152" t="s">
        <v>91</v>
      </c>
      <c r="H152" s="8">
        <v>1.3900000000000001</v>
      </c>
      <c r="I152" s="15">
        <v>1</v>
      </c>
      <c r="J152" t="s">
        <v>63</v>
      </c>
      <c r="K152" s="8">
        <v>1.3900000000000001</v>
      </c>
      <c r="L152" t="s">
        <v>552</v>
      </c>
      <c r="O152" s="8">
        <v>1.3900000000000001</v>
      </c>
      <c r="P152" t="s">
        <v>556</v>
      </c>
      <c r="R152" s="8">
        <v>1.3900000000000001</v>
      </c>
      <c r="S152" t="s">
        <v>560</v>
      </c>
      <c r="T152" t="s">
        <v>91</v>
      </c>
      <c r="AE152" s="15">
        <v>139</v>
      </c>
      <c r="AF152" s="15">
        <v>2.58</v>
      </c>
      <c r="AG152" t="s">
        <v>563</v>
      </c>
      <c r="AH152" t="s">
        <v>91</v>
      </c>
      <c r="AJ152" s="8">
        <v>1.3900000000000001</v>
      </c>
      <c r="AK152" t="s">
        <v>566</v>
      </c>
      <c r="AM152" s="15">
        <v>13.9</v>
      </c>
      <c r="AN152" s="15">
        <v>1.39</v>
      </c>
      <c r="AO152" t="s">
        <v>573</v>
      </c>
      <c r="AP152" t="s">
        <v>91</v>
      </c>
      <c r="AQ152" s="15">
        <v>13.9</v>
      </c>
      <c r="AR152" s="8">
        <v>1.3900000000000001</v>
      </c>
      <c r="AS152" t="s">
        <v>437</v>
      </c>
      <c r="AT152" t="s">
        <v>91</v>
      </c>
      <c r="AU152" t="s">
        <v>91</v>
      </c>
    </row>
    <row r="153" spans="2:47">
      <c r="B153" s="8">
        <v>1.4</v>
      </c>
      <c r="C153" s="8">
        <v>1</v>
      </c>
      <c r="D153" t="s">
        <v>63</v>
      </c>
      <c r="E153" s="8">
        <v>1.4</v>
      </c>
      <c r="F153" t="s">
        <v>427</v>
      </c>
      <c r="G153" t="s">
        <v>91</v>
      </c>
      <c r="H153" s="8">
        <v>1.4000000000000001</v>
      </c>
      <c r="I153" s="15">
        <v>1</v>
      </c>
      <c r="J153" t="s">
        <v>63</v>
      </c>
      <c r="K153" s="8">
        <v>1.4000000000000001</v>
      </c>
      <c r="L153" t="s">
        <v>552</v>
      </c>
      <c r="O153" s="8">
        <v>1.4000000000000001</v>
      </c>
      <c r="P153" t="s">
        <v>556</v>
      </c>
      <c r="R153" s="8">
        <v>1.4000000000000001</v>
      </c>
      <c r="S153" t="s">
        <v>560</v>
      </c>
      <c r="T153" t="s">
        <v>91</v>
      </c>
      <c r="AE153" s="15">
        <v>140</v>
      </c>
      <c r="AF153" s="15">
        <v>2.6</v>
      </c>
      <c r="AG153" t="s">
        <v>563</v>
      </c>
      <c r="AH153" t="s">
        <v>91</v>
      </c>
      <c r="AJ153" s="8">
        <v>1.4000000000000001</v>
      </c>
      <c r="AK153" t="s">
        <v>566</v>
      </c>
      <c r="AM153" s="15">
        <v>14</v>
      </c>
      <c r="AN153" s="15">
        <v>1.4</v>
      </c>
      <c r="AO153" t="s">
        <v>573</v>
      </c>
      <c r="AP153" t="s">
        <v>91</v>
      </c>
      <c r="AQ153" s="15">
        <v>14</v>
      </c>
      <c r="AR153" s="8">
        <v>1.4000000000000001</v>
      </c>
      <c r="AS153" t="s">
        <v>437</v>
      </c>
      <c r="AT153" t="s">
        <v>91</v>
      </c>
      <c r="AU153" t="s">
        <v>91</v>
      </c>
    </row>
    <row r="154" spans="2:47">
      <c r="B154" s="8">
        <v>1.41</v>
      </c>
      <c r="C154" s="8">
        <v>1</v>
      </c>
      <c r="D154" t="s">
        <v>63</v>
      </c>
      <c r="E154" s="8">
        <v>1.41</v>
      </c>
      <c r="F154" t="s">
        <v>427</v>
      </c>
      <c r="G154" t="s">
        <v>91</v>
      </c>
      <c r="H154" s="8">
        <v>1.41</v>
      </c>
      <c r="I154" s="15">
        <v>1</v>
      </c>
      <c r="J154" t="s">
        <v>63</v>
      </c>
      <c r="K154" s="8">
        <v>1.41</v>
      </c>
      <c r="L154" t="s">
        <v>552</v>
      </c>
      <c r="O154" s="8">
        <v>1.41</v>
      </c>
      <c r="P154" t="s">
        <v>556</v>
      </c>
      <c r="R154" s="8">
        <v>1.41</v>
      </c>
      <c r="S154" t="s">
        <v>560</v>
      </c>
      <c r="T154" t="s">
        <v>91</v>
      </c>
      <c r="AE154" s="15">
        <v>141</v>
      </c>
      <c r="AF154" s="15">
        <v>2.62</v>
      </c>
      <c r="AG154" t="s">
        <v>563</v>
      </c>
      <c r="AH154" t="s">
        <v>91</v>
      </c>
      <c r="AJ154" s="8">
        <v>1.41</v>
      </c>
      <c r="AK154" t="s">
        <v>566</v>
      </c>
      <c r="AM154" s="15">
        <v>14.100000000000001</v>
      </c>
      <c r="AN154" s="15">
        <v>1.41</v>
      </c>
      <c r="AO154" t="s">
        <v>573</v>
      </c>
      <c r="AP154" t="s">
        <v>91</v>
      </c>
      <c r="AQ154" s="15">
        <v>14.100000000000001</v>
      </c>
      <c r="AR154" s="8">
        <v>1.41</v>
      </c>
      <c r="AS154" t="s">
        <v>437</v>
      </c>
      <c r="AT154" t="s">
        <v>91</v>
      </c>
      <c r="AU154" t="s">
        <v>91</v>
      </c>
    </row>
    <row r="155" spans="2:47">
      <c r="B155" s="8">
        <v>1.42</v>
      </c>
      <c r="C155" s="8">
        <v>1</v>
      </c>
      <c r="D155" t="s">
        <v>63</v>
      </c>
      <c r="E155" s="8">
        <v>1.42</v>
      </c>
      <c r="F155" t="s">
        <v>427</v>
      </c>
      <c r="G155" t="s">
        <v>91</v>
      </c>
      <c r="H155" s="8">
        <v>1.42</v>
      </c>
      <c r="I155" s="15">
        <v>1</v>
      </c>
      <c r="J155" t="s">
        <v>63</v>
      </c>
      <c r="K155" s="8">
        <v>1.42</v>
      </c>
      <c r="L155" t="s">
        <v>552</v>
      </c>
      <c r="O155" s="8">
        <v>1.42</v>
      </c>
      <c r="P155" t="s">
        <v>556</v>
      </c>
      <c r="R155" s="8">
        <v>1.42</v>
      </c>
      <c r="S155" t="s">
        <v>560</v>
      </c>
      <c r="T155" t="s">
        <v>91</v>
      </c>
      <c r="AE155" s="15">
        <v>142</v>
      </c>
      <c r="AF155" s="15">
        <v>2.64</v>
      </c>
      <c r="AG155" t="s">
        <v>563</v>
      </c>
      <c r="AH155" t="s">
        <v>91</v>
      </c>
      <c r="AJ155" s="8">
        <v>1.42</v>
      </c>
      <c r="AK155" t="s">
        <v>566</v>
      </c>
      <c r="AM155" s="15">
        <v>14.200000000000001</v>
      </c>
      <c r="AN155" s="15">
        <v>1.42</v>
      </c>
      <c r="AO155" t="s">
        <v>573</v>
      </c>
      <c r="AP155" t="s">
        <v>91</v>
      </c>
      <c r="AQ155" s="15">
        <v>14.200000000000001</v>
      </c>
      <c r="AR155" s="8">
        <v>1.42</v>
      </c>
      <c r="AS155" t="s">
        <v>437</v>
      </c>
      <c r="AT155" t="s">
        <v>91</v>
      </c>
      <c r="AU155" t="s">
        <v>91</v>
      </c>
    </row>
    <row r="156" spans="2:47">
      <c r="B156" s="8">
        <v>1.43</v>
      </c>
      <c r="C156" s="8">
        <v>1</v>
      </c>
      <c r="D156" t="s">
        <v>63</v>
      </c>
      <c r="E156" s="8">
        <v>1.43</v>
      </c>
      <c r="F156" t="s">
        <v>427</v>
      </c>
      <c r="G156" t="s">
        <v>91</v>
      </c>
      <c r="H156" s="8">
        <v>1.43</v>
      </c>
      <c r="I156" s="15">
        <v>1</v>
      </c>
      <c r="J156" t="s">
        <v>63</v>
      </c>
      <c r="K156" s="8">
        <v>1.43</v>
      </c>
      <c r="L156" t="s">
        <v>552</v>
      </c>
      <c r="O156" s="8">
        <v>1.43</v>
      </c>
      <c r="P156" t="s">
        <v>556</v>
      </c>
      <c r="R156" s="8">
        <v>1.43</v>
      </c>
      <c r="S156" t="s">
        <v>560</v>
      </c>
      <c r="T156" t="s">
        <v>91</v>
      </c>
      <c r="AE156" s="15">
        <v>143</v>
      </c>
      <c r="AF156" s="15">
        <v>2.66</v>
      </c>
      <c r="AG156" t="s">
        <v>563</v>
      </c>
      <c r="AH156" t="s">
        <v>91</v>
      </c>
      <c r="AJ156" s="8">
        <v>1.43</v>
      </c>
      <c r="AK156" t="s">
        <v>566</v>
      </c>
      <c r="AM156" s="15">
        <v>14.3</v>
      </c>
      <c r="AN156" s="15">
        <v>1.43</v>
      </c>
      <c r="AO156" t="s">
        <v>573</v>
      </c>
      <c r="AP156" t="s">
        <v>91</v>
      </c>
      <c r="AQ156" s="15">
        <v>14.3</v>
      </c>
      <c r="AR156" s="8">
        <v>1.43</v>
      </c>
      <c r="AS156" t="s">
        <v>437</v>
      </c>
      <c r="AT156" t="s">
        <v>91</v>
      </c>
      <c r="AU156" t="s">
        <v>91</v>
      </c>
    </row>
    <row r="157" spans="2:47">
      <c r="B157" s="8">
        <v>1.44</v>
      </c>
      <c r="C157" s="8">
        <v>1</v>
      </c>
      <c r="D157" t="s">
        <v>63</v>
      </c>
      <c r="E157" s="8">
        <v>1.44</v>
      </c>
      <c r="F157" t="s">
        <v>427</v>
      </c>
      <c r="G157" t="s">
        <v>91</v>
      </c>
      <c r="H157" s="8">
        <v>1.44</v>
      </c>
      <c r="I157" s="15">
        <v>1</v>
      </c>
      <c r="J157" t="s">
        <v>63</v>
      </c>
      <c r="K157" s="8">
        <v>1.44</v>
      </c>
      <c r="L157" t="s">
        <v>552</v>
      </c>
      <c r="O157" s="8">
        <v>1.44</v>
      </c>
      <c r="P157" t="s">
        <v>556</v>
      </c>
      <c r="R157" s="8">
        <v>1.44</v>
      </c>
      <c r="S157" t="s">
        <v>560</v>
      </c>
      <c r="T157" t="s">
        <v>91</v>
      </c>
      <c r="AE157" s="15">
        <v>144</v>
      </c>
      <c r="AF157" s="15">
        <v>2.68</v>
      </c>
      <c r="AG157" t="s">
        <v>563</v>
      </c>
      <c r="AH157" t="s">
        <v>91</v>
      </c>
      <c r="AJ157" s="8">
        <v>1.44</v>
      </c>
      <c r="AK157" t="s">
        <v>566</v>
      </c>
      <c r="AM157" s="15">
        <v>14.4</v>
      </c>
      <c r="AN157" s="15">
        <v>1.44</v>
      </c>
      <c r="AO157" t="s">
        <v>573</v>
      </c>
      <c r="AP157" t="s">
        <v>91</v>
      </c>
      <c r="AQ157" s="15">
        <v>14.4</v>
      </c>
      <c r="AR157" s="8">
        <v>1.44</v>
      </c>
      <c r="AS157" t="s">
        <v>437</v>
      </c>
      <c r="AT157" t="s">
        <v>91</v>
      </c>
      <c r="AU157" t="s">
        <v>91</v>
      </c>
    </row>
    <row r="158" spans="2:47">
      <c r="B158" s="8">
        <v>1.45</v>
      </c>
      <c r="C158" s="8">
        <v>1</v>
      </c>
      <c r="D158" t="s">
        <v>63</v>
      </c>
      <c r="E158" s="8">
        <v>1.45</v>
      </c>
      <c r="F158" t="s">
        <v>427</v>
      </c>
      <c r="G158" t="s">
        <v>91</v>
      </c>
      <c r="H158" s="8">
        <v>1.45</v>
      </c>
      <c r="I158" s="15">
        <v>1</v>
      </c>
      <c r="J158" t="s">
        <v>63</v>
      </c>
      <c r="K158" s="8">
        <v>1.45</v>
      </c>
      <c r="L158" t="s">
        <v>552</v>
      </c>
      <c r="O158" s="8">
        <v>1.45</v>
      </c>
      <c r="P158" t="s">
        <v>556</v>
      </c>
      <c r="R158" s="8">
        <v>1.45</v>
      </c>
      <c r="S158" t="s">
        <v>560</v>
      </c>
      <c r="T158" t="s">
        <v>91</v>
      </c>
      <c r="AE158" s="15">
        <v>145</v>
      </c>
      <c r="AF158" s="15">
        <v>2.7</v>
      </c>
      <c r="AG158" t="s">
        <v>563</v>
      </c>
      <c r="AH158" t="s">
        <v>91</v>
      </c>
      <c r="AJ158" s="8">
        <v>1.45</v>
      </c>
      <c r="AK158" t="s">
        <v>566</v>
      </c>
      <c r="AM158" s="15">
        <v>14.5</v>
      </c>
      <c r="AN158" s="15">
        <v>1.45</v>
      </c>
      <c r="AO158" t="s">
        <v>573</v>
      </c>
      <c r="AP158" t="s">
        <v>91</v>
      </c>
      <c r="AQ158" s="15">
        <v>14.5</v>
      </c>
      <c r="AR158" s="8">
        <v>1.45</v>
      </c>
      <c r="AS158" t="s">
        <v>437</v>
      </c>
      <c r="AT158" t="s">
        <v>91</v>
      </c>
      <c r="AU158" t="s">
        <v>91</v>
      </c>
    </row>
    <row r="159" spans="2:47">
      <c r="B159" s="8">
        <v>1.46</v>
      </c>
      <c r="C159" s="8">
        <v>1</v>
      </c>
      <c r="D159" t="s">
        <v>63</v>
      </c>
      <c r="E159" s="8">
        <v>1.46</v>
      </c>
      <c r="F159" t="s">
        <v>427</v>
      </c>
      <c r="G159" t="s">
        <v>91</v>
      </c>
      <c r="H159" s="8">
        <v>1.46</v>
      </c>
      <c r="I159" s="15">
        <v>1</v>
      </c>
      <c r="J159" t="s">
        <v>63</v>
      </c>
      <c r="K159" s="8">
        <v>1.46</v>
      </c>
      <c r="L159" t="s">
        <v>552</v>
      </c>
      <c r="O159" s="8">
        <v>1.46</v>
      </c>
      <c r="P159" t="s">
        <v>556</v>
      </c>
      <c r="R159" s="8">
        <v>1.46</v>
      </c>
      <c r="S159" t="s">
        <v>560</v>
      </c>
      <c r="T159" t="s">
        <v>91</v>
      </c>
      <c r="AE159" s="15">
        <v>146</v>
      </c>
      <c r="AF159" s="15">
        <v>2.72</v>
      </c>
      <c r="AG159" t="s">
        <v>563</v>
      </c>
      <c r="AH159" t="s">
        <v>91</v>
      </c>
      <c r="AJ159" s="8">
        <v>1.46</v>
      </c>
      <c r="AK159" t="s">
        <v>566</v>
      </c>
      <c r="AM159" s="15">
        <v>14.600000000000001</v>
      </c>
      <c r="AN159" s="15">
        <v>1.46</v>
      </c>
      <c r="AO159" t="s">
        <v>573</v>
      </c>
      <c r="AP159" t="s">
        <v>91</v>
      </c>
      <c r="AQ159" s="15">
        <v>14.600000000000001</v>
      </c>
      <c r="AR159" s="8">
        <v>1.46</v>
      </c>
      <c r="AS159" t="s">
        <v>437</v>
      </c>
      <c r="AT159" t="s">
        <v>91</v>
      </c>
      <c r="AU159" t="s">
        <v>91</v>
      </c>
    </row>
    <row r="160" spans="2:47">
      <c r="B160" s="8">
        <v>1.47</v>
      </c>
      <c r="C160" s="8">
        <v>1</v>
      </c>
      <c r="D160" t="s">
        <v>63</v>
      </c>
      <c r="E160" s="8">
        <v>1.47</v>
      </c>
      <c r="F160" t="s">
        <v>427</v>
      </c>
      <c r="G160" t="s">
        <v>91</v>
      </c>
      <c r="H160" s="8">
        <v>1.47</v>
      </c>
      <c r="I160" s="15">
        <v>1</v>
      </c>
      <c r="J160" t="s">
        <v>63</v>
      </c>
      <c r="K160" s="8">
        <v>1.47</v>
      </c>
      <c r="L160" t="s">
        <v>552</v>
      </c>
      <c r="O160" s="8">
        <v>1.47</v>
      </c>
      <c r="P160" t="s">
        <v>556</v>
      </c>
      <c r="R160" s="8">
        <v>1.47</v>
      </c>
      <c r="S160" t="s">
        <v>560</v>
      </c>
      <c r="T160" t="s">
        <v>91</v>
      </c>
      <c r="AE160" s="15">
        <v>147</v>
      </c>
      <c r="AF160" s="15">
        <v>2.74</v>
      </c>
      <c r="AG160" t="s">
        <v>563</v>
      </c>
      <c r="AH160" t="s">
        <v>91</v>
      </c>
      <c r="AJ160" s="8">
        <v>1.47</v>
      </c>
      <c r="AK160" t="s">
        <v>566</v>
      </c>
      <c r="AM160" s="15">
        <v>14.700000000000001</v>
      </c>
      <c r="AN160" s="15">
        <v>1.47</v>
      </c>
      <c r="AO160" t="s">
        <v>573</v>
      </c>
      <c r="AP160" t="s">
        <v>91</v>
      </c>
      <c r="AQ160" s="15">
        <v>14.700000000000001</v>
      </c>
      <c r="AR160" s="8">
        <v>1.47</v>
      </c>
      <c r="AS160" t="s">
        <v>437</v>
      </c>
      <c r="AT160" t="s">
        <v>91</v>
      </c>
      <c r="AU160" t="s">
        <v>91</v>
      </c>
    </row>
    <row r="161" spans="2:47">
      <c r="B161" s="8">
        <v>1.48</v>
      </c>
      <c r="C161" s="8">
        <v>1</v>
      </c>
      <c r="D161" t="s">
        <v>63</v>
      </c>
      <c r="E161" s="8">
        <v>1.48</v>
      </c>
      <c r="F161" t="s">
        <v>427</v>
      </c>
      <c r="G161" t="s">
        <v>91</v>
      </c>
      <c r="H161" s="8">
        <v>1.48</v>
      </c>
      <c r="I161" s="15">
        <v>1</v>
      </c>
      <c r="J161" t="s">
        <v>63</v>
      </c>
      <c r="K161" s="8">
        <v>1.48</v>
      </c>
      <c r="L161" t="s">
        <v>552</v>
      </c>
      <c r="O161" s="8">
        <v>1.48</v>
      </c>
      <c r="P161" t="s">
        <v>556</v>
      </c>
      <c r="R161" s="8">
        <v>1.48</v>
      </c>
      <c r="S161" t="s">
        <v>560</v>
      </c>
      <c r="T161" t="s">
        <v>91</v>
      </c>
      <c r="AE161" s="15">
        <v>148</v>
      </c>
      <c r="AF161" s="15">
        <v>2.76</v>
      </c>
      <c r="AG161" t="s">
        <v>563</v>
      </c>
      <c r="AH161" t="s">
        <v>91</v>
      </c>
      <c r="AJ161" s="8">
        <v>1.48</v>
      </c>
      <c r="AK161" t="s">
        <v>566</v>
      </c>
      <c r="AM161" s="15">
        <v>14.8</v>
      </c>
      <c r="AN161" s="15">
        <v>1.48</v>
      </c>
      <c r="AO161" t="s">
        <v>573</v>
      </c>
      <c r="AP161" t="s">
        <v>91</v>
      </c>
      <c r="AQ161" s="15">
        <v>14.8</v>
      </c>
      <c r="AR161" s="8">
        <v>1.48</v>
      </c>
      <c r="AS161" t="s">
        <v>437</v>
      </c>
      <c r="AT161" t="s">
        <v>91</v>
      </c>
      <c r="AU161" t="s">
        <v>91</v>
      </c>
    </row>
    <row r="162" spans="2:47">
      <c r="B162" s="8">
        <v>1.49</v>
      </c>
      <c r="C162" s="8">
        <v>1</v>
      </c>
      <c r="D162" t="s">
        <v>63</v>
      </c>
      <c r="E162" s="8">
        <v>1.49</v>
      </c>
      <c r="F162" t="s">
        <v>427</v>
      </c>
      <c r="G162" t="s">
        <v>91</v>
      </c>
      <c r="H162" s="8">
        <v>1.49</v>
      </c>
      <c r="I162" s="15">
        <v>1</v>
      </c>
      <c r="J162" t="s">
        <v>63</v>
      </c>
      <c r="K162" s="8">
        <v>1.49</v>
      </c>
      <c r="L162" t="s">
        <v>552</v>
      </c>
      <c r="O162" s="8">
        <v>1.49</v>
      </c>
      <c r="P162" t="s">
        <v>556</v>
      </c>
      <c r="R162" s="8">
        <v>1.49</v>
      </c>
      <c r="S162" t="s">
        <v>560</v>
      </c>
      <c r="T162" t="s">
        <v>91</v>
      </c>
      <c r="AE162" s="15">
        <v>149</v>
      </c>
      <c r="AF162" s="15">
        <v>2.78</v>
      </c>
      <c r="AG162" t="s">
        <v>563</v>
      </c>
      <c r="AH162" t="s">
        <v>91</v>
      </c>
      <c r="AJ162" s="8">
        <v>1.49</v>
      </c>
      <c r="AK162" t="s">
        <v>566</v>
      </c>
      <c r="AM162" s="15">
        <v>14.9</v>
      </c>
      <c r="AN162" s="15">
        <v>1.49</v>
      </c>
      <c r="AO162" t="s">
        <v>573</v>
      </c>
      <c r="AP162" t="s">
        <v>91</v>
      </c>
      <c r="AQ162" s="15">
        <v>14.9</v>
      </c>
      <c r="AR162" s="8">
        <v>1.49</v>
      </c>
      <c r="AS162" t="s">
        <v>437</v>
      </c>
      <c r="AT162" t="s">
        <v>91</v>
      </c>
      <c r="AU162" t="s">
        <v>91</v>
      </c>
    </row>
    <row r="163" spans="2:47">
      <c r="B163" s="8">
        <v>1.5</v>
      </c>
      <c r="C163" s="8">
        <v>1</v>
      </c>
      <c r="D163" t="s">
        <v>63</v>
      </c>
      <c r="E163" s="8">
        <v>1.5</v>
      </c>
      <c r="F163" t="s">
        <v>427</v>
      </c>
      <c r="G163" t="s">
        <v>91</v>
      </c>
      <c r="H163" s="8">
        <v>1.5</v>
      </c>
      <c r="I163" s="15">
        <v>1</v>
      </c>
      <c r="J163" t="s">
        <v>63</v>
      </c>
      <c r="K163" s="8">
        <v>1.5</v>
      </c>
      <c r="L163" t="s">
        <v>552</v>
      </c>
      <c r="O163" s="8">
        <v>1.5</v>
      </c>
      <c r="P163" t="s">
        <v>556</v>
      </c>
      <c r="R163" s="8">
        <v>1.5</v>
      </c>
      <c r="S163" t="s">
        <v>560</v>
      </c>
      <c r="T163" t="s">
        <v>91</v>
      </c>
      <c r="AE163" s="15">
        <v>150</v>
      </c>
      <c r="AF163" s="15">
        <v>2.8</v>
      </c>
      <c r="AG163" t="s">
        <v>563</v>
      </c>
      <c r="AH163" t="s">
        <v>91</v>
      </c>
      <c r="AJ163" s="8">
        <v>1.5</v>
      </c>
      <c r="AK163" t="s">
        <v>566</v>
      </c>
      <c r="AM163" s="15">
        <v>15</v>
      </c>
      <c r="AN163" s="15">
        <v>1.5</v>
      </c>
      <c r="AO163" t="s">
        <v>573</v>
      </c>
      <c r="AP163" t="s">
        <v>91</v>
      </c>
      <c r="AQ163" s="15">
        <v>15</v>
      </c>
      <c r="AR163" s="8">
        <v>1.5</v>
      </c>
      <c r="AS163" t="s">
        <v>437</v>
      </c>
      <c r="AT163" t="s">
        <v>91</v>
      </c>
      <c r="AU163" t="s">
        <v>91</v>
      </c>
    </row>
    <row r="164" spans="2:47">
      <c r="B164" s="8">
        <v>1.51</v>
      </c>
      <c r="C164" s="8">
        <v>1</v>
      </c>
      <c r="D164" t="s">
        <v>63</v>
      </c>
      <c r="E164" s="8">
        <v>1.51</v>
      </c>
      <c r="F164" t="s">
        <v>427</v>
      </c>
      <c r="G164" t="s">
        <v>91</v>
      </c>
      <c r="H164" s="8">
        <v>1.51</v>
      </c>
      <c r="I164" s="15">
        <v>1</v>
      </c>
      <c r="J164" t="s">
        <v>63</v>
      </c>
      <c r="K164" s="8">
        <v>1.51</v>
      </c>
      <c r="L164" t="s">
        <v>552</v>
      </c>
      <c r="O164" s="8">
        <v>1.51</v>
      </c>
      <c r="P164" t="s">
        <v>556</v>
      </c>
      <c r="R164" s="8">
        <v>1.51</v>
      </c>
      <c r="S164" t="s">
        <v>560</v>
      </c>
      <c r="T164" t="s">
        <v>91</v>
      </c>
      <c r="AE164" s="15">
        <v>151</v>
      </c>
      <c r="AF164" s="15">
        <v>2.82</v>
      </c>
      <c r="AG164" t="s">
        <v>563</v>
      </c>
      <c r="AH164" t="s">
        <v>91</v>
      </c>
      <c r="AJ164" s="8">
        <v>1.51</v>
      </c>
      <c r="AK164" t="s">
        <v>566</v>
      </c>
      <c r="AM164" s="15">
        <v>15.100000000000001</v>
      </c>
      <c r="AN164" s="15">
        <v>1.51</v>
      </c>
      <c r="AO164" t="s">
        <v>573</v>
      </c>
      <c r="AP164" t="s">
        <v>91</v>
      </c>
      <c r="AQ164" s="15">
        <v>15.100000000000001</v>
      </c>
      <c r="AR164" s="8">
        <v>1.51</v>
      </c>
      <c r="AS164" t="s">
        <v>437</v>
      </c>
      <c r="AT164" t="s">
        <v>91</v>
      </c>
      <c r="AU164" t="s">
        <v>91</v>
      </c>
    </row>
    <row r="165" spans="2:47">
      <c r="B165" s="8">
        <v>1.52</v>
      </c>
      <c r="C165" s="8">
        <v>1</v>
      </c>
      <c r="D165" t="s">
        <v>63</v>
      </c>
      <c r="E165" s="8">
        <v>1.52</v>
      </c>
      <c r="F165" t="s">
        <v>427</v>
      </c>
      <c r="G165" t="s">
        <v>91</v>
      </c>
      <c r="H165" s="8">
        <v>1.52</v>
      </c>
      <c r="I165" s="15">
        <v>1</v>
      </c>
      <c r="J165" t="s">
        <v>63</v>
      </c>
      <c r="K165" s="8">
        <v>1.52</v>
      </c>
      <c r="L165" t="s">
        <v>552</v>
      </c>
      <c r="O165" s="8">
        <v>1.52</v>
      </c>
      <c r="P165" t="s">
        <v>556</v>
      </c>
      <c r="R165" s="8">
        <v>1.52</v>
      </c>
      <c r="S165" t="s">
        <v>560</v>
      </c>
      <c r="T165" t="s">
        <v>91</v>
      </c>
      <c r="AE165" s="15">
        <v>152</v>
      </c>
      <c r="AF165" s="15">
        <v>2.84</v>
      </c>
      <c r="AG165" t="s">
        <v>563</v>
      </c>
      <c r="AH165" t="s">
        <v>91</v>
      </c>
      <c r="AJ165" s="8">
        <v>1.52</v>
      </c>
      <c r="AK165" t="s">
        <v>566</v>
      </c>
      <c r="AM165" s="15">
        <v>15.200000000000001</v>
      </c>
      <c r="AN165" s="15">
        <v>1.52</v>
      </c>
      <c r="AO165" t="s">
        <v>573</v>
      </c>
      <c r="AP165" t="s">
        <v>91</v>
      </c>
      <c r="AQ165" s="15">
        <v>15.200000000000001</v>
      </c>
      <c r="AR165" s="8">
        <v>1.52</v>
      </c>
      <c r="AS165" t="s">
        <v>437</v>
      </c>
      <c r="AT165" t="s">
        <v>91</v>
      </c>
      <c r="AU165" t="s">
        <v>91</v>
      </c>
    </row>
    <row r="166" spans="2:47">
      <c r="B166" s="8">
        <v>1.53</v>
      </c>
      <c r="C166" s="8">
        <v>1</v>
      </c>
      <c r="D166" t="s">
        <v>63</v>
      </c>
      <c r="E166" s="8">
        <v>1.53</v>
      </c>
      <c r="F166" t="s">
        <v>427</v>
      </c>
      <c r="G166" t="s">
        <v>91</v>
      </c>
      <c r="H166" s="8">
        <v>1.53</v>
      </c>
      <c r="I166" s="15">
        <v>1</v>
      </c>
      <c r="J166" t="s">
        <v>63</v>
      </c>
      <c r="K166" s="8">
        <v>1.53</v>
      </c>
      <c r="L166" t="s">
        <v>552</v>
      </c>
      <c r="O166" s="8">
        <v>1.53</v>
      </c>
      <c r="P166" t="s">
        <v>556</v>
      </c>
      <c r="R166" s="8">
        <v>1.53</v>
      </c>
      <c r="S166" t="s">
        <v>560</v>
      </c>
      <c r="T166" t="s">
        <v>91</v>
      </c>
      <c r="AE166" s="15">
        <v>153</v>
      </c>
      <c r="AF166" s="15">
        <v>2.86</v>
      </c>
      <c r="AG166" t="s">
        <v>563</v>
      </c>
      <c r="AH166" t="s">
        <v>91</v>
      </c>
      <c r="AJ166" s="8">
        <v>1.53</v>
      </c>
      <c r="AK166" t="s">
        <v>566</v>
      </c>
      <c r="AM166" s="15">
        <v>15.3</v>
      </c>
      <c r="AN166" s="15">
        <v>1.53</v>
      </c>
      <c r="AO166" t="s">
        <v>573</v>
      </c>
      <c r="AP166" t="s">
        <v>91</v>
      </c>
      <c r="AQ166" s="15">
        <v>15.3</v>
      </c>
      <c r="AR166" s="8">
        <v>1.53</v>
      </c>
      <c r="AS166" t="s">
        <v>437</v>
      </c>
      <c r="AT166" t="s">
        <v>91</v>
      </c>
      <c r="AU166" t="s">
        <v>91</v>
      </c>
    </row>
    <row r="167" spans="2:47">
      <c r="B167" s="8">
        <v>1.54</v>
      </c>
      <c r="C167" s="8">
        <v>1</v>
      </c>
      <c r="D167" t="s">
        <v>63</v>
      </c>
      <c r="E167" s="8">
        <v>1.54</v>
      </c>
      <c r="F167" t="s">
        <v>427</v>
      </c>
      <c r="G167" t="s">
        <v>91</v>
      </c>
      <c r="H167" s="8">
        <v>1.54</v>
      </c>
      <c r="I167" s="15">
        <v>1</v>
      </c>
      <c r="J167" t="s">
        <v>63</v>
      </c>
      <c r="K167" s="8">
        <v>1.54</v>
      </c>
      <c r="L167" t="s">
        <v>552</v>
      </c>
      <c r="O167" s="8">
        <v>1.54</v>
      </c>
      <c r="P167" t="s">
        <v>556</v>
      </c>
      <c r="R167" s="8">
        <v>1.54</v>
      </c>
      <c r="S167" t="s">
        <v>560</v>
      </c>
      <c r="T167" t="s">
        <v>91</v>
      </c>
      <c r="AE167" s="15">
        <v>154</v>
      </c>
      <c r="AF167" s="15">
        <v>2.88</v>
      </c>
      <c r="AG167" t="s">
        <v>563</v>
      </c>
      <c r="AH167" t="s">
        <v>91</v>
      </c>
      <c r="AJ167" s="8">
        <v>1.54</v>
      </c>
      <c r="AK167" t="s">
        <v>566</v>
      </c>
      <c r="AM167" s="15">
        <v>15.4</v>
      </c>
      <c r="AN167" s="15">
        <v>1.54</v>
      </c>
      <c r="AO167" t="s">
        <v>573</v>
      </c>
      <c r="AP167" t="s">
        <v>91</v>
      </c>
      <c r="AQ167" s="15">
        <v>15.4</v>
      </c>
      <c r="AR167" s="8">
        <v>1.54</v>
      </c>
      <c r="AS167" t="s">
        <v>437</v>
      </c>
      <c r="AT167" t="s">
        <v>91</v>
      </c>
      <c r="AU167" t="s">
        <v>91</v>
      </c>
    </row>
    <row r="168" spans="2:47">
      <c r="B168" s="8">
        <v>1.55</v>
      </c>
      <c r="C168" s="8">
        <v>1</v>
      </c>
      <c r="D168" t="s">
        <v>63</v>
      </c>
      <c r="E168" s="8">
        <v>1.55</v>
      </c>
      <c r="F168" t="s">
        <v>427</v>
      </c>
      <c r="G168" t="s">
        <v>91</v>
      </c>
      <c r="H168" s="8">
        <v>1.55</v>
      </c>
      <c r="I168" s="15">
        <v>1</v>
      </c>
      <c r="J168" t="s">
        <v>63</v>
      </c>
      <c r="K168" s="8">
        <v>1.55</v>
      </c>
      <c r="L168" t="s">
        <v>552</v>
      </c>
      <c r="O168" s="8">
        <v>1.55</v>
      </c>
      <c r="P168" t="s">
        <v>556</v>
      </c>
      <c r="R168" s="8">
        <v>1.55</v>
      </c>
      <c r="S168" t="s">
        <v>560</v>
      </c>
      <c r="T168" t="s">
        <v>91</v>
      </c>
      <c r="AE168" s="15">
        <v>155</v>
      </c>
      <c r="AF168" s="15">
        <v>2.9</v>
      </c>
      <c r="AG168" t="s">
        <v>563</v>
      </c>
      <c r="AH168" t="s">
        <v>91</v>
      </c>
      <c r="AJ168" s="8">
        <v>1.55</v>
      </c>
      <c r="AK168" t="s">
        <v>566</v>
      </c>
      <c r="AM168" s="15">
        <v>15.5</v>
      </c>
      <c r="AN168" s="15">
        <v>1.55</v>
      </c>
      <c r="AO168" t="s">
        <v>573</v>
      </c>
      <c r="AP168" t="s">
        <v>91</v>
      </c>
      <c r="AQ168" s="15">
        <v>15.5</v>
      </c>
      <c r="AR168" s="8">
        <v>1.55</v>
      </c>
      <c r="AS168" t="s">
        <v>437</v>
      </c>
      <c r="AT168" t="s">
        <v>91</v>
      </c>
      <c r="AU168" t="s">
        <v>91</v>
      </c>
    </row>
    <row r="169" spans="2:47">
      <c r="B169" s="8">
        <v>1.56</v>
      </c>
      <c r="C169" s="8">
        <v>1</v>
      </c>
      <c r="D169" t="s">
        <v>63</v>
      </c>
      <c r="E169" s="8">
        <v>1.56</v>
      </c>
      <c r="F169" t="s">
        <v>427</v>
      </c>
      <c r="G169" t="s">
        <v>91</v>
      </c>
      <c r="H169" s="8">
        <v>1.56</v>
      </c>
      <c r="I169" s="15">
        <v>1</v>
      </c>
      <c r="J169" t="s">
        <v>63</v>
      </c>
      <c r="K169" s="8">
        <v>1.56</v>
      </c>
      <c r="L169" t="s">
        <v>552</v>
      </c>
      <c r="O169" s="8">
        <v>1.56</v>
      </c>
      <c r="P169" t="s">
        <v>556</v>
      </c>
      <c r="R169" s="8">
        <v>1.56</v>
      </c>
      <c r="S169" t="s">
        <v>560</v>
      </c>
      <c r="T169" t="s">
        <v>91</v>
      </c>
      <c r="AE169" s="15">
        <v>156</v>
      </c>
      <c r="AF169" s="15">
        <v>2.92</v>
      </c>
      <c r="AG169" t="s">
        <v>563</v>
      </c>
      <c r="AH169" t="s">
        <v>91</v>
      </c>
      <c r="AJ169" s="8">
        <v>1.56</v>
      </c>
      <c r="AK169" t="s">
        <v>566</v>
      </c>
      <c r="AM169" s="15">
        <v>15.600000000000001</v>
      </c>
      <c r="AN169" s="15">
        <v>1.56</v>
      </c>
      <c r="AO169" t="s">
        <v>573</v>
      </c>
      <c r="AP169" t="s">
        <v>91</v>
      </c>
      <c r="AQ169" s="15">
        <v>15.600000000000001</v>
      </c>
      <c r="AR169" s="8">
        <v>1.56</v>
      </c>
      <c r="AS169" t="s">
        <v>437</v>
      </c>
      <c r="AT169" t="s">
        <v>91</v>
      </c>
      <c r="AU169" t="s">
        <v>91</v>
      </c>
    </row>
    <row r="170" spans="2:47">
      <c r="B170" s="8">
        <v>1.57</v>
      </c>
      <c r="C170" s="8">
        <v>1</v>
      </c>
      <c r="D170" t="s">
        <v>63</v>
      </c>
      <c r="E170" s="8">
        <v>1.57</v>
      </c>
      <c r="F170" t="s">
        <v>427</v>
      </c>
      <c r="G170" t="s">
        <v>91</v>
      </c>
      <c r="H170" s="8">
        <v>1.57</v>
      </c>
      <c r="I170" s="15">
        <v>1</v>
      </c>
      <c r="J170" t="s">
        <v>63</v>
      </c>
      <c r="K170" s="8">
        <v>1.57</v>
      </c>
      <c r="L170" t="s">
        <v>552</v>
      </c>
      <c r="O170" s="8">
        <v>1.57</v>
      </c>
      <c r="P170" t="s">
        <v>556</v>
      </c>
      <c r="R170" s="8">
        <v>1.57</v>
      </c>
      <c r="S170" t="s">
        <v>560</v>
      </c>
      <c r="T170" t="s">
        <v>91</v>
      </c>
      <c r="AE170" s="15">
        <v>157</v>
      </c>
      <c r="AF170" s="15">
        <v>2.94</v>
      </c>
      <c r="AG170" t="s">
        <v>563</v>
      </c>
      <c r="AH170" t="s">
        <v>91</v>
      </c>
      <c r="AJ170" s="8">
        <v>1.57</v>
      </c>
      <c r="AK170" t="s">
        <v>566</v>
      </c>
      <c r="AM170" s="15">
        <v>15.700000000000001</v>
      </c>
      <c r="AN170" s="15">
        <v>1.57</v>
      </c>
      <c r="AO170" t="s">
        <v>573</v>
      </c>
      <c r="AP170" t="s">
        <v>91</v>
      </c>
      <c r="AQ170" s="15">
        <v>15.700000000000001</v>
      </c>
      <c r="AR170" s="8">
        <v>1.57</v>
      </c>
      <c r="AS170" t="s">
        <v>437</v>
      </c>
      <c r="AT170" t="s">
        <v>91</v>
      </c>
      <c r="AU170" t="s">
        <v>91</v>
      </c>
    </row>
    <row r="171" spans="2:47">
      <c r="B171" s="8">
        <v>1.58</v>
      </c>
      <c r="C171" s="8">
        <v>1</v>
      </c>
      <c r="D171" t="s">
        <v>63</v>
      </c>
      <c r="E171" s="8">
        <v>1.58</v>
      </c>
      <c r="F171" t="s">
        <v>427</v>
      </c>
      <c r="G171" t="s">
        <v>91</v>
      </c>
      <c r="H171" s="8">
        <v>1.58</v>
      </c>
      <c r="I171" s="15">
        <v>1</v>
      </c>
      <c r="J171" t="s">
        <v>63</v>
      </c>
      <c r="K171" s="8">
        <v>1.58</v>
      </c>
      <c r="L171" t="s">
        <v>552</v>
      </c>
      <c r="O171" s="8">
        <v>1.58</v>
      </c>
      <c r="P171" t="s">
        <v>556</v>
      </c>
      <c r="R171" s="8">
        <v>1.58</v>
      </c>
      <c r="S171" t="s">
        <v>560</v>
      </c>
      <c r="T171" t="s">
        <v>91</v>
      </c>
      <c r="AE171" s="15">
        <v>158</v>
      </c>
      <c r="AF171" s="15">
        <v>2.96</v>
      </c>
      <c r="AG171" t="s">
        <v>563</v>
      </c>
      <c r="AH171" t="s">
        <v>91</v>
      </c>
      <c r="AJ171" s="8">
        <v>1.58</v>
      </c>
      <c r="AK171" t="s">
        <v>566</v>
      </c>
      <c r="AM171" s="15">
        <v>15.8</v>
      </c>
      <c r="AN171" s="15">
        <v>1.58</v>
      </c>
      <c r="AO171" t="s">
        <v>573</v>
      </c>
      <c r="AP171" t="s">
        <v>91</v>
      </c>
      <c r="AQ171" s="15">
        <v>15.8</v>
      </c>
      <c r="AR171" s="8">
        <v>1.58</v>
      </c>
      <c r="AS171" t="s">
        <v>437</v>
      </c>
      <c r="AT171" t="s">
        <v>91</v>
      </c>
      <c r="AU171" t="s">
        <v>91</v>
      </c>
    </row>
    <row r="172" spans="2:47">
      <c r="B172" s="8">
        <v>1.59</v>
      </c>
      <c r="C172" s="8">
        <v>1</v>
      </c>
      <c r="D172" t="s">
        <v>63</v>
      </c>
      <c r="E172" s="8">
        <v>1.59</v>
      </c>
      <c r="F172" t="s">
        <v>427</v>
      </c>
      <c r="G172" t="s">
        <v>91</v>
      </c>
      <c r="H172" s="8">
        <v>1.59</v>
      </c>
      <c r="I172" s="15">
        <v>1</v>
      </c>
      <c r="J172" t="s">
        <v>63</v>
      </c>
      <c r="K172" s="8">
        <v>1.59</v>
      </c>
      <c r="L172" t="s">
        <v>552</v>
      </c>
      <c r="O172" s="8">
        <v>1.59</v>
      </c>
      <c r="P172" t="s">
        <v>556</v>
      </c>
      <c r="R172" s="8">
        <v>1.59</v>
      </c>
      <c r="S172" t="s">
        <v>560</v>
      </c>
      <c r="T172" t="s">
        <v>91</v>
      </c>
      <c r="AE172" s="15">
        <v>159</v>
      </c>
      <c r="AF172" s="15">
        <v>2.98</v>
      </c>
      <c r="AG172" t="s">
        <v>563</v>
      </c>
      <c r="AH172" t="s">
        <v>91</v>
      </c>
      <c r="AJ172" s="8">
        <v>1.59</v>
      </c>
      <c r="AK172" t="s">
        <v>566</v>
      </c>
      <c r="AM172" s="15">
        <v>15.9</v>
      </c>
      <c r="AN172" s="15">
        <v>1.59</v>
      </c>
      <c r="AO172" t="s">
        <v>573</v>
      </c>
      <c r="AP172" t="s">
        <v>91</v>
      </c>
      <c r="AQ172" s="15">
        <v>15.9</v>
      </c>
      <c r="AR172" s="8">
        <v>1.59</v>
      </c>
      <c r="AS172" t="s">
        <v>437</v>
      </c>
      <c r="AT172" t="s">
        <v>91</v>
      </c>
      <c r="AU172" t="s">
        <v>91</v>
      </c>
    </row>
    <row r="173" spans="2:47">
      <c r="B173" s="8">
        <v>1.6</v>
      </c>
      <c r="C173" s="8">
        <v>1</v>
      </c>
      <c r="D173" t="s">
        <v>63</v>
      </c>
      <c r="E173" s="8">
        <v>1.6</v>
      </c>
      <c r="F173" t="s">
        <v>427</v>
      </c>
      <c r="G173" t="s">
        <v>91</v>
      </c>
      <c r="H173" s="8">
        <v>1.6</v>
      </c>
      <c r="I173" s="15">
        <v>1</v>
      </c>
      <c r="J173" t="s">
        <v>63</v>
      </c>
      <c r="K173" s="8">
        <v>1.6</v>
      </c>
      <c r="L173" t="s">
        <v>552</v>
      </c>
      <c r="O173" s="8">
        <v>1.6</v>
      </c>
      <c r="P173" t="s">
        <v>556</v>
      </c>
      <c r="R173" s="8">
        <v>1.6</v>
      </c>
      <c r="S173" t="s">
        <v>560</v>
      </c>
      <c r="T173" t="s">
        <v>91</v>
      </c>
      <c r="AE173" s="15">
        <v>160</v>
      </c>
      <c r="AF173" s="15">
        <v>3</v>
      </c>
      <c r="AG173" t="s">
        <v>563</v>
      </c>
      <c r="AH173" t="s">
        <v>91</v>
      </c>
      <c r="AJ173" s="8">
        <v>1.6</v>
      </c>
      <c r="AK173" t="s">
        <v>566</v>
      </c>
      <c r="AM173" s="15">
        <v>16</v>
      </c>
      <c r="AN173" s="15">
        <v>1.6</v>
      </c>
      <c r="AO173" t="s">
        <v>573</v>
      </c>
      <c r="AP173" t="s">
        <v>91</v>
      </c>
      <c r="AQ173" s="15">
        <v>16</v>
      </c>
      <c r="AR173" s="8">
        <v>1.6</v>
      </c>
      <c r="AS173" t="s">
        <v>437</v>
      </c>
      <c r="AT173" t="s">
        <v>91</v>
      </c>
      <c r="AU173" t="s">
        <v>91</v>
      </c>
    </row>
    <row r="174" spans="2:47">
      <c r="B174" s="8">
        <v>1.61</v>
      </c>
      <c r="C174" s="8">
        <v>1</v>
      </c>
      <c r="D174" t="s">
        <v>63</v>
      </c>
      <c r="E174" s="8">
        <v>1.61</v>
      </c>
      <c r="F174" t="s">
        <v>427</v>
      </c>
      <c r="G174" t="s">
        <v>91</v>
      </c>
      <c r="H174" s="8">
        <v>1.61</v>
      </c>
      <c r="I174" s="15">
        <v>1</v>
      </c>
      <c r="J174" t="s">
        <v>63</v>
      </c>
      <c r="K174" s="8">
        <v>1.61</v>
      </c>
      <c r="L174" t="s">
        <v>552</v>
      </c>
      <c r="O174" s="8">
        <v>1.61</v>
      </c>
      <c r="P174" t="s">
        <v>556</v>
      </c>
      <c r="R174" s="8">
        <v>1.61</v>
      </c>
      <c r="S174" t="s">
        <v>560</v>
      </c>
      <c r="T174" t="s">
        <v>91</v>
      </c>
      <c r="AE174" s="15">
        <v>161</v>
      </c>
      <c r="AF174" s="15">
        <v>3.02</v>
      </c>
      <c r="AG174" t="s">
        <v>563</v>
      </c>
      <c r="AH174" t="s">
        <v>91</v>
      </c>
      <c r="AJ174" s="8">
        <v>1.61</v>
      </c>
      <c r="AK174" t="s">
        <v>566</v>
      </c>
      <c r="AM174" s="15">
        <v>16.100000000000001</v>
      </c>
      <c r="AN174" s="15">
        <v>1.61</v>
      </c>
      <c r="AO174" t="s">
        <v>573</v>
      </c>
      <c r="AP174" t="s">
        <v>91</v>
      </c>
      <c r="AQ174" s="15">
        <v>16.100000000000001</v>
      </c>
      <c r="AR174" s="8">
        <v>1.61</v>
      </c>
      <c r="AS174" t="s">
        <v>437</v>
      </c>
      <c r="AT174" t="s">
        <v>91</v>
      </c>
      <c r="AU174" t="s">
        <v>91</v>
      </c>
    </row>
    <row r="175" spans="2:47">
      <c r="B175" s="8">
        <v>1.62</v>
      </c>
      <c r="C175" s="8">
        <v>1</v>
      </c>
      <c r="D175" t="s">
        <v>63</v>
      </c>
      <c r="E175" s="8">
        <v>1.62</v>
      </c>
      <c r="F175" t="s">
        <v>427</v>
      </c>
      <c r="G175" t="s">
        <v>91</v>
      </c>
      <c r="H175" s="8">
        <v>1.62</v>
      </c>
      <c r="I175" s="15">
        <v>1</v>
      </c>
      <c r="J175" t="s">
        <v>63</v>
      </c>
      <c r="K175" s="8">
        <v>1.62</v>
      </c>
      <c r="L175" t="s">
        <v>552</v>
      </c>
      <c r="O175" s="8">
        <v>1.62</v>
      </c>
      <c r="P175" t="s">
        <v>556</v>
      </c>
      <c r="R175" s="8">
        <v>1.62</v>
      </c>
      <c r="S175" t="s">
        <v>560</v>
      </c>
      <c r="T175" t="s">
        <v>91</v>
      </c>
      <c r="AE175" s="15">
        <v>162</v>
      </c>
      <c r="AF175" s="15">
        <v>3.04</v>
      </c>
      <c r="AG175" t="s">
        <v>563</v>
      </c>
      <c r="AH175" t="s">
        <v>91</v>
      </c>
      <c r="AJ175" s="8">
        <v>1.62</v>
      </c>
      <c r="AK175" t="s">
        <v>566</v>
      </c>
      <c r="AM175" s="15">
        <v>16.2</v>
      </c>
      <c r="AN175" s="15">
        <v>1.62</v>
      </c>
      <c r="AO175" t="s">
        <v>573</v>
      </c>
      <c r="AP175" t="s">
        <v>91</v>
      </c>
      <c r="AQ175" s="15">
        <v>16.2</v>
      </c>
      <c r="AR175" s="8">
        <v>1.62</v>
      </c>
      <c r="AS175" t="s">
        <v>437</v>
      </c>
      <c r="AT175" t="s">
        <v>91</v>
      </c>
      <c r="AU175" t="s">
        <v>91</v>
      </c>
    </row>
    <row r="176" spans="2:47">
      <c r="B176" s="8">
        <v>1.63</v>
      </c>
      <c r="C176" s="8">
        <v>1</v>
      </c>
      <c r="D176" t="s">
        <v>63</v>
      </c>
      <c r="E176" s="8">
        <v>1.63</v>
      </c>
      <c r="F176" t="s">
        <v>427</v>
      </c>
      <c r="G176" t="s">
        <v>91</v>
      </c>
      <c r="H176" s="8">
        <v>1.6300000000000001</v>
      </c>
      <c r="I176" s="15">
        <v>1</v>
      </c>
      <c r="J176" t="s">
        <v>63</v>
      </c>
      <c r="K176" s="8">
        <v>1.6300000000000001</v>
      </c>
      <c r="L176" t="s">
        <v>552</v>
      </c>
      <c r="O176" s="8">
        <v>1.6300000000000001</v>
      </c>
      <c r="P176" t="s">
        <v>556</v>
      </c>
      <c r="R176" s="8">
        <v>1.6300000000000001</v>
      </c>
      <c r="S176" t="s">
        <v>560</v>
      </c>
      <c r="T176" t="s">
        <v>91</v>
      </c>
      <c r="AE176" s="15">
        <v>163</v>
      </c>
      <c r="AF176" s="15">
        <v>3.06</v>
      </c>
      <c r="AG176" t="s">
        <v>563</v>
      </c>
      <c r="AH176" t="s">
        <v>91</v>
      </c>
      <c r="AJ176" s="8">
        <v>1.6300000000000001</v>
      </c>
      <c r="AK176" t="s">
        <v>566</v>
      </c>
      <c r="AM176" s="15">
        <v>16.3</v>
      </c>
      <c r="AN176" s="15">
        <v>1.63</v>
      </c>
      <c r="AO176" t="s">
        <v>573</v>
      </c>
      <c r="AP176" t="s">
        <v>91</v>
      </c>
      <c r="AQ176" s="15">
        <v>16.3</v>
      </c>
      <c r="AR176" s="8">
        <v>1.6300000000000001</v>
      </c>
      <c r="AS176" t="s">
        <v>437</v>
      </c>
      <c r="AT176" t="s">
        <v>91</v>
      </c>
      <c r="AU176" t="s">
        <v>91</v>
      </c>
    </row>
    <row r="177" spans="2:47">
      <c r="B177" s="8">
        <v>1.64</v>
      </c>
      <c r="C177" s="8">
        <v>1</v>
      </c>
      <c r="D177" t="s">
        <v>63</v>
      </c>
      <c r="E177" s="8">
        <v>1.64</v>
      </c>
      <c r="F177" t="s">
        <v>427</v>
      </c>
      <c r="G177" t="s">
        <v>91</v>
      </c>
      <c r="H177" s="8">
        <v>1.6400000000000001</v>
      </c>
      <c r="I177" s="15">
        <v>1</v>
      </c>
      <c r="J177" t="s">
        <v>63</v>
      </c>
      <c r="K177" s="8">
        <v>1.6400000000000001</v>
      </c>
      <c r="L177" t="s">
        <v>552</v>
      </c>
      <c r="O177" s="8">
        <v>1.6400000000000001</v>
      </c>
      <c r="P177" t="s">
        <v>556</v>
      </c>
      <c r="R177" s="8">
        <v>1.6400000000000001</v>
      </c>
      <c r="S177" t="s">
        <v>560</v>
      </c>
      <c r="T177" t="s">
        <v>91</v>
      </c>
      <c r="AE177" s="15">
        <v>164</v>
      </c>
      <c r="AF177" s="15">
        <v>3.08</v>
      </c>
      <c r="AG177" t="s">
        <v>563</v>
      </c>
      <c r="AH177" t="s">
        <v>91</v>
      </c>
      <c r="AJ177" s="8">
        <v>1.6400000000000001</v>
      </c>
      <c r="AK177" t="s">
        <v>566</v>
      </c>
      <c r="AM177" s="15">
        <v>16.400000000000002</v>
      </c>
      <c r="AN177" s="15">
        <v>1.64</v>
      </c>
      <c r="AO177" t="s">
        <v>573</v>
      </c>
      <c r="AP177" t="s">
        <v>91</v>
      </c>
      <c r="AQ177" s="15">
        <v>16.400000000000002</v>
      </c>
      <c r="AR177" s="8">
        <v>1.6400000000000001</v>
      </c>
      <c r="AS177" t="s">
        <v>437</v>
      </c>
      <c r="AT177" t="s">
        <v>91</v>
      </c>
      <c r="AU177" t="s">
        <v>91</v>
      </c>
    </row>
    <row r="178" spans="2:47">
      <c r="B178" s="8">
        <v>1.65</v>
      </c>
      <c r="C178" s="8">
        <v>1</v>
      </c>
      <c r="D178" t="s">
        <v>63</v>
      </c>
      <c r="E178" s="8">
        <v>1.65</v>
      </c>
      <c r="F178" t="s">
        <v>427</v>
      </c>
      <c r="G178" t="s">
        <v>91</v>
      </c>
      <c r="H178" s="8">
        <v>1.6500000000000001</v>
      </c>
      <c r="I178" s="15">
        <v>1</v>
      </c>
      <c r="J178" t="s">
        <v>63</v>
      </c>
      <c r="K178" s="8">
        <v>1.6500000000000001</v>
      </c>
      <c r="L178" t="s">
        <v>552</v>
      </c>
      <c r="O178" s="8">
        <v>1.6500000000000001</v>
      </c>
      <c r="P178" t="s">
        <v>556</v>
      </c>
      <c r="R178" s="8">
        <v>1.6500000000000001</v>
      </c>
      <c r="S178" t="s">
        <v>560</v>
      </c>
      <c r="T178" t="s">
        <v>91</v>
      </c>
      <c r="AE178" s="15">
        <v>165</v>
      </c>
      <c r="AF178" s="15">
        <v>3.1</v>
      </c>
      <c r="AG178" t="s">
        <v>563</v>
      </c>
      <c r="AH178" t="s">
        <v>91</v>
      </c>
      <c r="AJ178" s="8">
        <v>1.6500000000000001</v>
      </c>
      <c r="AK178" t="s">
        <v>566</v>
      </c>
      <c r="AM178" s="15">
        <v>16.5</v>
      </c>
      <c r="AN178" s="15">
        <v>1.65</v>
      </c>
      <c r="AO178" t="s">
        <v>573</v>
      </c>
      <c r="AP178" t="s">
        <v>91</v>
      </c>
      <c r="AQ178" s="15">
        <v>16.5</v>
      </c>
      <c r="AR178" s="8">
        <v>1.6500000000000001</v>
      </c>
      <c r="AS178" t="s">
        <v>437</v>
      </c>
      <c r="AT178" t="s">
        <v>91</v>
      </c>
      <c r="AU178" t="s">
        <v>91</v>
      </c>
    </row>
    <row r="179" spans="2:47">
      <c r="B179" s="8">
        <v>1.66</v>
      </c>
      <c r="C179" s="8">
        <v>1</v>
      </c>
      <c r="D179" t="s">
        <v>63</v>
      </c>
      <c r="E179" s="8">
        <v>1.66</v>
      </c>
      <c r="F179" t="s">
        <v>427</v>
      </c>
      <c r="G179" t="s">
        <v>91</v>
      </c>
      <c r="H179" s="8">
        <v>1.6600000000000001</v>
      </c>
      <c r="I179" s="15">
        <v>1</v>
      </c>
      <c r="J179" t="s">
        <v>63</v>
      </c>
      <c r="K179" s="8">
        <v>1.6600000000000001</v>
      </c>
      <c r="L179" t="s">
        <v>552</v>
      </c>
      <c r="O179" s="8">
        <v>1.6600000000000001</v>
      </c>
      <c r="P179" t="s">
        <v>556</v>
      </c>
      <c r="R179" s="8">
        <v>1.6600000000000001</v>
      </c>
      <c r="S179" t="s">
        <v>560</v>
      </c>
      <c r="T179" t="s">
        <v>91</v>
      </c>
      <c r="AE179" s="15">
        <v>166</v>
      </c>
      <c r="AF179" s="15">
        <v>3.12</v>
      </c>
      <c r="AG179" t="s">
        <v>561</v>
      </c>
      <c r="AH179" t="s">
        <v>91</v>
      </c>
      <c r="AJ179" s="8">
        <v>1.6600000000000001</v>
      </c>
      <c r="AK179" t="s">
        <v>566</v>
      </c>
      <c r="AM179" s="15">
        <v>16.600000000000001</v>
      </c>
      <c r="AN179" s="15">
        <v>1.66</v>
      </c>
      <c r="AO179" t="s">
        <v>573</v>
      </c>
      <c r="AP179" t="s">
        <v>91</v>
      </c>
      <c r="AQ179" s="15">
        <v>16.600000000000001</v>
      </c>
      <c r="AR179" s="8">
        <v>1.6600000000000001</v>
      </c>
      <c r="AS179" t="s">
        <v>437</v>
      </c>
      <c r="AT179" t="s">
        <v>91</v>
      </c>
      <c r="AU179" t="s">
        <v>91</v>
      </c>
    </row>
    <row r="180" spans="2:47">
      <c r="B180" s="8">
        <v>1.67</v>
      </c>
      <c r="C180" s="8">
        <v>1</v>
      </c>
      <c r="D180" t="s">
        <v>63</v>
      </c>
      <c r="E180" s="8">
        <v>1.67</v>
      </c>
      <c r="F180" t="s">
        <v>427</v>
      </c>
      <c r="G180" t="s">
        <v>91</v>
      </c>
      <c r="H180" s="8">
        <v>1.67</v>
      </c>
      <c r="I180" s="15">
        <v>1</v>
      </c>
      <c r="J180" t="s">
        <v>63</v>
      </c>
      <c r="K180" s="8">
        <v>1.67</v>
      </c>
      <c r="L180" t="s">
        <v>552</v>
      </c>
      <c r="O180" s="8">
        <v>1.67</v>
      </c>
      <c r="P180" t="s">
        <v>556</v>
      </c>
      <c r="R180" s="8">
        <v>1.67</v>
      </c>
      <c r="S180" t="s">
        <v>560</v>
      </c>
      <c r="T180" t="s">
        <v>91</v>
      </c>
      <c r="AE180" s="15">
        <v>167</v>
      </c>
      <c r="AF180" s="15">
        <v>3.14</v>
      </c>
      <c r="AG180" t="s">
        <v>561</v>
      </c>
      <c r="AH180" t="s">
        <v>91</v>
      </c>
      <c r="AJ180" s="8">
        <v>1.67</v>
      </c>
      <c r="AK180" t="s">
        <v>566</v>
      </c>
      <c r="AM180" s="15">
        <v>16.7</v>
      </c>
      <c r="AN180" s="15">
        <v>1.67</v>
      </c>
      <c r="AO180" t="s">
        <v>573</v>
      </c>
      <c r="AP180" t="s">
        <v>91</v>
      </c>
      <c r="AQ180" s="15">
        <v>16.7</v>
      </c>
      <c r="AR180" s="8">
        <v>1.67</v>
      </c>
      <c r="AS180" t="s">
        <v>437</v>
      </c>
      <c r="AT180" t="s">
        <v>91</v>
      </c>
      <c r="AU180" t="s">
        <v>91</v>
      </c>
    </row>
    <row r="181" spans="2:47">
      <c r="B181" s="8">
        <v>1.68</v>
      </c>
      <c r="C181" s="8">
        <v>1</v>
      </c>
      <c r="D181" t="s">
        <v>63</v>
      </c>
      <c r="E181" s="8">
        <v>1.68</v>
      </c>
      <c r="F181" t="s">
        <v>427</v>
      </c>
      <c r="G181" t="s">
        <v>91</v>
      </c>
      <c r="H181" s="8">
        <v>1.68</v>
      </c>
      <c r="I181" s="15">
        <v>1</v>
      </c>
      <c r="J181" t="s">
        <v>63</v>
      </c>
      <c r="K181" s="8">
        <v>1.68</v>
      </c>
      <c r="L181" t="s">
        <v>552</v>
      </c>
      <c r="O181" s="8">
        <v>1.68</v>
      </c>
      <c r="P181" t="s">
        <v>556</v>
      </c>
      <c r="R181" s="8">
        <v>1.68</v>
      </c>
      <c r="S181" t="s">
        <v>560</v>
      </c>
      <c r="T181" t="s">
        <v>91</v>
      </c>
      <c r="AE181" s="15">
        <v>168</v>
      </c>
      <c r="AF181" s="15">
        <v>3.16</v>
      </c>
      <c r="AG181" t="s">
        <v>561</v>
      </c>
      <c r="AH181" t="s">
        <v>91</v>
      </c>
      <c r="AJ181" s="8">
        <v>1.68</v>
      </c>
      <c r="AK181" t="s">
        <v>566</v>
      </c>
      <c r="AM181" s="15">
        <v>16.8</v>
      </c>
      <c r="AN181" s="15">
        <v>1.68</v>
      </c>
      <c r="AO181" t="s">
        <v>573</v>
      </c>
      <c r="AP181" t="s">
        <v>91</v>
      </c>
      <c r="AQ181" s="15">
        <v>16.8</v>
      </c>
      <c r="AR181" s="8">
        <v>1.68</v>
      </c>
      <c r="AS181" t="s">
        <v>437</v>
      </c>
      <c r="AT181" t="s">
        <v>91</v>
      </c>
      <c r="AU181" t="s">
        <v>91</v>
      </c>
    </row>
    <row r="182" spans="2:47">
      <c r="B182" s="8">
        <v>1.69</v>
      </c>
      <c r="C182" s="8">
        <v>1</v>
      </c>
      <c r="D182" t="s">
        <v>63</v>
      </c>
      <c r="E182" s="8">
        <v>1.69</v>
      </c>
      <c r="F182" t="s">
        <v>427</v>
      </c>
      <c r="G182" t="s">
        <v>91</v>
      </c>
      <c r="H182" s="8">
        <v>1.69</v>
      </c>
      <c r="I182" s="15">
        <v>1</v>
      </c>
      <c r="J182" t="s">
        <v>63</v>
      </c>
      <c r="K182" s="8">
        <v>1.69</v>
      </c>
      <c r="L182" t="s">
        <v>552</v>
      </c>
      <c r="O182" s="8">
        <v>1.69</v>
      </c>
      <c r="P182" t="s">
        <v>556</v>
      </c>
      <c r="R182" s="8">
        <v>1.69</v>
      </c>
      <c r="S182" t="s">
        <v>560</v>
      </c>
      <c r="T182" t="s">
        <v>91</v>
      </c>
      <c r="AE182" s="15">
        <v>169</v>
      </c>
      <c r="AF182" s="15">
        <v>3.18</v>
      </c>
      <c r="AG182" t="s">
        <v>561</v>
      </c>
      <c r="AH182" t="s">
        <v>91</v>
      </c>
      <c r="AJ182" s="8">
        <v>1.69</v>
      </c>
      <c r="AK182" t="s">
        <v>566</v>
      </c>
      <c r="AM182" s="15">
        <v>16.900000000000002</v>
      </c>
      <c r="AN182" s="15">
        <v>1.69</v>
      </c>
      <c r="AO182" t="s">
        <v>573</v>
      </c>
      <c r="AP182" t="s">
        <v>91</v>
      </c>
      <c r="AQ182" s="15">
        <v>16.900000000000002</v>
      </c>
      <c r="AR182" s="8">
        <v>1.69</v>
      </c>
      <c r="AS182" t="s">
        <v>437</v>
      </c>
      <c r="AT182" t="s">
        <v>91</v>
      </c>
      <c r="AU182" t="s">
        <v>91</v>
      </c>
    </row>
    <row r="183" spans="2:47">
      <c r="B183" s="8">
        <v>1.7</v>
      </c>
      <c r="C183" s="8">
        <v>1</v>
      </c>
      <c r="D183" t="s">
        <v>63</v>
      </c>
      <c r="E183" s="8">
        <v>1.7</v>
      </c>
      <c r="F183" t="s">
        <v>427</v>
      </c>
      <c r="G183" t="s">
        <v>91</v>
      </c>
      <c r="H183" s="8">
        <v>1.7</v>
      </c>
      <c r="I183" s="15">
        <v>1</v>
      </c>
      <c r="J183" t="s">
        <v>63</v>
      </c>
      <c r="K183" s="8">
        <v>1.7</v>
      </c>
      <c r="L183" t="s">
        <v>552</v>
      </c>
      <c r="O183" s="8">
        <v>1.7</v>
      </c>
      <c r="P183" t="s">
        <v>556</v>
      </c>
      <c r="R183" s="8">
        <v>1.7</v>
      </c>
      <c r="S183" t="s">
        <v>560</v>
      </c>
      <c r="T183" t="s">
        <v>91</v>
      </c>
      <c r="AE183" s="15">
        <v>170</v>
      </c>
      <c r="AF183" s="15">
        <v>3.2</v>
      </c>
      <c r="AG183" t="s">
        <v>561</v>
      </c>
      <c r="AH183" t="s">
        <v>91</v>
      </c>
      <c r="AJ183" s="8">
        <v>1.7</v>
      </c>
      <c r="AK183" t="s">
        <v>566</v>
      </c>
      <c r="AM183" s="15">
        <v>17</v>
      </c>
      <c r="AN183" s="15">
        <v>1.7</v>
      </c>
      <c r="AO183" t="s">
        <v>573</v>
      </c>
      <c r="AP183" t="s">
        <v>91</v>
      </c>
      <c r="AQ183" s="15">
        <v>17</v>
      </c>
      <c r="AR183" s="8">
        <v>1.7</v>
      </c>
      <c r="AS183" t="s">
        <v>437</v>
      </c>
      <c r="AT183" t="s">
        <v>91</v>
      </c>
      <c r="AU183" t="s">
        <v>91</v>
      </c>
    </row>
    <row r="184" spans="2:47">
      <c r="B184" s="8">
        <v>1.71</v>
      </c>
      <c r="C184" s="8">
        <v>1</v>
      </c>
      <c r="D184" t="s">
        <v>63</v>
      </c>
      <c r="E184" s="8">
        <v>1.71</v>
      </c>
      <c r="F184" t="s">
        <v>427</v>
      </c>
      <c r="G184" t="s">
        <v>91</v>
      </c>
      <c r="H184" s="8">
        <v>1.71</v>
      </c>
      <c r="I184" s="15">
        <v>1</v>
      </c>
      <c r="J184" t="s">
        <v>63</v>
      </c>
      <c r="K184" s="8">
        <v>1.71</v>
      </c>
      <c r="L184" t="s">
        <v>552</v>
      </c>
      <c r="O184" s="8">
        <v>1.71</v>
      </c>
      <c r="P184" t="s">
        <v>556</v>
      </c>
      <c r="R184" s="8">
        <v>1.71</v>
      </c>
      <c r="S184" t="s">
        <v>560</v>
      </c>
      <c r="T184" t="s">
        <v>91</v>
      </c>
      <c r="AE184" s="15">
        <v>171</v>
      </c>
      <c r="AF184" s="15">
        <v>3.22</v>
      </c>
      <c r="AG184" t="s">
        <v>561</v>
      </c>
      <c r="AH184" t="s">
        <v>91</v>
      </c>
      <c r="AJ184" s="8">
        <v>1.71</v>
      </c>
      <c r="AK184" t="s">
        <v>566</v>
      </c>
      <c r="AM184" s="15">
        <v>17.100000000000001</v>
      </c>
      <c r="AN184" s="15">
        <v>1.71</v>
      </c>
      <c r="AO184" t="s">
        <v>573</v>
      </c>
      <c r="AP184" t="s">
        <v>91</v>
      </c>
      <c r="AQ184" s="15">
        <v>17.100000000000001</v>
      </c>
      <c r="AR184" s="8">
        <v>1.71</v>
      </c>
      <c r="AS184" t="s">
        <v>437</v>
      </c>
      <c r="AT184" t="s">
        <v>91</v>
      </c>
      <c r="AU184" t="s">
        <v>91</v>
      </c>
    </row>
    <row r="185" spans="2:47">
      <c r="B185" s="8">
        <v>1.72</v>
      </c>
      <c r="C185" s="8">
        <v>1</v>
      </c>
      <c r="D185" t="s">
        <v>63</v>
      </c>
      <c r="E185" s="8">
        <v>1.72</v>
      </c>
      <c r="F185" t="s">
        <v>427</v>
      </c>
      <c r="G185" t="s">
        <v>91</v>
      </c>
      <c r="H185" s="8">
        <v>1.72</v>
      </c>
      <c r="I185" s="15">
        <v>1</v>
      </c>
      <c r="J185" t="s">
        <v>63</v>
      </c>
      <c r="K185" s="8">
        <v>1.72</v>
      </c>
      <c r="L185" t="s">
        <v>426</v>
      </c>
      <c r="O185" s="8">
        <v>1.72</v>
      </c>
      <c r="P185" t="s">
        <v>556</v>
      </c>
      <c r="R185" s="8">
        <v>1.72</v>
      </c>
      <c r="S185" t="s">
        <v>560</v>
      </c>
      <c r="T185" t="s">
        <v>91</v>
      </c>
      <c r="AE185" s="15">
        <v>172</v>
      </c>
      <c r="AF185" s="15">
        <v>3.24</v>
      </c>
      <c r="AG185" t="s">
        <v>561</v>
      </c>
      <c r="AH185" t="s">
        <v>91</v>
      </c>
      <c r="AJ185" s="8">
        <v>1.72</v>
      </c>
      <c r="AK185" t="s">
        <v>566</v>
      </c>
      <c r="AM185" s="15">
        <v>17.2</v>
      </c>
      <c r="AN185" s="15">
        <v>1.72</v>
      </c>
      <c r="AO185" t="s">
        <v>573</v>
      </c>
      <c r="AP185" t="s">
        <v>91</v>
      </c>
      <c r="AQ185" s="15">
        <v>17.2</v>
      </c>
      <c r="AR185" s="8">
        <v>1.72</v>
      </c>
      <c r="AS185" t="s">
        <v>437</v>
      </c>
      <c r="AT185" t="s">
        <v>91</v>
      </c>
      <c r="AU185" t="s">
        <v>91</v>
      </c>
    </row>
    <row r="186" spans="2:47">
      <c r="B186" s="8">
        <v>1.73</v>
      </c>
      <c r="C186" s="8">
        <v>1</v>
      </c>
      <c r="D186" t="s">
        <v>63</v>
      </c>
      <c r="E186" s="8">
        <v>1.73</v>
      </c>
      <c r="F186" t="s">
        <v>427</v>
      </c>
      <c r="G186" t="s">
        <v>91</v>
      </c>
      <c r="H186" s="8">
        <v>1.73</v>
      </c>
      <c r="I186" s="15">
        <v>1</v>
      </c>
      <c r="J186" t="s">
        <v>63</v>
      </c>
      <c r="K186" s="8">
        <v>1.73</v>
      </c>
      <c r="L186" t="s">
        <v>553</v>
      </c>
      <c r="O186" s="8">
        <v>1.73</v>
      </c>
      <c r="P186" t="s">
        <v>556</v>
      </c>
      <c r="R186" s="8">
        <v>1.73</v>
      </c>
      <c r="S186" t="s">
        <v>560</v>
      </c>
      <c r="T186" t="s">
        <v>91</v>
      </c>
      <c r="AE186" s="15">
        <v>173</v>
      </c>
      <c r="AF186" s="15">
        <v>3.26</v>
      </c>
      <c r="AG186" t="s">
        <v>561</v>
      </c>
      <c r="AH186" t="s">
        <v>91</v>
      </c>
      <c r="AJ186" s="8">
        <v>1.73</v>
      </c>
      <c r="AK186" t="s">
        <v>566</v>
      </c>
      <c r="AM186" s="15">
        <v>17.3</v>
      </c>
      <c r="AN186" s="15">
        <v>1.73</v>
      </c>
      <c r="AO186" t="s">
        <v>573</v>
      </c>
      <c r="AP186" t="s">
        <v>91</v>
      </c>
      <c r="AQ186" s="15">
        <v>17.3</v>
      </c>
      <c r="AR186" s="8">
        <v>1.73</v>
      </c>
      <c r="AS186" t="s">
        <v>437</v>
      </c>
      <c r="AT186" t="s">
        <v>91</v>
      </c>
      <c r="AU186" t="s">
        <v>91</v>
      </c>
    </row>
    <row r="187" spans="2:47">
      <c r="B187" s="8">
        <v>1.74</v>
      </c>
      <c r="C187" s="8">
        <v>1</v>
      </c>
      <c r="D187" t="s">
        <v>63</v>
      </c>
      <c r="E187" s="8">
        <v>1.74</v>
      </c>
      <c r="F187" t="s">
        <v>427</v>
      </c>
      <c r="G187" t="s">
        <v>91</v>
      </c>
      <c r="H187" s="8">
        <v>1.74</v>
      </c>
      <c r="I187" s="15">
        <v>1</v>
      </c>
      <c r="J187" t="s">
        <v>63</v>
      </c>
      <c r="K187" s="8">
        <v>1.74</v>
      </c>
      <c r="L187" t="s">
        <v>553</v>
      </c>
      <c r="O187" s="8">
        <v>1.74</v>
      </c>
      <c r="P187" t="s">
        <v>556</v>
      </c>
      <c r="R187" s="8">
        <v>1.74</v>
      </c>
      <c r="S187" t="s">
        <v>560</v>
      </c>
      <c r="T187" t="s">
        <v>91</v>
      </c>
      <c r="AE187" s="15">
        <v>174</v>
      </c>
      <c r="AF187" s="15">
        <v>3.28</v>
      </c>
      <c r="AG187" t="s">
        <v>561</v>
      </c>
      <c r="AH187" t="s">
        <v>91</v>
      </c>
      <c r="AJ187" s="8">
        <v>1.74</v>
      </c>
      <c r="AK187" t="s">
        <v>566</v>
      </c>
      <c r="AM187" s="15">
        <v>17.400000000000002</v>
      </c>
      <c r="AN187" s="15">
        <v>1.74</v>
      </c>
      <c r="AO187" t="s">
        <v>573</v>
      </c>
      <c r="AP187" t="s">
        <v>91</v>
      </c>
      <c r="AQ187" s="15">
        <v>17.400000000000002</v>
      </c>
      <c r="AR187" s="8">
        <v>1.74</v>
      </c>
      <c r="AS187" t="s">
        <v>437</v>
      </c>
      <c r="AT187" t="s">
        <v>91</v>
      </c>
      <c r="AU187" t="s">
        <v>91</v>
      </c>
    </row>
    <row r="188" spans="2:47">
      <c r="B188" s="8">
        <v>1.75</v>
      </c>
      <c r="C188" s="8">
        <v>1</v>
      </c>
      <c r="D188" t="s">
        <v>63</v>
      </c>
      <c r="E188" s="8">
        <v>1.75</v>
      </c>
      <c r="F188" t="s">
        <v>427</v>
      </c>
      <c r="G188" t="s">
        <v>91</v>
      </c>
      <c r="H188" s="8">
        <v>1.75</v>
      </c>
      <c r="I188" s="15">
        <v>1</v>
      </c>
      <c r="J188" t="s">
        <v>63</v>
      </c>
      <c r="K188" s="8">
        <v>1.75</v>
      </c>
      <c r="L188" t="s">
        <v>553</v>
      </c>
      <c r="O188" s="8">
        <v>1.75</v>
      </c>
      <c r="P188" t="s">
        <v>556</v>
      </c>
      <c r="R188" s="8">
        <v>1.75</v>
      </c>
      <c r="S188" t="s">
        <v>560</v>
      </c>
      <c r="T188" t="s">
        <v>91</v>
      </c>
      <c r="AE188" s="15">
        <v>175</v>
      </c>
      <c r="AF188" s="15">
        <v>3.3</v>
      </c>
      <c r="AG188" t="s">
        <v>561</v>
      </c>
      <c r="AH188" t="s">
        <v>91</v>
      </c>
      <c r="AJ188" s="8">
        <v>1.75</v>
      </c>
      <c r="AK188" t="s">
        <v>566</v>
      </c>
      <c r="AM188" s="15">
        <v>17.5</v>
      </c>
      <c r="AN188" s="15">
        <v>1.75</v>
      </c>
      <c r="AO188" t="s">
        <v>573</v>
      </c>
      <c r="AP188" t="s">
        <v>91</v>
      </c>
      <c r="AQ188" s="15">
        <v>17.5</v>
      </c>
      <c r="AR188" s="8">
        <v>1.75</v>
      </c>
      <c r="AS188" t="s">
        <v>437</v>
      </c>
      <c r="AT188" t="s">
        <v>91</v>
      </c>
      <c r="AU188" t="s">
        <v>91</v>
      </c>
    </row>
    <row r="189" spans="2:47">
      <c r="B189" s="8">
        <v>1.76</v>
      </c>
      <c r="C189" s="8">
        <v>1</v>
      </c>
      <c r="D189" t="s">
        <v>63</v>
      </c>
      <c r="E189" s="8">
        <v>1.76</v>
      </c>
      <c r="F189" t="s">
        <v>427</v>
      </c>
      <c r="G189" t="s">
        <v>91</v>
      </c>
      <c r="H189" s="8">
        <v>1.76</v>
      </c>
      <c r="I189" s="15">
        <v>1</v>
      </c>
      <c r="J189" t="s">
        <v>63</v>
      </c>
      <c r="K189" s="8">
        <v>1.76</v>
      </c>
      <c r="L189" t="s">
        <v>553</v>
      </c>
      <c r="O189" s="8">
        <v>1.76</v>
      </c>
      <c r="P189" t="s">
        <v>556</v>
      </c>
      <c r="R189" s="8">
        <v>1.76</v>
      </c>
      <c r="S189" t="s">
        <v>560</v>
      </c>
      <c r="T189" t="s">
        <v>91</v>
      </c>
      <c r="AE189" s="15">
        <v>176</v>
      </c>
      <c r="AF189" s="15">
        <v>3.32</v>
      </c>
      <c r="AG189" t="s">
        <v>561</v>
      </c>
      <c r="AH189" t="s">
        <v>91</v>
      </c>
      <c r="AJ189" s="8">
        <v>1.76</v>
      </c>
      <c r="AK189" t="s">
        <v>566</v>
      </c>
      <c r="AM189" s="15">
        <v>17.600000000000001</v>
      </c>
      <c r="AN189" s="15">
        <v>1.76</v>
      </c>
      <c r="AO189" t="s">
        <v>573</v>
      </c>
      <c r="AP189" t="s">
        <v>91</v>
      </c>
      <c r="AQ189" s="15">
        <v>17.600000000000001</v>
      </c>
      <c r="AR189" s="8">
        <v>1.76</v>
      </c>
      <c r="AS189" t="s">
        <v>437</v>
      </c>
      <c r="AT189" t="s">
        <v>91</v>
      </c>
      <c r="AU189" t="s">
        <v>91</v>
      </c>
    </row>
    <row r="190" spans="2:47">
      <c r="B190" s="8">
        <v>1.77</v>
      </c>
      <c r="C190" s="8">
        <v>1</v>
      </c>
      <c r="D190" t="s">
        <v>63</v>
      </c>
      <c r="E190" s="8">
        <v>1.77</v>
      </c>
      <c r="F190" t="s">
        <v>427</v>
      </c>
      <c r="G190" t="s">
        <v>91</v>
      </c>
      <c r="H190" s="8">
        <v>1.77</v>
      </c>
      <c r="I190" s="15">
        <v>1</v>
      </c>
      <c r="J190" t="s">
        <v>63</v>
      </c>
      <c r="K190" s="8">
        <v>1.77</v>
      </c>
      <c r="L190" t="s">
        <v>553</v>
      </c>
      <c r="O190" s="8">
        <v>1.77</v>
      </c>
      <c r="P190" t="s">
        <v>556</v>
      </c>
      <c r="R190" s="8">
        <v>1.77</v>
      </c>
      <c r="S190" t="s">
        <v>560</v>
      </c>
      <c r="T190" t="s">
        <v>91</v>
      </c>
      <c r="AE190" s="15">
        <v>177</v>
      </c>
      <c r="AF190" s="15">
        <v>3.34</v>
      </c>
      <c r="AG190" t="s">
        <v>561</v>
      </c>
      <c r="AH190" t="s">
        <v>91</v>
      </c>
      <c r="AJ190" s="8">
        <v>1.77</v>
      </c>
      <c r="AK190" t="s">
        <v>566</v>
      </c>
      <c r="AM190" s="15">
        <v>17.7</v>
      </c>
      <c r="AN190" s="15">
        <v>1.77</v>
      </c>
      <c r="AO190" t="s">
        <v>573</v>
      </c>
      <c r="AP190" t="s">
        <v>91</v>
      </c>
      <c r="AQ190" s="15">
        <v>17.7</v>
      </c>
      <c r="AR190" s="8">
        <v>1.77</v>
      </c>
      <c r="AS190" t="s">
        <v>437</v>
      </c>
      <c r="AT190" t="s">
        <v>91</v>
      </c>
      <c r="AU190" t="s">
        <v>91</v>
      </c>
    </row>
    <row r="191" spans="2:47">
      <c r="B191" s="8">
        <v>1.78</v>
      </c>
      <c r="C191" s="8">
        <v>1</v>
      </c>
      <c r="D191" t="s">
        <v>63</v>
      </c>
      <c r="E191" s="8">
        <v>1.78</v>
      </c>
      <c r="F191" t="s">
        <v>427</v>
      </c>
      <c r="G191" t="s">
        <v>91</v>
      </c>
      <c r="H191" s="8">
        <v>1.78</v>
      </c>
      <c r="I191" s="15">
        <v>1</v>
      </c>
      <c r="J191" t="s">
        <v>63</v>
      </c>
      <c r="K191" s="8">
        <v>1.78</v>
      </c>
      <c r="L191" t="s">
        <v>553</v>
      </c>
      <c r="O191" s="8">
        <v>1.78</v>
      </c>
      <c r="P191" t="s">
        <v>556</v>
      </c>
      <c r="R191" s="8">
        <v>1.78</v>
      </c>
      <c r="S191" t="s">
        <v>560</v>
      </c>
      <c r="T191" t="s">
        <v>91</v>
      </c>
      <c r="AE191" s="15">
        <v>178</v>
      </c>
      <c r="AF191" s="15">
        <v>3.36</v>
      </c>
      <c r="AG191" t="s">
        <v>561</v>
      </c>
      <c r="AH191" t="s">
        <v>91</v>
      </c>
      <c r="AJ191" s="8">
        <v>1.78</v>
      </c>
      <c r="AK191" t="s">
        <v>566</v>
      </c>
      <c r="AM191" s="15">
        <v>17.8</v>
      </c>
      <c r="AN191" s="15">
        <v>1.78</v>
      </c>
      <c r="AO191" t="s">
        <v>573</v>
      </c>
      <c r="AP191" t="s">
        <v>91</v>
      </c>
      <c r="AQ191" s="15">
        <v>17.8</v>
      </c>
      <c r="AR191" s="8">
        <v>1.78</v>
      </c>
      <c r="AS191" t="s">
        <v>437</v>
      </c>
      <c r="AT191" t="s">
        <v>91</v>
      </c>
      <c r="AU191" t="s">
        <v>91</v>
      </c>
    </row>
    <row r="192" spans="2:47">
      <c r="B192" s="8">
        <v>1.79</v>
      </c>
      <c r="C192" s="8">
        <v>1</v>
      </c>
      <c r="D192" t="s">
        <v>63</v>
      </c>
      <c r="E192" s="8">
        <v>1.79</v>
      </c>
      <c r="F192" t="s">
        <v>427</v>
      </c>
      <c r="G192" t="s">
        <v>91</v>
      </c>
      <c r="H192" s="8">
        <v>1.79</v>
      </c>
      <c r="I192" s="15">
        <v>1</v>
      </c>
      <c r="J192" t="s">
        <v>63</v>
      </c>
      <c r="K192" s="8">
        <v>1.79</v>
      </c>
      <c r="L192" t="s">
        <v>553</v>
      </c>
      <c r="O192" s="8">
        <v>1.79</v>
      </c>
      <c r="P192" t="s">
        <v>556</v>
      </c>
      <c r="R192" s="8">
        <v>1.79</v>
      </c>
      <c r="S192" t="s">
        <v>560</v>
      </c>
      <c r="T192" t="s">
        <v>91</v>
      </c>
      <c r="AE192" s="15">
        <v>179</v>
      </c>
      <c r="AF192" s="15">
        <v>3.38</v>
      </c>
      <c r="AG192" t="s">
        <v>561</v>
      </c>
      <c r="AH192" t="s">
        <v>91</v>
      </c>
      <c r="AJ192" s="8">
        <v>1.79</v>
      </c>
      <c r="AK192" t="s">
        <v>566</v>
      </c>
      <c r="AM192" s="15">
        <v>17.900000000000002</v>
      </c>
      <c r="AN192" s="15">
        <v>1.79</v>
      </c>
      <c r="AO192" t="s">
        <v>573</v>
      </c>
      <c r="AP192" t="s">
        <v>91</v>
      </c>
      <c r="AQ192" s="15">
        <v>17.900000000000002</v>
      </c>
      <c r="AR192" s="8">
        <v>1.79</v>
      </c>
      <c r="AS192" t="s">
        <v>437</v>
      </c>
      <c r="AT192" t="s">
        <v>91</v>
      </c>
      <c r="AU192" t="s">
        <v>91</v>
      </c>
    </row>
    <row r="193" spans="2:47">
      <c r="B193" s="8">
        <v>1.8</v>
      </c>
      <c r="C193" s="8">
        <v>1</v>
      </c>
      <c r="D193" t="s">
        <v>63</v>
      </c>
      <c r="E193" s="8">
        <v>1.8</v>
      </c>
      <c r="F193" t="s">
        <v>427</v>
      </c>
      <c r="G193" t="s">
        <v>91</v>
      </c>
      <c r="H193" s="8">
        <v>1.8</v>
      </c>
      <c r="I193" s="15">
        <v>1</v>
      </c>
      <c r="J193" t="s">
        <v>63</v>
      </c>
      <c r="K193" s="8">
        <v>1.8</v>
      </c>
      <c r="L193" t="s">
        <v>553</v>
      </c>
      <c r="O193" s="8">
        <v>1.8</v>
      </c>
      <c r="P193" t="s">
        <v>556</v>
      </c>
      <c r="R193" s="8">
        <v>1.8</v>
      </c>
      <c r="S193" t="s">
        <v>560</v>
      </c>
      <c r="T193" t="s">
        <v>91</v>
      </c>
      <c r="AE193" s="15">
        <v>180</v>
      </c>
      <c r="AF193" s="15">
        <v>3.4</v>
      </c>
      <c r="AG193" t="s">
        <v>561</v>
      </c>
      <c r="AH193" t="s">
        <v>91</v>
      </c>
      <c r="AJ193" s="8">
        <v>1.8</v>
      </c>
      <c r="AK193" t="s">
        <v>566</v>
      </c>
      <c r="AM193" s="15">
        <v>18</v>
      </c>
      <c r="AN193" s="15">
        <v>1.8</v>
      </c>
      <c r="AO193" t="s">
        <v>573</v>
      </c>
      <c r="AP193" t="s">
        <v>91</v>
      </c>
      <c r="AQ193" s="15">
        <v>18</v>
      </c>
      <c r="AR193" s="8">
        <v>1.8</v>
      </c>
      <c r="AS193" t="s">
        <v>437</v>
      </c>
      <c r="AT193" t="s">
        <v>91</v>
      </c>
      <c r="AU193" t="s">
        <v>91</v>
      </c>
    </row>
    <row r="194" spans="2:47">
      <c r="B194" s="8">
        <v>1.81</v>
      </c>
      <c r="C194" s="8">
        <v>1</v>
      </c>
      <c r="D194" t="s">
        <v>63</v>
      </c>
      <c r="E194" s="8">
        <v>1.81</v>
      </c>
      <c r="F194" t="s">
        <v>427</v>
      </c>
      <c r="G194" t="s">
        <v>91</v>
      </c>
      <c r="H194" s="8">
        <v>1.81</v>
      </c>
      <c r="I194" s="8">
        <f>1-(1/320)</f>
        <v>0.99687499999999996</v>
      </c>
      <c r="J194" t="s">
        <v>63</v>
      </c>
      <c r="K194" s="8">
        <v>1.81</v>
      </c>
      <c r="L194" t="s">
        <v>553</v>
      </c>
      <c r="O194" s="8">
        <v>1.81</v>
      </c>
      <c r="P194" t="s">
        <v>556</v>
      </c>
      <c r="R194" s="8">
        <v>1.81</v>
      </c>
      <c r="S194" t="s">
        <v>560</v>
      </c>
      <c r="T194" t="s">
        <v>91</v>
      </c>
      <c r="AJ194" s="8">
        <v>1.81</v>
      </c>
      <c r="AK194" t="s">
        <v>566</v>
      </c>
      <c r="AM194" s="15">
        <v>18.100000000000001</v>
      </c>
      <c r="AN194" s="15">
        <v>1.81</v>
      </c>
      <c r="AO194" t="s">
        <v>573</v>
      </c>
      <c r="AP194" t="s">
        <v>91</v>
      </c>
      <c r="AQ194" s="15">
        <v>18.100000000000001</v>
      </c>
      <c r="AR194" s="8">
        <v>1.81</v>
      </c>
      <c r="AS194" t="s">
        <v>437</v>
      </c>
      <c r="AT194" t="s">
        <v>91</v>
      </c>
      <c r="AU194" t="s">
        <v>91</v>
      </c>
    </row>
    <row r="195" spans="2:47">
      <c r="B195" s="8">
        <v>1.82</v>
      </c>
      <c r="C195" s="8">
        <v>1</v>
      </c>
      <c r="D195" t="s">
        <v>63</v>
      </c>
      <c r="E195" s="8">
        <v>1.82</v>
      </c>
      <c r="F195" t="s">
        <v>427</v>
      </c>
      <c r="G195" t="s">
        <v>91</v>
      </c>
      <c r="H195" s="8">
        <v>1.82</v>
      </c>
      <c r="I195" s="8">
        <f>I194-(1/320)</f>
        <v>0.99374999999999991</v>
      </c>
      <c r="J195" t="s">
        <v>63</v>
      </c>
      <c r="K195" s="8">
        <v>1.82</v>
      </c>
      <c r="L195" t="s">
        <v>553</v>
      </c>
      <c r="O195" s="8">
        <v>1.82</v>
      </c>
      <c r="P195" t="s">
        <v>556</v>
      </c>
      <c r="R195" s="8">
        <v>1.82</v>
      </c>
      <c r="S195" t="s">
        <v>560</v>
      </c>
      <c r="T195" t="s">
        <v>91</v>
      </c>
      <c r="AJ195" s="8">
        <v>1.82</v>
      </c>
      <c r="AK195" t="s">
        <v>566</v>
      </c>
      <c r="AM195" s="15">
        <v>18.2</v>
      </c>
      <c r="AN195" s="15">
        <v>1.82</v>
      </c>
      <c r="AO195" t="s">
        <v>573</v>
      </c>
      <c r="AP195" t="s">
        <v>91</v>
      </c>
      <c r="AQ195" s="15">
        <v>18.2</v>
      </c>
      <c r="AR195" s="8">
        <v>1.82</v>
      </c>
      <c r="AS195" t="s">
        <v>437</v>
      </c>
      <c r="AT195" t="s">
        <v>91</v>
      </c>
      <c r="AU195" t="s">
        <v>91</v>
      </c>
    </row>
    <row r="196" spans="2:47">
      <c r="B196" s="8">
        <v>1.83</v>
      </c>
      <c r="C196" s="8">
        <v>1</v>
      </c>
      <c r="D196" t="s">
        <v>63</v>
      </c>
      <c r="E196" s="8">
        <v>1.83</v>
      </c>
      <c r="F196" t="s">
        <v>427</v>
      </c>
      <c r="G196" t="s">
        <v>91</v>
      </c>
      <c r="H196" s="8">
        <v>1.83</v>
      </c>
      <c r="I196" s="8">
        <f t="shared" ref="I196:I259" si="7">I195-(1/320)</f>
        <v>0.99062499999999987</v>
      </c>
      <c r="J196" t="s">
        <v>63</v>
      </c>
      <c r="K196" s="8">
        <v>1.83</v>
      </c>
      <c r="L196" t="s">
        <v>553</v>
      </c>
      <c r="O196" s="8">
        <v>1.83</v>
      </c>
      <c r="P196" t="s">
        <v>556</v>
      </c>
      <c r="R196" s="8">
        <v>1.83</v>
      </c>
      <c r="S196" t="s">
        <v>560</v>
      </c>
      <c r="T196" t="s">
        <v>91</v>
      </c>
      <c r="AJ196" s="8">
        <v>1.83</v>
      </c>
      <c r="AK196" t="s">
        <v>566</v>
      </c>
      <c r="AM196" s="15">
        <v>18.3</v>
      </c>
      <c r="AN196" s="15">
        <v>1.83</v>
      </c>
      <c r="AO196" t="s">
        <v>573</v>
      </c>
      <c r="AP196" t="s">
        <v>91</v>
      </c>
      <c r="AQ196" s="15">
        <v>18.3</v>
      </c>
      <c r="AR196" s="8">
        <v>1.83</v>
      </c>
      <c r="AS196" t="s">
        <v>437</v>
      </c>
      <c r="AT196" t="s">
        <v>91</v>
      </c>
      <c r="AU196" t="s">
        <v>91</v>
      </c>
    </row>
    <row r="197" spans="2:47">
      <c r="B197" s="8">
        <v>1.84</v>
      </c>
      <c r="C197" s="8">
        <v>1</v>
      </c>
      <c r="D197" t="s">
        <v>63</v>
      </c>
      <c r="E197" s="8">
        <v>1.84</v>
      </c>
      <c r="F197" t="s">
        <v>427</v>
      </c>
      <c r="G197" t="s">
        <v>91</v>
      </c>
      <c r="H197" s="8">
        <v>1.84</v>
      </c>
      <c r="I197" s="8">
        <f t="shared" si="7"/>
        <v>0.98749999999999982</v>
      </c>
      <c r="J197" t="s">
        <v>63</v>
      </c>
      <c r="K197" s="8">
        <v>1.84</v>
      </c>
      <c r="L197" t="s">
        <v>553</v>
      </c>
      <c r="O197" s="8">
        <v>1.84</v>
      </c>
      <c r="P197" t="s">
        <v>556</v>
      </c>
      <c r="R197" s="8">
        <v>1.84</v>
      </c>
      <c r="S197" t="s">
        <v>560</v>
      </c>
      <c r="T197" t="s">
        <v>91</v>
      </c>
      <c r="AJ197" s="8">
        <v>1.84</v>
      </c>
      <c r="AK197" t="s">
        <v>566</v>
      </c>
      <c r="AM197" s="15">
        <v>18.400000000000002</v>
      </c>
      <c r="AN197" s="15">
        <v>1.84</v>
      </c>
      <c r="AO197" t="s">
        <v>573</v>
      </c>
      <c r="AP197" t="s">
        <v>91</v>
      </c>
      <c r="AQ197" s="15">
        <v>18.400000000000002</v>
      </c>
      <c r="AR197" s="8">
        <v>1.84</v>
      </c>
      <c r="AS197" t="s">
        <v>437</v>
      </c>
      <c r="AT197" t="s">
        <v>91</v>
      </c>
      <c r="AU197" t="s">
        <v>91</v>
      </c>
    </row>
    <row r="198" spans="2:47">
      <c r="B198" s="8">
        <v>1.85</v>
      </c>
      <c r="C198" s="8">
        <v>1</v>
      </c>
      <c r="D198" t="s">
        <v>63</v>
      </c>
      <c r="E198" s="8">
        <v>1.85</v>
      </c>
      <c r="F198" t="s">
        <v>427</v>
      </c>
      <c r="G198" t="s">
        <v>91</v>
      </c>
      <c r="H198" s="8">
        <v>1.85</v>
      </c>
      <c r="I198" s="8">
        <f t="shared" si="7"/>
        <v>0.98437499999999978</v>
      </c>
      <c r="J198" t="s">
        <v>63</v>
      </c>
      <c r="K198" s="8">
        <v>1.85</v>
      </c>
      <c r="L198" t="s">
        <v>553</v>
      </c>
      <c r="O198" s="8">
        <v>1.85</v>
      </c>
      <c r="P198" t="s">
        <v>556</v>
      </c>
      <c r="R198" s="8">
        <v>1.85</v>
      </c>
      <c r="S198" t="s">
        <v>560</v>
      </c>
      <c r="T198" t="s">
        <v>91</v>
      </c>
      <c r="AJ198" s="8">
        <v>1.85</v>
      </c>
      <c r="AK198" t="s">
        <v>566</v>
      </c>
      <c r="AM198" s="15">
        <v>18.5</v>
      </c>
      <c r="AN198" s="15">
        <v>1.85</v>
      </c>
      <c r="AO198" t="s">
        <v>573</v>
      </c>
      <c r="AP198" t="s">
        <v>91</v>
      </c>
      <c r="AQ198" s="15">
        <v>18.5</v>
      </c>
      <c r="AR198" s="8">
        <v>1.85</v>
      </c>
      <c r="AS198" t="s">
        <v>437</v>
      </c>
      <c r="AT198" t="s">
        <v>91</v>
      </c>
      <c r="AU198" t="s">
        <v>91</v>
      </c>
    </row>
    <row r="199" spans="2:47">
      <c r="B199" s="8">
        <v>1.86</v>
      </c>
      <c r="C199" s="8">
        <v>1</v>
      </c>
      <c r="D199" t="s">
        <v>63</v>
      </c>
      <c r="E199" s="8">
        <v>1.86</v>
      </c>
      <c r="F199" t="s">
        <v>427</v>
      </c>
      <c r="G199" t="s">
        <v>91</v>
      </c>
      <c r="H199" s="8">
        <v>1.86</v>
      </c>
      <c r="I199" s="8">
        <f t="shared" si="7"/>
        <v>0.98124999999999973</v>
      </c>
      <c r="J199" t="s">
        <v>63</v>
      </c>
      <c r="K199" s="8">
        <v>1.86</v>
      </c>
      <c r="L199" t="s">
        <v>553</v>
      </c>
      <c r="O199" s="8">
        <v>1.86</v>
      </c>
      <c r="P199" t="s">
        <v>556</v>
      </c>
      <c r="R199" s="8">
        <v>1.86</v>
      </c>
      <c r="S199" t="s">
        <v>560</v>
      </c>
      <c r="T199" t="s">
        <v>91</v>
      </c>
      <c r="AJ199" s="8">
        <v>1.86</v>
      </c>
      <c r="AK199" t="s">
        <v>566</v>
      </c>
      <c r="AM199" s="15">
        <v>18.600000000000001</v>
      </c>
      <c r="AN199" s="15">
        <v>1.86</v>
      </c>
      <c r="AO199" t="s">
        <v>573</v>
      </c>
      <c r="AP199" t="s">
        <v>91</v>
      </c>
      <c r="AQ199" s="15">
        <v>18.600000000000001</v>
      </c>
      <c r="AR199" s="8">
        <v>1.86</v>
      </c>
      <c r="AS199" t="s">
        <v>437</v>
      </c>
      <c r="AT199" t="s">
        <v>91</v>
      </c>
      <c r="AU199" t="s">
        <v>91</v>
      </c>
    </row>
    <row r="200" spans="2:47">
      <c r="B200" s="8">
        <v>1.87</v>
      </c>
      <c r="C200" s="8">
        <v>1</v>
      </c>
      <c r="D200" t="s">
        <v>63</v>
      </c>
      <c r="E200" s="8">
        <v>1.87</v>
      </c>
      <c r="F200" t="s">
        <v>427</v>
      </c>
      <c r="G200" t="s">
        <v>91</v>
      </c>
      <c r="H200" s="8">
        <v>1.87</v>
      </c>
      <c r="I200" s="8">
        <f t="shared" si="7"/>
        <v>0.97812499999999969</v>
      </c>
      <c r="J200" t="s">
        <v>63</v>
      </c>
      <c r="K200" s="8">
        <v>1.87</v>
      </c>
      <c r="L200" t="s">
        <v>553</v>
      </c>
      <c r="O200" s="8">
        <v>1.87</v>
      </c>
      <c r="P200" t="s">
        <v>556</v>
      </c>
      <c r="R200" s="8">
        <v>1.87</v>
      </c>
      <c r="S200" t="s">
        <v>560</v>
      </c>
      <c r="T200" t="s">
        <v>91</v>
      </c>
      <c r="AJ200" s="8">
        <v>1.87</v>
      </c>
      <c r="AK200" t="s">
        <v>566</v>
      </c>
      <c r="AM200" s="15">
        <v>18.7</v>
      </c>
      <c r="AN200" s="15">
        <v>1.87</v>
      </c>
      <c r="AO200" t="s">
        <v>573</v>
      </c>
      <c r="AP200" t="s">
        <v>91</v>
      </c>
      <c r="AQ200" s="15">
        <v>18.7</v>
      </c>
      <c r="AR200" s="8">
        <v>1.87</v>
      </c>
      <c r="AS200" t="s">
        <v>437</v>
      </c>
      <c r="AT200" t="s">
        <v>91</v>
      </c>
      <c r="AU200" t="s">
        <v>91</v>
      </c>
    </row>
    <row r="201" spans="2:47">
      <c r="B201" s="8">
        <v>1.88</v>
      </c>
      <c r="C201" s="8">
        <v>1</v>
      </c>
      <c r="D201" t="s">
        <v>63</v>
      </c>
      <c r="E201" s="8">
        <v>1.88</v>
      </c>
      <c r="F201" t="s">
        <v>427</v>
      </c>
      <c r="G201" t="s">
        <v>91</v>
      </c>
      <c r="H201" s="8">
        <v>1.8800000000000001</v>
      </c>
      <c r="I201" s="8">
        <f t="shared" si="7"/>
        <v>0.97499999999999964</v>
      </c>
      <c r="J201" t="s">
        <v>63</v>
      </c>
      <c r="K201" s="8">
        <v>1.8800000000000001</v>
      </c>
      <c r="L201" t="s">
        <v>553</v>
      </c>
      <c r="O201" s="8">
        <v>1.8800000000000001</v>
      </c>
      <c r="P201" t="s">
        <v>556</v>
      </c>
      <c r="R201" s="8">
        <v>1.8800000000000001</v>
      </c>
      <c r="S201" t="s">
        <v>560</v>
      </c>
      <c r="T201" t="s">
        <v>91</v>
      </c>
      <c r="AJ201" s="8">
        <v>1.8800000000000001</v>
      </c>
      <c r="AK201" t="s">
        <v>566</v>
      </c>
      <c r="AM201" s="15">
        <v>18.8</v>
      </c>
      <c r="AN201" s="15">
        <v>1.88</v>
      </c>
      <c r="AO201" t="s">
        <v>573</v>
      </c>
      <c r="AP201" t="s">
        <v>91</v>
      </c>
      <c r="AQ201" s="15">
        <v>18.8</v>
      </c>
      <c r="AR201" s="8">
        <v>1.8800000000000001</v>
      </c>
      <c r="AS201" t="s">
        <v>437</v>
      </c>
      <c r="AT201" t="s">
        <v>91</v>
      </c>
      <c r="AU201" t="s">
        <v>91</v>
      </c>
    </row>
    <row r="202" spans="2:47">
      <c r="B202" s="8">
        <v>1.89</v>
      </c>
      <c r="C202" s="8">
        <v>1</v>
      </c>
      <c r="D202" t="s">
        <v>63</v>
      </c>
      <c r="E202" s="8">
        <v>1.89</v>
      </c>
      <c r="F202" t="s">
        <v>427</v>
      </c>
      <c r="G202" t="s">
        <v>91</v>
      </c>
      <c r="H202" s="8">
        <v>1.8900000000000001</v>
      </c>
      <c r="I202" s="8">
        <f t="shared" si="7"/>
        <v>0.9718749999999996</v>
      </c>
      <c r="J202" t="s">
        <v>63</v>
      </c>
      <c r="K202" s="8">
        <v>1.8900000000000001</v>
      </c>
      <c r="L202" t="s">
        <v>553</v>
      </c>
      <c r="O202" s="8">
        <v>1.8900000000000001</v>
      </c>
      <c r="P202" t="s">
        <v>556</v>
      </c>
      <c r="R202" s="8">
        <v>1.8900000000000001</v>
      </c>
      <c r="S202" t="s">
        <v>560</v>
      </c>
      <c r="T202" t="s">
        <v>91</v>
      </c>
      <c r="AJ202" s="8">
        <v>1.8900000000000001</v>
      </c>
      <c r="AK202" t="s">
        <v>566</v>
      </c>
      <c r="AM202" s="15">
        <v>18.900000000000002</v>
      </c>
      <c r="AN202" s="15">
        <v>1.89</v>
      </c>
      <c r="AO202" t="s">
        <v>573</v>
      </c>
      <c r="AP202" t="s">
        <v>91</v>
      </c>
      <c r="AQ202" s="15">
        <v>18.900000000000002</v>
      </c>
      <c r="AR202" s="8">
        <v>1.8900000000000001</v>
      </c>
      <c r="AS202" t="s">
        <v>437</v>
      </c>
      <c r="AT202" t="s">
        <v>91</v>
      </c>
      <c r="AU202" t="s">
        <v>91</v>
      </c>
    </row>
    <row r="203" spans="2:47">
      <c r="B203" s="8">
        <v>1.9</v>
      </c>
      <c r="C203" s="8">
        <v>1</v>
      </c>
      <c r="D203" t="s">
        <v>63</v>
      </c>
      <c r="E203" s="8">
        <v>1.9</v>
      </c>
      <c r="F203" t="s">
        <v>427</v>
      </c>
      <c r="G203" t="s">
        <v>91</v>
      </c>
      <c r="H203" s="8">
        <v>1.9000000000000001</v>
      </c>
      <c r="I203" s="8">
        <f t="shared" si="7"/>
        <v>0.96874999999999956</v>
      </c>
      <c r="J203" t="s">
        <v>63</v>
      </c>
      <c r="K203" s="8">
        <v>1.9000000000000001</v>
      </c>
      <c r="L203" t="s">
        <v>553</v>
      </c>
      <c r="O203" s="8">
        <v>1.9000000000000001</v>
      </c>
      <c r="P203" t="s">
        <v>556</v>
      </c>
      <c r="R203" s="8">
        <v>1.9000000000000001</v>
      </c>
      <c r="S203" t="s">
        <v>560</v>
      </c>
      <c r="T203" t="s">
        <v>91</v>
      </c>
      <c r="AJ203" s="8">
        <v>1.9000000000000001</v>
      </c>
      <c r="AK203" t="s">
        <v>566</v>
      </c>
      <c r="AM203" s="15">
        <v>19</v>
      </c>
      <c r="AN203" s="15">
        <v>1.9</v>
      </c>
      <c r="AO203" t="s">
        <v>573</v>
      </c>
      <c r="AP203" t="s">
        <v>91</v>
      </c>
      <c r="AQ203" s="15">
        <v>19</v>
      </c>
      <c r="AR203" s="8">
        <v>1.9000000000000001</v>
      </c>
      <c r="AS203" t="s">
        <v>437</v>
      </c>
      <c r="AT203" t="s">
        <v>91</v>
      </c>
      <c r="AU203" t="s">
        <v>91</v>
      </c>
    </row>
    <row r="204" spans="2:47">
      <c r="B204" s="8">
        <v>1.91</v>
      </c>
      <c r="C204" s="8">
        <v>1</v>
      </c>
      <c r="D204" t="s">
        <v>63</v>
      </c>
      <c r="E204" s="8">
        <v>1.91</v>
      </c>
      <c r="F204" t="s">
        <v>427</v>
      </c>
      <c r="G204" t="s">
        <v>91</v>
      </c>
      <c r="H204" s="8">
        <v>1.9100000000000001</v>
      </c>
      <c r="I204" s="8">
        <f t="shared" si="7"/>
        <v>0.96562499999999951</v>
      </c>
      <c r="J204" t="s">
        <v>63</v>
      </c>
      <c r="K204" s="8">
        <v>1.9100000000000001</v>
      </c>
      <c r="L204" t="s">
        <v>553</v>
      </c>
      <c r="O204" s="8">
        <v>1.9100000000000001</v>
      </c>
      <c r="P204" t="s">
        <v>556</v>
      </c>
      <c r="R204" s="8">
        <v>1.9100000000000001</v>
      </c>
      <c r="S204" t="s">
        <v>560</v>
      </c>
      <c r="T204" t="s">
        <v>91</v>
      </c>
      <c r="AJ204" s="8">
        <v>1.9100000000000001</v>
      </c>
      <c r="AK204" t="s">
        <v>566</v>
      </c>
      <c r="AM204" s="15">
        <v>19.100000000000001</v>
      </c>
      <c r="AN204" s="15">
        <v>1.91</v>
      </c>
      <c r="AO204" t="s">
        <v>573</v>
      </c>
      <c r="AP204" t="s">
        <v>91</v>
      </c>
      <c r="AQ204" s="15">
        <v>19.100000000000001</v>
      </c>
      <c r="AR204" s="8">
        <v>1.9100000000000001</v>
      </c>
      <c r="AS204" t="s">
        <v>437</v>
      </c>
      <c r="AT204" t="s">
        <v>91</v>
      </c>
      <c r="AU204" t="s">
        <v>91</v>
      </c>
    </row>
    <row r="205" spans="2:47">
      <c r="B205" s="8">
        <v>1.92</v>
      </c>
      <c r="C205" s="8">
        <v>1</v>
      </c>
      <c r="D205" t="s">
        <v>63</v>
      </c>
      <c r="E205" s="8">
        <v>1.92</v>
      </c>
      <c r="F205" t="s">
        <v>427</v>
      </c>
      <c r="G205" t="s">
        <v>91</v>
      </c>
      <c r="H205" s="8">
        <v>1.92</v>
      </c>
      <c r="I205" s="8">
        <f t="shared" si="7"/>
        <v>0.96249999999999947</v>
      </c>
      <c r="J205" t="s">
        <v>63</v>
      </c>
      <c r="K205" s="8">
        <v>1.92</v>
      </c>
      <c r="L205" t="s">
        <v>553</v>
      </c>
      <c r="O205" s="8">
        <v>1.92</v>
      </c>
      <c r="P205" t="s">
        <v>556</v>
      </c>
      <c r="R205" s="8">
        <v>1.92</v>
      </c>
      <c r="S205" t="s">
        <v>560</v>
      </c>
      <c r="T205" t="s">
        <v>91</v>
      </c>
      <c r="AJ205" s="8">
        <v>1.92</v>
      </c>
      <c r="AK205" t="s">
        <v>566</v>
      </c>
      <c r="AM205" s="15">
        <v>19.200000000000003</v>
      </c>
      <c r="AN205" s="15">
        <v>1.92</v>
      </c>
      <c r="AO205" t="s">
        <v>573</v>
      </c>
      <c r="AP205" t="s">
        <v>91</v>
      </c>
      <c r="AQ205" s="15">
        <v>19.200000000000003</v>
      </c>
      <c r="AR205" s="8">
        <v>1.92</v>
      </c>
      <c r="AS205" t="s">
        <v>437</v>
      </c>
      <c r="AT205" t="s">
        <v>91</v>
      </c>
      <c r="AU205" t="s">
        <v>91</v>
      </c>
    </row>
    <row r="206" spans="2:47">
      <c r="B206" s="8">
        <v>1.93</v>
      </c>
      <c r="C206" s="8">
        <v>1</v>
      </c>
      <c r="D206" t="s">
        <v>63</v>
      </c>
      <c r="E206" s="8">
        <v>1.93</v>
      </c>
      <c r="F206" t="s">
        <v>427</v>
      </c>
      <c r="G206" t="s">
        <v>91</v>
      </c>
      <c r="H206" s="8">
        <v>1.93</v>
      </c>
      <c r="I206" s="8">
        <f t="shared" si="7"/>
        <v>0.95937499999999942</v>
      </c>
      <c r="J206" t="s">
        <v>63</v>
      </c>
      <c r="K206" s="8">
        <v>1.93</v>
      </c>
      <c r="L206" t="s">
        <v>553</v>
      </c>
      <c r="O206" s="8">
        <v>1.93</v>
      </c>
      <c r="P206" t="s">
        <v>556</v>
      </c>
      <c r="R206" s="8">
        <v>1.93</v>
      </c>
      <c r="S206" t="s">
        <v>560</v>
      </c>
      <c r="T206" t="s">
        <v>91</v>
      </c>
      <c r="AJ206" s="8">
        <v>1.93</v>
      </c>
      <c r="AK206" t="s">
        <v>566</v>
      </c>
      <c r="AM206" s="15">
        <v>19.3</v>
      </c>
      <c r="AN206" s="15">
        <v>1.93</v>
      </c>
      <c r="AO206" t="s">
        <v>573</v>
      </c>
      <c r="AP206" t="s">
        <v>91</v>
      </c>
      <c r="AQ206" s="15">
        <v>19.3</v>
      </c>
      <c r="AR206" s="8">
        <v>1.93</v>
      </c>
      <c r="AS206" t="s">
        <v>437</v>
      </c>
      <c r="AT206" t="s">
        <v>91</v>
      </c>
      <c r="AU206" t="s">
        <v>91</v>
      </c>
    </row>
    <row r="207" spans="2:47">
      <c r="B207" s="8">
        <v>1.94</v>
      </c>
      <c r="C207" s="8">
        <v>1</v>
      </c>
      <c r="D207" t="s">
        <v>63</v>
      </c>
      <c r="E207" s="8">
        <v>1.94</v>
      </c>
      <c r="F207" t="s">
        <v>427</v>
      </c>
      <c r="G207" t="s">
        <v>91</v>
      </c>
      <c r="H207" s="8">
        <v>1.94</v>
      </c>
      <c r="I207" s="8">
        <f t="shared" si="7"/>
        <v>0.95624999999999938</v>
      </c>
      <c r="J207" t="s">
        <v>63</v>
      </c>
      <c r="K207" s="8">
        <v>1.94</v>
      </c>
      <c r="L207" t="s">
        <v>553</v>
      </c>
      <c r="O207" s="8">
        <v>1.94</v>
      </c>
      <c r="P207" t="s">
        <v>556</v>
      </c>
      <c r="R207" s="8">
        <v>1.94</v>
      </c>
      <c r="S207" t="s">
        <v>560</v>
      </c>
      <c r="T207" t="s">
        <v>91</v>
      </c>
      <c r="AJ207" s="8">
        <v>1.94</v>
      </c>
      <c r="AK207" t="s">
        <v>566</v>
      </c>
      <c r="AM207" s="15">
        <v>19.400000000000002</v>
      </c>
      <c r="AN207" s="15">
        <v>1.94</v>
      </c>
      <c r="AO207" t="s">
        <v>573</v>
      </c>
      <c r="AP207" t="s">
        <v>91</v>
      </c>
      <c r="AQ207" s="15">
        <v>19.400000000000002</v>
      </c>
      <c r="AR207" s="8">
        <v>1.94</v>
      </c>
      <c r="AS207" t="s">
        <v>437</v>
      </c>
      <c r="AT207" t="s">
        <v>91</v>
      </c>
      <c r="AU207" t="s">
        <v>91</v>
      </c>
    </row>
    <row r="208" spans="2:47">
      <c r="B208" s="8">
        <v>1.95</v>
      </c>
      <c r="C208" s="8">
        <v>1</v>
      </c>
      <c r="D208" t="s">
        <v>63</v>
      </c>
      <c r="E208" s="8">
        <v>1.95</v>
      </c>
      <c r="F208" t="s">
        <v>427</v>
      </c>
      <c r="G208" t="s">
        <v>91</v>
      </c>
      <c r="H208" s="8">
        <v>1.95</v>
      </c>
      <c r="I208" s="8">
        <f t="shared" si="7"/>
        <v>0.95312499999999933</v>
      </c>
      <c r="J208" t="s">
        <v>63</v>
      </c>
      <c r="K208" s="8">
        <v>1.95</v>
      </c>
      <c r="L208" t="s">
        <v>553</v>
      </c>
      <c r="O208" s="8">
        <v>1.95</v>
      </c>
      <c r="P208" t="s">
        <v>556</v>
      </c>
      <c r="R208" s="8">
        <v>1.95</v>
      </c>
      <c r="S208" t="s">
        <v>560</v>
      </c>
      <c r="T208" t="s">
        <v>91</v>
      </c>
      <c r="AJ208" s="8">
        <v>1.95</v>
      </c>
      <c r="AK208" t="s">
        <v>566</v>
      </c>
      <c r="AM208" s="15">
        <v>19.5</v>
      </c>
      <c r="AN208" s="15">
        <v>1.95</v>
      </c>
      <c r="AO208" t="s">
        <v>573</v>
      </c>
      <c r="AP208" t="s">
        <v>91</v>
      </c>
      <c r="AQ208" s="15">
        <v>19.5</v>
      </c>
      <c r="AR208" s="8">
        <v>1.95</v>
      </c>
      <c r="AS208" t="s">
        <v>437</v>
      </c>
      <c r="AT208" t="s">
        <v>91</v>
      </c>
      <c r="AU208" t="s">
        <v>91</v>
      </c>
    </row>
    <row r="209" spans="2:47">
      <c r="B209" s="8">
        <v>1.96</v>
      </c>
      <c r="C209" s="8">
        <v>1</v>
      </c>
      <c r="D209" t="s">
        <v>63</v>
      </c>
      <c r="E209" s="8">
        <v>1.96</v>
      </c>
      <c r="F209" t="s">
        <v>427</v>
      </c>
      <c r="G209" t="s">
        <v>91</v>
      </c>
      <c r="H209" s="8">
        <v>1.96</v>
      </c>
      <c r="I209" s="8">
        <f t="shared" si="7"/>
        <v>0.94999999999999929</v>
      </c>
      <c r="J209" t="s">
        <v>63</v>
      </c>
      <c r="K209" s="8">
        <v>1.96</v>
      </c>
      <c r="L209" t="s">
        <v>553</v>
      </c>
      <c r="O209" s="8">
        <v>1.96</v>
      </c>
      <c r="P209" t="s">
        <v>556</v>
      </c>
      <c r="R209" s="8">
        <v>1.96</v>
      </c>
      <c r="S209" t="s">
        <v>560</v>
      </c>
      <c r="T209" t="s">
        <v>91</v>
      </c>
      <c r="AJ209" s="8">
        <v>1.96</v>
      </c>
      <c r="AK209" t="s">
        <v>566</v>
      </c>
      <c r="AM209" s="15">
        <v>19.600000000000001</v>
      </c>
      <c r="AN209" s="15">
        <v>1.96</v>
      </c>
      <c r="AO209" t="s">
        <v>573</v>
      </c>
      <c r="AP209" t="s">
        <v>91</v>
      </c>
      <c r="AQ209" s="15">
        <v>19.600000000000001</v>
      </c>
      <c r="AR209" s="8">
        <v>1.96</v>
      </c>
      <c r="AS209" t="s">
        <v>437</v>
      </c>
      <c r="AT209" t="s">
        <v>91</v>
      </c>
      <c r="AU209" t="s">
        <v>91</v>
      </c>
    </row>
    <row r="210" spans="2:47">
      <c r="B210" s="8">
        <v>1.97</v>
      </c>
      <c r="C210" s="8">
        <v>1</v>
      </c>
      <c r="D210" t="s">
        <v>63</v>
      </c>
      <c r="E210" s="8">
        <v>1.97</v>
      </c>
      <c r="F210" t="s">
        <v>427</v>
      </c>
      <c r="G210" t="s">
        <v>91</v>
      </c>
      <c r="H210" s="8">
        <v>1.97</v>
      </c>
      <c r="I210" s="8">
        <f t="shared" si="7"/>
        <v>0.94687499999999925</v>
      </c>
      <c r="J210" t="s">
        <v>63</v>
      </c>
      <c r="K210" s="8">
        <v>1.97</v>
      </c>
      <c r="L210" t="s">
        <v>553</v>
      </c>
      <c r="O210" s="8">
        <v>1.97</v>
      </c>
      <c r="P210" t="s">
        <v>556</v>
      </c>
      <c r="R210" s="8">
        <v>1.97</v>
      </c>
      <c r="S210" t="s">
        <v>560</v>
      </c>
      <c r="T210" t="s">
        <v>91</v>
      </c>
      <c r="AJ210" s="8">
        <v>1.97</v>
      </c>
      <c r="AK210" t="s">
        <v>566</v>
      </c>
      <c r="AM210" s="15">
        <v>19.700000000000003</v>
      </c>
      <c r="AN210" s="15">
        <v>1.97</v>
      </c>
      <c r="AO210" t="s">
        <v>573</v>
      </c>
      <c r="AP210" t="s">
        <v>91</v>
      </c>
      <c r="AQ210" s="15">
        <v>19.700000000000003</v>
      </c>
      <c r="AR210" s="8">
        <v>1.97</v>
      </c>
      <c r="AS210" t="s">
        <v>437</v>
      </c>
      <c r="AT210" t="s">
        <v>91</v>
      </c>
      <c r="AU210" t="s">
        <v>91</v>
      </c>
    </row>
    <row r="211" spans="2:47">
      <c r="B211" s="8">
        <v>1.98</v>
      </c>
      <c r="C211" s="8">
        <v>1</v>
      </c>
      <c r="D211" t="s">
        <v>63</v>
      </c>
      <c r="E211" s="8">
        <v>1.98</v>
      </c>
      <c r="F211" t="s">
        <v>427</v>
      </c>
      <c r="G211" t="s">
        <v>91</v>
      </c>
      <c r="H211" s="8">
        <v>1.98</v>
      </c>
      <c r="I211" s="8">
        <f t="shared" si="7"/>
        <v>0.9437499999999992</v>
      </c>
      <c r="J211" t="s">
        <v>63</v>
      </c>
      <c r="K211" s="8">
        <v>1.98</v>
      </c>
      <c r="L211" t="s">
        <v>553</v>
      </c>
      <c r="O211" s="8">
        <v>1.98</v>
      </c>
      <c r="P211" t="s">
        <v>556</v>
      </c>
      <c r="R211" s="8">
        <v>1.98</v>
      </c>
      <c r="S211" t="s">
        <v>560</v>
      </c>
      <c r="T211" t="s">
        <v>91</v>
      </c>
      <c r="AJ211" s="8">
        <v>1.98</v>
      </c>
      <c r="AK211" t="s">
        <v>566</v>
      </c>
      <c r="AM211" s="15">
        <v>19.8</v>
      </c>
      <c r="AN211" s="15">
        <v>1.98</v>
      </c>
      <c r="AO211" t="s">
        <v>573</v>
      </c>
      <c r="AP211" t="s">
        <v>91</v>
      </c>
      <c r="AQ211" s="15">
        <v>19.8</v>
      </c>
      <c r="AR211" s="8">
        <v>1.98</v>
      </c>
      <c r="AS211" t="s">
        <v>437</v>
      </c>
      <c r="AT211" t="s">
        <v>91</v>
      </c>
      <c r="AU211" t="s">
        <v>91</v>
      </c>
    </row>
    <row r="212" spans="2:47">
      <c r="B212" s="8">
        <v>1.99</v>
      </c>
      <c r="C212" s="8">
        <v>1</v>
      </c>
      <c r="D212" t="s">
        <v>63</v>
      </c>
      <c r="E212" s="8">
        <v>1.99</v>
      </c>
      <c r="F212" t="s">
        <v>427</v>
      </c>
      <c r="G212" t="s">
        <v>91</v>
      </c>
      <c r="H212" s="8">
        <v>1.99</v>
      </c>
      <c r="I212" s="8">
        <f t="shared" si="7"/>
        <v>0.94062499999999916</v>
      </c>
      <c r="J212" t="s">
        <v>63</v>
      </c>
      <c r="K212" s="8">
        <v>1.99</v>
      </c>
      <c r="L212" t="s">
        <v>553</v>
      </c>
      <c r="O212" s="8">
        <v>1.99</v>
      </c>
      <c r="P212" t="s">
        <v>556</v>
      </c>
      <c r="R212" s="8">
        <v>1.99</v>
      </c>
      <c r="S212" t="s">
        <v>560</v>
      </c>
      <c r="T212" t="s">
        <v>91</v>
      </c>
      <c r="AJ212" s="8">
        <v>1.99</v>
      </c>
      <c r="AK212" t="s">
        <v>566</v>
      </c>
      <c r="AM212" s="15">
        <v>19.900000000000002</v>
      </c>
      <c r="AN212" s="15">
        <v>1.99</v>
      </c>
      <c r="AO212" t="s">
        <v>573</v>
      </c>
      <c r="AP212" t="s">
        <v>91</v>
      </c>
      <c r="AQ212" s="15">
        <v>19.900000000000002</v>
      </c>
      <c r="AR212" s="8">
        <v>1.99</v>
      </c>
      <c r="AS212" t="s">
        <v>437</v>
      </c>
      <c r="AT212" t="s">
        <v>91</v>
      </c>
      <c r="AU212" t="s">
        <v>91</v>
      </c>
    </row>
    <row r="213" spans="2:47">
      <c r="B213" s="8">
        <v>2</v>
      </c>
      <c r="C213" s="8">
        <v>1</v>
      </c>
      <c r="D213" t="s">
        <v>63</v>
      </c>
      <c r="E213" s="8">
        <v>2</v>
      </c>
      <c r="F213" t="s">
        <v>427</v>
      </c>
      <c r="G213" t="s">
        <v>91</v>
      </c>
      <c r="H213" s="8">
        <v>2</v>
      </c>
      <c r="I213" s="8">
        <f t="shared" si="7"/>
        <v>0.93749999999999911</v>
      </c>
      <c r="J213" t="s">
        <v>63</v>
      </c>
      <c r="K213" s="8">
        <v>2</v>
      </c>
      <c r="L213" t="s">
        <v>553</v>
      </c>
      <c r="O213" s="8">
        <v>2</v>
      </c>
      <c r="P213" t="s">
        <v>556</v>
      </c>
      <c r="R213" s="8">
        <v>2</v>
      </c>
      <c r="S213" t="s">
        <v>560</v>
      </c>
      <c r="T213" t="s">
        <v>91</v>
      </c>
      <c r="AJ213" s="8">
        <v>2</v>
      </c>
      <c r="AK213" t="s">
        <v>566</v>
      </c>
      <c r="AM213" s="15">
        <v>20</v>
      </c>
      <c r="AN213" s="15">
        <v>2</v>
      </c>
      <c r="AO213" t="s">
        <v>573</v>
      </c>
      <c r="AP213" t="s">
        <v>91</v>
      </c>
      <c r="AQ213" s="15">
        <v>20</v>
      </c>
      <c r="AR213" s="8">
        <v>2</v>
      </c>
      <c r="AS213" t="s">
        <v>437</v>
      </c>
      <c r="AT213" t="s">
        <v>91</v>
      </c>
      <c r="AU213" t="s">
        <v>91</v>
      </c>
    </row>
    <row r="214" spans="2:47">
      <c r="B214" s="8">
        <v>2.0099999999999998</v>
      </c>
      <c r="C214" s="8">
        <f>1-(1/300)</f>
        <v>0.9966666666666667</v>
      </c>
      <c r="D214" t="s">
        <v>63</v>
      </c>
      <c r="E214" s="8">
        <v>2.0099999999999998</v>
      </c>
      <c r="F214" t="s">
        <v>427</v>
      </c>
      <c r="G214" t="s">
        <v>91</v>
      </c>
      <c r="H214" s="8">
        <v>2.0100000000000002</v>
      </c>
      <c r="I214" s="8">
        <f t="shared" si="7"/>
        <v>0.93437499999999907</v>
      </c>
      <c r="J214" t="s">
        <v>63</v>
      </c>
      <c r="K214" s="8">
        <v>2.0100000000000002</v>
      </c>
      <c r="L214" t="s">
        <v>553</v>
      </c>
      <c r="O214" s="8">
        <v>2.0100000000000002</v>
      </c>
      <c r="P214" t="s">
        <v>556</v>
      </c>
      <c r="R214" s="8">
        <v>2.0100000000000002</v>
      </c>
      <c r="S214" t="s">
        <v>560</v>
      </c>
      <c r="T214" t="s">
        <v>91</v>
      </c>
      <c r="AJ214" s="8">
        <v>2.0100000000000002</v>
      </c>
      <c r="AK214" t="s">
        <v>566</v>
      </c>
      <c r="AM214" s="15">
        <v>20.100000000000001</v>
      </c>
      <c r="AN214" s="15">
        <v>2.0099999999999998</v>
      </c>
      <c r="AO214" t="s">
        <v>573</v>
      </c>
      <c r="AP214" t="s">
        <v>91</v>
      </c>
      <c r="AQ214" s="15">
        <v>20.100000000000001</v>
      </c>
      <c r="AR214" s="8">
        <v>2.0100000000000002</v>
      </c>
      <c r="AS214" t="s">
        <v>438</v>
      </c>
      <c r="AT214" t="s">
        <v>91</v>
      </c>
      <c r="AU214" t="s">
        <v>91</v>
      </c>
    </row>
    <row r="215" spans="2:47">
      <c r="B215" s="8">
        <v>2.02</v>
      </c>
      <c r="C215" s="8">
        <f>C214-(1/300)</f>
        <v>0.9933333333333334</v>
      </c>
      <c r="D215" t="s">
        <v>63</v>
      </c>
      <c r="E215" s="8">
        <v>2.02</v>
      </c>
      <c r="F215" t="s">
        <v>427</v>
      </c>
      <c r="G215" t="s">
        <v>91</v>
      </c>
      <c r="H215" s="8">
        <v>2.02</v>
      </c>
      <c r="I215" s="8">
        <f t="shared" si="7"/>
        <v>0.93124999999999902</v>
      </c>
      <c r="J215" t="s">
        <v>63</v>
      </c>
      <c r="K215" s="8">
        <v>2.02</v>
      </c>
      <c r="L215" t="s">
        <v>553</v>
      </c>
      <c r="O215" s="8">
        <v>2.02</v>
      </c>
      <c r="P215" t="s">
        <v>556</v>
      </c>
      <c r="R215" s="8">
        <v>2.02</v>
      </c>
      <c r="S215" t="s">
        <v>560</v>
      </c>
      <c r="T215" t="s">
        <v>91</v>
      </c>
      <c r="AJ215" s="8">
        <v>2.02</v>
      </c>
      <c r="AK215" t="s">
        <v>566</v>
      </c>
      <c r="AM215" s="15">
        <v>20.200000000000003</v>
      </c>
      <c r="AN215" s="15">
        <v>2.02</v>
      </c>
      <c r="AO215" t="s">
        <v>573</v>
      </c>
      <c r="AP215" t="s">
        <v>91</v>
      </c>
      <c r="AQ215" s="15">
        <v>20.200000000000003</v>
      </c>
      <c r="AR215" s="8">
        <v>2.02</v>
      </c>
      <c r="AS215" t="s">
        <v>438</v>
      </c>
      <c r="AT215" t="s">
        <v>91</v>
      </c>
      <c r="AU215" t="s">
        <v>91</v>
      </c>
    </row>
    <row r="216" spans="2:47">
      <c r="B216" s="8">
        <v>2.0299999999999998</v>
      </c>
      <c r="C216" s="8">
        <f t="shared" ref="C216:C279" si="8">C215-(1/300)</f>
        <v>0.9900000000000001</v>
      </c>
      <c r="D216" t="s">
        <v>63</v>
      </c>
      <c r="E216" s="8">
        <v>2.0299999999999998</v>
      </c>
      <c r="F216" t="s">
        <v>427</v>
      </c>
      <c r="G216" t="s">
        <v>91</v>
      </c>
      <c r="H216" s="8">
        <v>2.0300000000000002</v>
      </c>
      <c r="I216" s="8">
        <f t="shared" si="7"/>
        <v>0.92812499999999898</v>
      </c>
      <c r="J216" t="s">
        <v>63</v>
      </c>
      <c r="K216" s="8">
        <v>2.0300000000000002</v>
      </c>
      <c r="L216" t="s">
        <v>553</v>
      </c>
      <c r="O216" s="8">
        <v>2.0300000000000002</v>
      </c>
      <c r="P216" t="s">
        <v>556</v>
      </c>
      <c r="R216" s="8">
        <v>2.0300000000000002</v>
      </c>
      <c r="S216" t="s">
        <v>560</v>
      </c>
      <c r="T216" t="s">
        <v>91</v>
      </c>
      <c r="AJ216" s="8">
        <v>2.0300000000000002</v>
      </c>
      <c r="AK216" t="s">
        <v>566</v>
      </c>
      <c r="AM216" s="15">
        <v>20.3</v>
      </c>
      <c r="AN216" s="15">
        <v>2.0299999999999998</v>
      </c>
      <c r="AO216" t="s">
        <v>573</v>
      </c>
      <c r="AP216" t="s">
        <v>91</v>
      </c>
      <c r="AQ216" s="15">
        <v>20.3</v>
      </c>
      <c r="AR216" s="8">
        <v>2.0300000000000002</v>
      </c>
      <c r="AS216" t="s">
        <v>438</v>
      </c>
      <c r="AT216" t="s">
        <v>91</v>
      </c>
      <c r="AU216" t="s">
        <v>91</v>
      </c>
    </row>
    <row r="217" spans="2:47">
      <c r="B217" s="8">
        <v>2.04</v>
      </c>
      <c r="C217" s="8">
        <f t="shared" si="8"/>
        <v>0.9866666666666668</v>
      </c>
      <c r="D217" t="s">
        <v>63</v>
      </c>
      <c r="E217" s="8">
        <v>2.04</v>
      </c>
      <c r="F217" t="s">
        <v>427</v>
      </c>
      <c r="G217" t="s">
        <v>91</v>
      </c>
      <c r="H217" s="8">
        <v>2.04</v>
      </c>
      <c r="I217" s="8">
        <f t="shared" si="7"/>
        <v>0.92499999999999893</v>
      </c>
      <c r="J217" t="s">
        <v>63</v>
      </c>
      <c r="K217" s="8">
        <v>2.04</v>
      </c>
      <c r="L217" t="s">
        <v>553</v>
      </c>
      <c r="O217" s="8">
        <v>2.04</v>
      </c>
      <c r="P217" t="s">
        <v>556</v>
      </c>
      <c r="R217" s="8">
        <v>2.04</v>
      </c>
      <c r="S217" t="s">
        <v>560</v>
      </c>
      <c r="T217" t="s">
        <v>91</v>
      </c>
      <c r="AJ217" s="8">
        <v>2.04</v>
      </c>
      <c r="AK217" t="s">
        <v>566</v>
      </c>
      <c r="AM217" s="15">
        <v>20.400000000000002</v>
      </c>
      <c r="AN217" s="15">
        <v>2.04</v>
      </c>
      <c r="AO217" t="s">
        <v>573</v>
      </c>
      <c r="AP217" t="s">
        <v>91</v>
      </c>
      <c r="AQ217" s="15">
        <v>20.400000000000002</v>
      </c>
      <c r="AR217" s="8">
        <v>2.04</v>
      </c>
      <c r="AS217" t="s">
        <v>438</v>
      </c>
      <c r="AT217" t="s">
        <v>91</v>
      </c>
      <c r="AU217" t="s">
        <v>91</v>
      </c>
    </row>
    <row r="218" spans="2:47">
      <c r="B218" s="8">
        <v>2.0499999999999998</v>
      </c>
      <c r="C218" s="8">
        <f t="shared" si="8"/>
        <v>0.9833333333333335</v>
      </c>
      <c r="D218" t="s">
        <v>63</v>
      </c>
      <c r="E218" s="8">
        <v>2.0499999999999998</v>
      </c>
      <c r="F218" t="s">
        <v>427</v>
      </c>
      <c r="G218" t="s">
        <v>91</v>
      </c>
      <c r="H218" s="8">
        <v>2.0499999999999998</v>
      </c>
      <c r="I218" s="8">
        <f t="shared" si="7"/>
        <v>0.92187499999999889</v>
      </c>
      <c r="J218" t="s">
        <v>63</v>
      </c>
      <c r="K218" s="8">
        <v>2.0499999999999998</v>
      </c>
      <c r="L218" t="s">
        <v>553</v>
      </c>
      <c r="O218" s="8">
        <v>2.0499999999999998</v>
      </c>
      <c r="P218" t="s">
        <v>556</v>
      </c>
      <c r="R218" s="8">
        <v>2.0499999999999998</v>
      </c>
      <c r="S218" t="s">
        <v>560</v>
      </c>
      <c r="T218" t="s">
        <v>91</v>
      </c>
      <c r="AJ218" s="8">
        <v>2.0499999999999998</v>
      </c>
      <c r="AK218" t="s">
        <v>566</v>
      </c>
      <c r="AM218" s="15">
        <v>20.5</v>
      </c>
      <c r="AN218" s="15">
        <v>2.0499999999999998</v>
      </c>
      <c r="AO218" t="s">
        <v>573</v>
      </c>
      <c r="AP218" t="s">
        <v>91</v>
      </c>
      <c r="AQ218" s="15">
        <v>20.5</v>
      </c>
      <c r="AR218" s="8">
        <v>2.0499999999999998</v>
      </c>
      <c r="AS218" t="s">
        <v>438</v>
      </c>
      <c r="AT218" t="s">
        <v>91</v>
      </c>
      <c r="AU218" t="s">
        <v>91</v>
      </c>
    </row>
    <row r="219" spans="2:47">
      <c r="B219" s="8">
        <v>2.06</v>
      </c>
      <c r="C219" s="8">
        <f t="shared" si="8"/>
        <v>0.9800000000000002</v>
      </c>
      <c r="D219" t="s">
        <v>63</v>
      </c>
      <c r="E219" s="8">
        <v>2.06</v>
      </c>
      <c r="F219" t="s">
        <v>427</v>
      </c>
      <c r="G219" t="s">
        <v>91</v>
      </c>
      <c r="H219" s="8">
        <v>2.06</v>
      </c>
      <c r="I219" s="8">
        <f t="shared" si="7"/>
        <v>0.91874999999999885</v>
      </c>
      <c r="J219" t="s">
        <v>63</v>
      </c>
      <c r="K219" s="8">
        <v>2.06</v>
      </c>
      <c r="L219" t="s">
        <v>553</v>
      </c>
      <c r="O219" s="8">
        <v>2.06</v>
      </c>
      <c r="P219" t="s">
        <v>556</v>
      </c>
      <c r="R219" s="8">
        <v>2.06</v>
      </c>
      <c r="S219" t="s">
        <v>560</v>
      </c>
      <c r="T219" t="s">
        <v>91</v>
      </c>
      <c r="AJ219" s="8">
        <v>2.06</v>
      </c>
      <c r="AK219" t="s">
        <v>566</v>
      </c>
      <c r="AM219" s="15">
        <v>20.6</v>
      </c>
      <c r="AN219" s="15">
        <v>2.06</v>
      </c>
      <c r="AO219" t="s">
        <v>573</v>
      </c>
      <c r="AP219" t="s">
        <v>91</v>
      </c>
      <c r="AQ219" s="15">
        <v>20.6</v>
      </c>
      <c r="AR219" s="8">
        <v>2.06</v>
      </c>
      <c r="AS219" t="s">
        <v>438</v>
      </c>
      <c r="AT219" t="s">
        <v>91</v>
      </c>
      <c r="AU219" t="s">
        <v>91</v>
      </c>
    </row>
    <row r="220" spans="2:47">
      <c r="B220" s="8">
        <v>2.0699999999999998</v>
      </c>
      <c r="C220" s="8">
        <f t="shared" si="8"/>
        <v>0.9766666666666669</v>
      </c>
      <c r="D220" t="s">
        <v>63</v>
      </c>
      <c r="E220" s="8">
        <v>2.0699999999999998</v>
      </c>
      <c r="F220" t="s">
        <v>427</v>
      </c>
      <c r="G220" t="s">
        <v>91</v>
      </c>
      <c r="H220" s="8">
        <v>2.0699999999999998</v>
      </c>
      <c r="I220" s="8">
        <f t="shared" si="7"/>
        <v>0.9156249999999988</v>
      </c>
      <c r="J220" t="s">
        <v>63</v>
      </c>
      <c r="K220" s="8">
        <v>2.0699999999999998</v>
      </c>
      <c r="L220" t="s">
        <v>553</v>
      </c>
      <c r="O220" s="8">
        <v>2.0699999999999998</v>
      </c>
      <c r="P220" t="s">
        <v>556</v>
      </c>
      <c r="R220" s="8">
        <v>2.0699999999999998</v>
      </c>
      <c r="S220" t="s">
        <v>560</v>
      </c>
      <c r="T220" t="s">
        <v>91</v>
      </c>
      <c r="AJ220" s="8">
        <v>2.0699999999999998</v>
      </c>
      <c r="AK220" t="s">
        <v>566</v>
      </c>
      <c r="AM220" s="15">
        <v>20.700000000000003</v>
      </c>
      <c r="AN220" s="15">
        <v>2.0699999999999998</v>
      </c>
      <c r="AO220" t="s">
        <v>573</v>
      </c>
      <c r="AP220" t="s">
        <v>91</v>
      </c>
      <c r="AQ220" s="15">
        <v>20.700000000000003</v>
      </c>
      <c r="AR220" s="8">
        <v>2.0699999999999998</v>
      </c>
      <c r="AS220" t="s">
        <v>438</v>
      </c>
      <c r="AT220" t="s">
        <v>91</v>
      </c>
      <c r="AU220" t="s">
        <v>91</v>
      </c>
    </row>
    <row r="221" spans="2:47">
      <c r="B221" s="8">
        <v>2.08</v>
      </c>
      <c r="C221" s="8">
        <f t="shared" si="8"/>
        <v>0.97333333333333361</v>
      </c>
      <c r="D221" t="s">
        <v>63</v>
      </c>
      <c r="E221" s="8">
        <v>2.08</v>
      </c>
      <c r="F221" t="s">
        <v>427</v>
      </c>
      <c r="G221" t="s">
        <v>91</v>
      </c>
      <c r="H221" s="8">
        <v>2.08</v>
      </c>
      <c r="I221" s="8">
        <f t="shared" si="7"/>
        <v>0.91249999999999876</v>
      </c>
      <c r="J221" t="s">
        <v>63</v>
      </c>
      <c r="K221" s="8">
        <v>2.08</v>
      </c>
      <c r="L221" t="s">
        <v>553</v>
      </c>
      <c r="O221" s="8">
        <v>2.08</v>
      </c>
      <c r="P221" t="s">
        <v>556</v>
      </c>
      <c r="R221" s="8">
        <v>2.08</v>
      </c>
      <c r="S221" t="s">
        <v>560</v>
      </c>
      <c r="T221" t="s">
        <v>91</v>
      </c>
      <c r="AJ221" s="8">
        <v>2.08</v>
      </c>
      <c r="AK221" t="s">
        <v>566</v>
      </c>
      <c r="AM221" s="15">
        <v>20.8</v>
      </c>
      <c r="AN221" s="15">
        <v>2.08</v>
      </c>
      <c r="AO221" t="s">
        <v>573</v>
      </c>
      <c r="AP221" t="s">
        <v>91</v>
      </c>
      <c r="AQ221" s="15">
        <v>20.8</v>
      </c>
      <c r="AR221" s="8">
        <v>2.08</v>
      </c>
      <c r="AS221" t="s">
        <v>438</v>
      </c>
      <c r="AT221" t="s">
        <v>91</v>
      </c>
      <c r="AU221" t="s">
        <v>91</v>
      </c>
    </row>
    <row r="222" spans="2:47">
      <c r="B222" s="8">
        <v>2.09</v>
      </c>
      <c r="C222" s="8">
        <f t="shared" si="8"/>
        <v>0.97000000000000031</v>
      </c>
      <c r="D222" t="s">
        <v>63</v>
      </c>
      <c r="E222" s="8">
        <v>2.09</v>
      </c>
      <c r="F222" t="s">
        <v>427</v>
      </c>
      <c r="G222" t="s">
        <v>91</v>
      </c>
      <c r="H222" s="8">
        <v>2.09</v>
      </c>
      <c r="I222" s="8">
        <f t="shared" si="7"/>
        <v>0.90937499999999871</v>
      </c>
      <c r="J222" t="s">
        <v>63</v>
      </c>
      <c r="K222" s="8">
        <v>2.09</v>
      </c>
      <c r="L222" t="s">
        <v>553</v>
      </c>
      <c r="O222" s="8">
        <v>2.09</v>
      </c>
      <c r="P222" t="s">
        <v>556</v>
      </c>
      <c r="R222" s="8">
        <v>2.09</v>
      </c>
      <c r="S222" t="s">
        <v>560</v>
      </c>
      <c r="T222" t="s">
        <v>91</v>
      </c>
      <c r="AJ222" s="8">
        <v>2.09</v>
      </c>
      <c r="AK222" t="s">
        <v>566</v>
      </c>
      <c r="AM222" s="15">
        <v>20.900000000000002</v>
      </c>
      <c r="AN222" s="15">
        <v>2.09</v>
      </c>
      <c r="AO222" t="s">
        <v>573</v>
      </c>
      <c r="AP222" t="s">
        <v>91</v>
      </c>
      <c r="AQ222" s="15">
        <v>20.900000000000002</v>
      </c>
      <c r="AR222" s="8">
        <v>2.09</v>
      </c>
      <c r="AS222" t="s">
        <v>438</v>
      </c>
      <c r="AT222" t="s">
        <v>91</v>
      </c>
      <c r="AU222" t="s">
        <v>91</v>
      </c>
    </row>
    <row r="223" spans="2:47">
      <c r="B223" s="8">
        <v>2.1</v>
      </c>
      <c r="C223" s="8">
        <f t="shared" si="8"/>
        <v>0.96666666666666701</v>
      </c>
      <c r="D223" t="s">
        <v>63</v>
      </c>
      <c r="E223" s="8">
        <v>2.1</v>
      </c>
      <c r="F223" t="s">
        <v>427</v>
      </c>
      <c r="G223" t="s">
        <v>91</v>
      </c>
      <c r="H223" s="8">
        <v>2.1</v>
      </c>
      <c r="I223" s="8">
        <f t="shared" si="7"/>
        <v>0.90624999999999867</v>
      </c>
      <c r="J223" t="s">
        <v>63</v>
      </c>
      <c r="K223" s="8">
        <v>2.1</v>
      </c>
      <c r="L223" t="s">
        <v>553</v>
      </c>
      <c r="O223" s="8">
        <v>2.1</v>
      </c>
      <c r="P223" t="s">
        <v>556</v>
      </c>
      <c r="R223" s="8">
        <v>2.1</v>
      </c>
      <c r="S223" t="s">
        <v>560</v>
      </c>
      <c r="T223" t="s">
        <v>91</v>
      </c>
      <c r="AJ223" s="8">
        <v>2.1</v>
      </c>
      <c r="AK223" t="s">
        <v>566</v>
      </c>
      <c r="AM223" s="15">
        <v>21</v>
      </c>
      <c r="AN223" s="15">
        <v>2.1</v>
      </c>
      <c r="AO223" t="s">
        <v>573</v>
      </c>
      <c r="AP223" t="s">
        <v>91</v>
      </c>
      <c r="AQ223" s="15">
        <v>21</v>
      </c>
      <c r="AR223" s="8">
        <v>2.1</v>
      </c>
      <c r="AS223" t="s">
        <v>438</v>
      </c>
      <c r="AT223" t="s">
        <v>91</v>
      </c>
      <c r="AU223" t="s">
        <v>91</v>
      </c>
    </row>
    <row r="224" spans="2:47">
      <c r="B224" s="8">
        <v>2.11</v>
      </c>
      <c r="C224" s="8">
        <f t="shared" si="8"/>
        <v>0.96333333333333371</v>
      </c>
      <c r="D224" t="s">
        <v>63</v>
      </c>
      <c r="E224" s="8">
        <v>2.11</v>
      </c>
      <c r="F224" t="s">
        <v>427</v>
      </c>
      <c r="G224" t="s">
        <v>91</v>
      </c>
      <c r="H224" s="8">
        <v>2.11</v>
      </c>
      <c r="I224" s="8">
        <f t="shared" si="7"/>
        <v>0.90312499999999862</v>
      </c>
      <c r="J224" t="s">
        <v>63</v>
      </c>
      <c r="K224" s="8">
        <v>2.11</v>
      </c>
      <c r="L224" t="s">
        <v>553</v>
      </c>
      <c r="O224" s="8">
        <v>2.11</v>
      </c>
      <c r="P224" t="s">
        <v>556</v>
      </c>
      <c r="R224" s="8">
        <v>2.11</v>
      </c>
      <c r="S224" t="s">
        <v>560</v>
      </c>
      <c r="T224" t="s">
        <v>91</v>
      </c>
      <c r="AJ224" s="8">
        <v>2.11</v>
      </c>
      <c r="AK224" t="s">
        <v>566</v>
      </c>
      <c r="AM224" s="15">
        <v>21.1</v>
      </c>
      <c r="AN224" s="15">
        <v>2.11</v>
      </c>
      <c r="AO224" t="s">
        <v>573</v>
      </c>
      <c r="AP224" t="s">
        <v>91</v>
      </c>
      <c r="AQ224" s="15">
        <v>21.1</v>
      </c>
      <c r="AR224" s="8">
        <v>2.11</v>
      </c>
      <c r="AS224" t="s">
        <v>438</v>
      </c>
      <c r="AT224" t="s">
        <v>91</v>
      </c>
      <c r="AU224" t="s">
        <v>91</v>
      </c>
    </row>
    <row r="225" spans="2:47">
      <c r="B225" s="8">
        <v>2.12</v>
      </c>
      <c r="C225" s="8">
        <f t="shared" si="8"/>
        <v>0.96000000000000041</v>
      </c>
      <c r="D225" t="s">
        <v>63</v>
      </c>
      <c r="E225" s="8">
        <v>2.12</v>
      </c>
      <c r="F225" t="s">
        <v>427</v>
      </c>
      <c r="G225" t="s">
        <v>91</v>
      </c>
      <c r="H225" s="8">
        <v>2.12</v>
      </c>
      <c r="I225" s="8">
        <f t="shared" si="7"/>
        <v>0.89999999999999858</v>
      </c>
      <c r="J225" t="s">
        <v>63</v>
      </c>
      <c r="K225" s="8">
        <v>2.12</v>
      </c>
      <c r="L225" t="s">
        <v>553</v>
      </c>
      <c r="O225" s="8">
        <v>2.12</v>
      </c>
      <c r="P225" t="s">
        <v>556</v>
      </c>
      <c r="R225" s="8">
        <v>2.12</v>
      </c>
      <c r="S225" t="s">
        <v>560</v>
      </c>
      <c r="T225" t="s">
        <v>91</v>
      </c>
      <c r="AJ225" s="8">
        <v>2.12</v>
      </c>
      <c r="AK225" t="s">
        <v>566</v>
      </c>
      <c r="AM225" s="15">
        <v>21.200000000000003</v>
      </c>
      <c r="AN225" s="15">
        <v>2.12</v>
      </c>
      <c r="AO225" t="s">
        <v>573</v>
      </c>
      <c r="AP225" t="s">
        <v>91</v>
      </c>
      <c r="AQ225" s="15">
        <v>21.200000000000003</v>
      </c>
      <c r="AR225" s="8">
        <v>2.12</v>
      </c>
      <c r="AS225" t="s">
        <v>438</v>
      </c>
      <c r="AT225" t="s">
        <v>91</v>
      </c>
      <c r="AU225" t="s">
        <v>91</v>
      </c>
    </row>
    <row r="226" spans="2:47">
      <c r="B226" s="8">
        <v>2.13</v>
      </c>
      <c r="C226" s="8">
        <f t="shared" si="8"/>
        <v>0.95666666666666711</v>
      </c>
      <c r="D226" t="s">
        <v>63</v>
      </c>
      <c r="E226" s="8">
        <v>2.13</v>
      </c>
      <c r="F226" t="s">
        <v>427</v>
      </c>
      <c r="G226" t="s">
        <v>91</v>
      </c>
      <c r="H226" s="8">
        <v>2.13</v>
      </c>
      <c r="I226" s="8">
        <f t="shared" si="7"/>
        <v>0.89687499999999853</v>
      </c>
      <c r="J226" t="s">
        <v>63</v>
      </c>
      <c r="K226" s="8">
        <v>2.13</v>
      </c>
      <c r="L226" t="s">
        <v>553</v>
      </c>
      <c r="O226" s="8">
        <v>2.13</v>
      </c>
      <c r="P226" t="s">
        <v>556</v>
      </c>
      <c r="R226" s="8">
        <v>2.13</v>
      </c>
      <c r="S226" t="s">
        <v>560</v>
      </c>
      <c r="T226" t="s">
        <v>91</v>
      </c>
      <c r="AJ226" s="8">
        <v>2.13</v>
      </c>
      <c r="AK226" t="s">
        <v>566</v>
      </c>
      <c r="AM226" s="15">
        <v>21.3</v>
      </c>
      <c r="AN226" s="15">
        <v>2.13</v>
      </c>
      <c r="AO226" t="s">
        <v>573</v>
      </c>
      <c r="AP226" t="s">
        <v>91</v>
      </c>
      <c r="AQ226" s="15">
        <v>21.3</v>
      </c>
      <c r="AR226" s="8">
        <v>2.13</v>
      </c>
      <c r="AS226" t="s">
        <v>438</v>
      </c>
      <c r="AT226" t="s">
        <v>91</v>
      </c>
      <c r="AU226" t="s">
        <v>91</v>
      </c>
    </row>
    <row r="227" spans="2:47">
      <c r="B227" s="8">
        <v>2.14</v>
      </c>
      <c r="C227" s="8">
        <f t="shared" si="8"/>
        <v>0.95333333333333381</v>
      </c>
      <c r="D227" t="s">
        <v>63</v>
      </c>
      <c r="E227" s="8">
        <v>2.14</v>
      </c>
      <c r="F227" t="s">
        <v>427</v>
      </c>
      <c r="G227" t="s">
        <v>91</v>
      </c>
      <c r="H227" s="8">
        <v>2.14</v>
      </c>
      <c r="I227" s="8">
        <f t="shared" si="7"/>
        <v>0.89374999999999849</v>
      </c>
      <c r="J227" t="s">
        <v>63</v>
      </c>
      <c r="K227" s="8">
        <v>2.14</v>
      </c>
      <c r="L227" t="s">
        <v>553</v>
      </c>
      <c r="O227" s="8">
        <v>2.14</v>
      </c>
      <c r="P227" t="s">
        <v>556</v>
      </c>
      <c r="R227" s="8">
        <v>2.14</v>
      </c>
      <c r="S227" t="s">
        <v>560</v>
      </c>
      <c r="T227" t="s">
        <v>91</v>
      </c>
      <c r="AJ227" s="8">
        <v>2.14</v>
      </c>
      <c r="AK227" t="s">
        <v>566</v>
      </c>
      <c r="AM227" s="15">
        <v>21.400000000000002</v>
      </c>
      <c r="AN227" s="15">
        <v>2.14</v>
      </c>
      <c r="AO227" t="s">
        <v>573</v>
      </c>
      <c r="AP227" t="s">
        <v>91</v>
      </c>
      <c r="AQ227" s="15">
        <v>21.400000000000002</v>
      </c>
      <c r="AR227" s="8">
        <v>2.14</v>
      </c>
      <c r="AS227" t="s">
        <v>438</v>
      </c>
      <c r="AT227" t="s">
        <v>91</v>
      </c>
      <c r="AU227" t="s">
        <v>91</v>
      </c>
    </row>
    <row r="228" spans="2:47">
      <c r="B228" s="8">
        <v>2.15</v>
      </c>
      <c r="C228" s="8">
        <f t="shared" si="8"/>
        <v>0.95000000000000051</v>
      </c>
      <c r="D228" t="s">
        <v>63</v>
      </c>
      <c r="E228" s="8">
        <v>2.15</v>
      </c>
      <c r="F228" t="s">
        <v>427</v>
      </c>
      <c r="G228" t="s">
        <v>91</v>
      </c>
      <c r="H228" s="8">
        <v>2.15</v>
      </c>
      <c r="I228" s="8">
        <f t="shared" si="7"/>
        <v>0.89062499999999845</v>
      </c>
      <c r="J228" t="s">
        <v>63</v>
      </c>
      <c r="K228" s="8">
        <v>2.15</v>
      </c>
      <c r="L228" t="s">
        <v>553</v>
      </c>
      <c r="O228" s="8">
        <v>2.15</v>
      </c>
      <c r="P228" t="s">
        <v>556</v>
      </c>
      <c r="R228" s="8">
        <v>2.15</v>
      </c>
      <c r="S228" t="s">
        <v>560</v>
      </c>
      <c r="T228" t="s">
        <v>91</v>
      </c>
      <c r="AJ228" s="8">
        <v>2.15</v>
      </c>
      <c r="AK228" t="s">
        <v>566</v>
      </c>
      <c r="AM228" s="15">
        <v>21.5</v>
      </c>
      <c r="AN228" s="15">
        <v>2.15</v>
      </c>
      <c r="AO228" t="s">
        <v>573</v>
      </c>
      <c r="AP228" t="s">
        <v>91</v>
      </c>
      <c r="AQ228" s="15">
        <v>21.5</v>
      </c>
      <c r="AR228" s="8">
        <v>2.15</v>
      </c>
      <c r="AS228" t="s">
        <v>438</v>
      </c>
      <c r="AT228" t="s">
        <v>91</v>
      </c>
      <c r="AU228" t="s">
        <v>91</v>
      </c>
    </row>
    <row r="229" spans="2:47">
      <c r="B229" s="8">
        <v>2.16</v>
      </c>
      <c r="C229" s="8">
        <f t="shared" si="8"/>
        <v>0.94666666666666721</v>
      </c>
      <c r="D229" t="s">
        <v>63</v>
      </c>
      <c r="E229" s="8">
        <v>2.16</v>
      </c>
      <c r="F229" t="s">
        <v>427</v>
      </c>
      <c r="G229" t="s">
        <v>91</v>
      </c>
      <c r="H229" s="8">
        <v>2.16</v>
      </c>
      <c r="I229" s="8">
        <f t="shared" si="7"/>
        <v>0.8874999999999984</v>
      </c>
      <c r="J229" t="s">
        <v>63</v>
      </c>
      <c r="K229" s="8">
        <v>2.16</v>
      </c>
      <c r="L229" t="s">
        <v>553</v>
      </c>
      <c r="O229" s="8">
        <v>2.16</v>
      </c>
      <c r="P229" t="s">
        <v>556</v>
      </c>
      <c r="R229" s="8">
        <v>2.16</v>
      </c>
      <c r="S229" t="s">
        <v>560</v>
      </c>
      <c r="T229" t="s">
        <v>91</v>
      </c>
      <c r="AJ229" s="8">
        <v>2.16</v>
      </c>
      <c r="AK229" t="s">
        <v>566</v>
      </c>
      <c r="AM229" s="15">
        <v>21.6</v>
      </c>
      <c r="AN229" s="15">
        <v>2.16</v>
      </c>
      <c r="AO229" t="s">
        <v>573</v>
      </c>
      <c r="AP229" t="s">
        <v>91</v>
      </c>
      <c r="AQ229" s="15">
        <v>21.6</v>
      </c>
      <c r="AR229" s="8">
        <v>2.16</v>
      </c>
      <c r="AS229" t="s">
        <v>438</v>
      </c>
      <c r="AT229" t="s">
        <v>91</v>
      </c>
      <c r="AU229" t="s">
        <v>91</v>
      </c>
    </row>
    <row r="230" spans="2:47">
      <c r="B230" s="8">
        <v>2.17</v>
      </c>
      <c r="C230" s="8">
        <f t="shared" si="8"/>
        <v>0.94333333333333391</v>
      </c>
      <c r="D230" t="s">
        <v>63</v>
      </c>
      <c r="E230" s="8">
        <v>2.17</v>
      </c>
      <c r="F230" t="s">
        <v>427</v>
      </c>
      <c r="G230" t="s">
        <v>91</v>
      </c>
      <c r="H230" s="8">
        <v>2.17</v>
      </c>
      <c r="I230" s="8">
        <f t="shared" si="7"/>
        <v>0.88437499999999836</v>
      </c>
      <c r="J230" t="s">
        <v>63</v>
      </c>
      <c r="K230" s="8">
        <v>2.17</v>
      </c>
      <c r="L230" t="s">
        <v>553</v>
      </c>
      <c r="O230" s="8">
        <v>2.17</v>
      </c>
      <c r="P230" t="s">
        <v>556</v>
      </c>
      <c r="R230" s="8">
        <v>2.17</v>
      </c>
      <c r="S230" t="s">
        <v>560</v>
      </c>
      <c r="T230" t="s">
        <v>91</v>
      </c>
      <c r="AJ230" s="8">
        <v>2.17</v>
      </c>
      <c r="AK230" t="s">
        <v>566</v>
      </c>
      <c r="AM230" s="15">
        <v>21.700000000000003</v>
      </c>
      <c r="AN230" s="15">
        <v>2.17</v>
      </c>
      <c r="AO230" t="s">
        <v>573</v>
      </c>
      <c r="AP230" t="s">
        <v>91</v>
      </c>
      <c r="AQ230" s="15">
        <v>21.700000000000003</v>
      </c>
      <c r="AR230" s="8">
        <v>2.17</v>
      </c>
      <c r="AS230" t="s">
        <v>438</v>
      </c>
      <c r="AT230" t="s">
        <v>91</v>
      </c>
      <c r="AU230" t="s">
        <v>91</v>
      </c>
    </row>
    <row r="231" spans="2:47">
      <c r="B231" s="8">
        <v>2.1800000000000002</v>
      </c>
      <c r="C231" s="8">
        <f t="shared" si="8"/>
        <v>0.94000000000000061</v>
      </c>
      <c r="D231" t="s">
        <v>63</v>
      </c>
      <c r="E231" s="8">
        <v>2.1800000000000002</v>
      </c>
      <c r="F231" t="s">
        <v>427</v>
      </c>
      <c r="G231" t="s">
        <v>91</v>
      </c>
      <c r="H231" s="8">
        <v>2.1800000000000002</v>
      </c>
      <c r="I231" s="8">
        <f t="shared" si="7"/>
        <v>0.88124999999999831</v>
      </c>
      <c r="J231" t="s">
        <v>63</v>
      </c>
      <c r="K231" s="8">
        <v>2.1800000000000002</v>
      </c>
      <c r="L231" t="s">
        <v>553</v>
      </c>
      <c r="O231" s="8">
        <v>2.1800000000000002</v>
      </c>
      <c r="P231" t="s">
        <v>556</v>
      </c>
      <c r="R231" s="8">
        <v>2.1800000000000002</v>
      </c>
      <c r="S231" t="s">
        <v>560</v>
      </c>
      <c r="T231" t="s">
        <v>91</v>
      </c>
      <c r="AJ231" s="8">
        <v>2.1800000000000002</v>
      </c>
      <c r="AK231" t="s">
        <v>566</v>
      </c>
      <c r="AM231" s="15">
        <v>21.8</v>
      </c>
      <c r="AN231" s="15">
        <v>2.1800000000000002</v>
      </c>
      <c r="AO231" t="s">
        <v>573</v>
      </c>
      <c r="AP231" t="s">
        <v>91</v>
      </c>
      <c r="AQ231" s="15">
        <v>21.8</v>
      </c>
      <c r="AR231" s="8">
        <v>2.1800000000000002</v>
      </c>
      <c r="AS231" t="s">
        <v>438</v>
      </c>
      <c r="AT231" t="s">
        <v>91</v>
      </c>
      <c r="AU231" t="s">
        <v>91</v>
      </c>
    </row>
    <row r="232" spans="2:47">
      <c r="B232" s="8">
        <v>2.19</v>
      </c>
      <c r="C232" s="8">
        <f t="shared" si="8"/>
        <v>0.93666666666666731</v>
      </c>
      <c r="D232" t="s">
        <v>63</v>
      </c>
      <c r="E232" s="8">
        <v>2.19</v>
      </c>
      <c r="F232" t="s">
        <v>427</v>
      </c>
      <c r="G232" t="s">
        <v>91</v>
      </c>
      <c r="H232" s="8">
        <v>2.19</v>
      </c>
      <c r="I232" s="8">
        <f t="shared" si="7"/>
        <v>0.87812499999999827</v>
      </c>
      <c r="J232" t="s">
        <v>63</v>
      </c>
      <c r="K232" s="8">
        <v>2.19</v>
      </c>
      <c r="L232" t="s">
        <v>553</v>
      </c>
      <c r="O232" s="8">
        <v>2.19</v>
      </c>
      <c r="P232" t="s">
        <v>556</v>
      </c>
      <c r="R232" s="8">
        <v>2.19</v>
      </c>
      <c r="S232" t="s">
        <v>560</v>
      </c>
      <c r="T232" t="s">
        <v>91</v>
      </c>
      <c r="AJ232" s="8">
        <v>2.19</v>
      </c>
      <c r="AK232" t="s">
        <v>566</v>
      </c>
      <c r="AM232" s="15">
        <v>21.900000000000002</v>
      </c>
      <c r="AN232" s="15">
        <v>2.19</v>
      </c>
      <c r="AO232" t="s">
        <v>573</v>
      </c>
      <c r="AP232" t="s">
        <v>91</v>
      </c>
      <c r="AQ232" s="15">
        <v>21.900000000000002</v>
      </c>
      <c r="AR232" s="8">
        <v>2.19</v>
      </c>
      <c r="AS232" t="s">
        <v>438</v>
      </c>
      <c r="AT232" t="s">
        <v>91</v>
      </c>
      <c r="AU232" t="s">
        <v>91</v>
      </c>
    </row>
    <row r="233" spans="2:47">
      <c r="B233" s="8">
        <v>2.2000000000000002</v>
      </c>
      <c r="C233" s="8">
        <f t="shared" si="8"/>
        <v>0.93333333333333401</v>
      </c>
      <c r="D233" t="s">
        <v>63</v>
      </c>
      <c r="E233" s="8">
        <v>2.2000000000000002</v>
      </c>
      <c r="F233" t="s">
        <v>427</v>
      </c>
      <c r="G233" t="s">
        <v>91</v>
      </c>
      <c r="H233" s="8">
        <v>2.2000000000000002</v>
      </c>
      <c r="I233" s="8">
        <f t="shared" si="7"/>
        <v>0.87499999999999822</v>
      </c>
      <c r="J233" t="s">
        <v>63</v>
      </c>
      <c r="K233" s="8">
        <v>2.2000000000000002</v>
      </c>
      <c r="L233" t="s">
        <v>553</v>
      </c>
      <c r="O233" s="8">
        <v>2.2000000000000002</v>
      </c>
      <c r="P233" t="s">
        <v>556</v>
      </c>
      <c r="R233" s="8">
        <v>2.2000000000000002</v>
      </c>
      <c r="S233" t="s">
        <v>560</v>
      </c>
      <c r="T233" t="s">
        <v>91</v>
      </c>
      <c r="AJ233" s="8">
        <v>2.2000000000000002</v>
      </c>
      <c r="AK233" t="s">
        <v>566</v>
      </c>
      <c r="AM233" s="15">
        <v>22</v>
      </c>
      <c r="AN233" s="15">
        <v>2.2000000000000002</v>
      </c>
      <c r="AO233" t="s">
        <v>573</v>
      </c>
      <c r="AP233" t="s">
        <v>91</v>
      </c>
      <c r="AQ233" s="15">
        <v>22</v>
      </c>
      <c r="AR233" s="8">
        <v>2.2000000000000002</v>
      </c>
      <c r="AS233" t="s">
        <v>438</v>
      </c>
      <c r="AT233" t="s">
        <v>91</v>
      </c>
      <c r="AU233" t="s">
        <v>91</v>
      </c>
    </row>
    <row r="234" spans="2:47">
      <c r="B234" s="8">
        <v>2.21</v>
      </c>
      <c r="C234" s="8">
        <f t="shared" si="8"/>
        <v>0.93000000000000071</v>
      </c>
      <c r="D234" t="s">
        <v>63</v>
      </c>
      <c r="E234" s="8">
        <v>2.21</v>
      </c>
      <c r="F234" t="s">
        <v>427</v>
      </c>
      <c r="G234" t="s">
        <v>91</v>
      </c>
      <c r="H234" s="8">
        <v>2.21</v>
      </c>
      <c r="I234" s="8">
        <f t="shared" si="7"/>
        <v>0.87187499999999818</v>
      </c>
      <c r="J234" t="s">
        <v>63</v>
      </c>
      <c r="K234" s="8">
        <v>2.21</v>
      </c>
      <c r="L234" t="s">
        <v>553</v>
      </c>
      <c r="O234" s="8">
        <v>2.21</v>
      </c>
      <c r="P234" t="s">
        <v>556</v>
      </c>
      <c r="R234" s="8">
        <v>2.21</v>
      </c>
      <c r="S234" t="s">
        <v>560</v>
      </c>
      <c r="T234" t="s">
        <v>91</v>
      </c>
      <c r="AJ234" s="8">
        <v>2.21</v>
      </c>
      <c r="AK234" t="s">
        <v>566</v>
      </c>
      <c r="AM234" s="15">
        <v>22.1</v>
      </c>
      <c r="AN234" s="15">
        <v>2.21</v>
      </c>
      <c r="AO234" t="s">
        <v>573</v>
      </c>
      <c r="AP234" t="s">
        <v>91</v>
      </c>
      <c r="AQ234" s="15">
        <v>22.1</v>
      </c>
      <c r="AR234" s="8">
        <v>2.21</v>
      </c>
      <c r="AS234" t="s">
        <v>438</v>
      </c>
      <c r="AT234" t="s">
        <v>91</v>
      </c>
      <c r="AU234" t="s">
        <v>91</v>
      </c>
    </row>
    <row r="235" spans="2:47">
      <c r="B235" s="8">
        <v>2.2200000000000002</v>
      </c>
      <c r="C235" s="8">
        <f t="shared" si="8"/>
        <v>0.92666666666666742</v>
      </c>
      <c r="D235" t="s">
        <v>63</v>
      </c>
      <c r="E235" s="8">
        <v>2.2200000000000002</v>
      </c>
      <c r="F235" t="s">
        <v>427</v>
      </c>
      <c r="G235" t="s">
        <v>91</v>
      </c>
      <c r="H235" s="8">
        <v>2.2200000000000002</v>
      </c>
      <c r="I235" s="8">
        <f t="shared" si="7"/>
        <v>0.86874999999999813</v>
      </c>
      <c r="J235" t="s">
        <v>63</v>
      </c>
      <c r="K235" s="8">
        <v>2.2200000000000002</v>
      </c>
      <c r="L235" t="s">
        <v>553</v>
      </c>
      <c r="O235" s="8">
        <v>2.2200000000000002</v>
      </c>
      <c r="P235" t="s">
        <v>556</v>
      </c>
      <c r="R235" s="8">
        <v>2.2200000000000002</v>
      </c>
      <c r="S235" t="s">
        <v>560</v>
      </c>
      <c r="T235" t="s">
        <v>91</v>
      </c>
      <c r="AJ235" s="8">
        <v>2.2200000000000002</v>
      </c>
      <c r="AK235" t="s">
        <v>566</v>
      </c>
      <c r="AM235" s="15">
        <v>22.200000000000003</v>
      </c>
      <c r="AN235" s="15">
        <v>2.2200000000000002</v>
      </c>
      <c r="AO235" t="s">
        <v>573</v>
      </c>
      <c r="AP235" t="s">
        <v>91</v>
      </c>
      <c r="AQ235" s="15">
        <v>22.200000000000003</v>
      </c>
      <c r="AR235" s="8">
        <v>2.2200000000000002</v>
      </c>
      <c r="AS235" t="s">
        <v>438</v>
      </c>
      <c r="AT235" t="s">
        <v>91</v>
      </c>
      <c r="AU235" t="s">
        <v>91</v>
      </c>
    </row>
    <row r="236" spans="2:47">
      <c r="B236" s="8">
        <v>2.23</v>
      </c>
      <c r="C236" s="8">
        <f t="shared" si="8"/>
        <v>0.92333333333333412</v>
      </c>
      <c r="D236" t="s">
        <v>63</v>
      </c>
      <c r="E236" s="8">
        <v>2.23</v>
      </c>
      <c r="F236" t="s">
        <v>427</v>
      </c>
      <c r="G236" t="s">
        <v>91</v>
      </c>
      <c r="H236" s="8">
        <v>2.23</v>
      </c>
      <c r="I236" s="8">
        <f t="shared" si="7"/>
        <v>0.86562499999999809</v>
      </c>
      <c r="J236" t="s">
        <v>63</v>
      </c>
      <c r="K236" s="8">
        <v>2.23</v>
      </c>
      <c r="L236" t="s">
        <v>553</v>
      </c>
      <c r="O236" s="8">
        <v>2.23</v>
      </c>
      <c r="P236" t="s">
        <v>556</v>
      </c>
      <c r="R236" s="8">
        <v>2.23</v>
      </c>
      <c r="S236" t="s">
        <v>560</v>
      </c>
      <c r="T236" t="s">
        <v>91</v>
      </c>
      <c r="AJ236" s="8">
        <v>2.23</v>
      </c>
      <c r="AK236" t="s">
        <v>566</v>
      </c>
      <c r="AM236" s="15">
        <v>22.3</v>
      </c>
      <c r="AN236" s="15">
        <v>2.23</v>
      </c>
      <c r="AO236" t="s">
        <v>573</v>
      </c>
      <c r="AP236" t="s">
        <v>91</v>
      </c>
      <c r="AQ236" s="15">
        <v>22.3</v>
      </c>
      <c r="AR236" s="8">
        <v>2.23</v>
      </c>
      <c r="AS236" t="s">
        <v>438</v>
      </c>
      <c r="AT236" t="s">
        <v>91</v>
      </c>
      <c r="AU236" t="s">
        <v>91</v>
      </c>
    </row>
    <row r="237" spans="2:47">
      <c r="B237" s="8">
        <v>2.2400000000000002</v>
      </c>
      <c r="C237" s="8">
        <f t="shared" si="8"/>
        <v>0.92000000000000082</v>
      </c>
      <c r="D237" t="s">
        <v>63</v>
      </c>
      <c r="E237" s="8">
        <v>2.2400000000000002</v>
      </c>
      <c r="F237" t="s">
        <v>427</v>
      </c>
      <c r="G237" t="s">
        <v>91</v>
      </c>
      <c r="H237" s="8">
        <v>2.2400000000000002</v>
      </c>
      <c r="I237" s="8">
        <f t="shared" si="7"/>
        <v>0.86249999999999805</v>
      </c>
      <c r="J237" t="s">
        <v>63</v>
      </c>
      <c r="K237" s="8">
        <v>2.2400000000000002</v>
      </c>
      <c r="L237" t="s">
        <v>553</v>
      </c>
      <c r="O237" s="8">
        <v>2.2400000000000002</v>
      </c>
      <c r="P237" t="s">
        <v>556</v>
      </c>
      <c r="R237" s="8">
        <v>2.2400000000000002</v>
      </c>
      <c r="S237" t="s">
        <v>560</v>
      </c>
      <c r="T237" t="s">
        <v>91</v>
      </c>
      <c r="AJ237" s="8">
        <v>2.2400000000000002</v>
      </c>
      <c r="AK237" t="s">
        <v>566</v>
      </c>
      <c r="AM237" s="15">
        <v>22.400000000000002</v>
      </c>
      <c r="AN237" s="15">
        <v>2.2400000000000002</v>
      </c>
      <c r="AO237" t="s">
        <v>573</v>
      </c>
      <c r="AP237" t="s">
        <v>91</v>
      </c>
      <c r="AQ237" s="15">
        <v>22.400000000000002</v>
      </c>
      <c r="AR237" s="8">
        <v>2.2400000000000002</v>
      </c>
      <c r="AS237" t="s">
        <v>438</v>
      </c>
      <c r="AT237" t="s">
        <v>91</v>
      </c>
      <c r="AU237" t="s">
        <v>91</v>
      </c>
    </row>
    <row r="238" spans="2:47">
      <c r="B238" s="8">
        <v>2.25</v>
      </c>
      <c r="C238" s="8">
        <f t="shared" si="8"/>
        <v>0.91666666666666752</v>
      </c>
      <c r="D238" t="s">
        <v>63</v>
      </c>
      <c r="E238" s="8">
        <v>2.25</v>
      </c>
      <c r="F238" t="s">
        <v>427</v>
      </c>
      <c r="G238" t="s">
        <v>91</v>
      </c>
      <c r="H238" s="8">
        <v>2.25</v>
      </c>
      <c r="I238" s="8">
        <f t="shared" si="7"/>
        <v>0.859374999999998</v>
      </c>
      <c r="J238" t="s">
        <v>63</v>
      </c>
      <c r="K238" s="8">
        <v>2.25</v>
      </c>
      <c r="L238" t="s">
        <v>553</v>
      </c>
      <c r="O238" s="8">
        <v>2.25</v>
      </c>
      <c r="P238" t="s">
        <v>556</v>
      </c>
      <c r="R238" s="8">
        <v>2.25</v>
      </c>
      <c r="S238" t="s">
        <v>560</v>
      </c>
      <c r="T238" t="s">
        <v>91</v>
      </c>
      <c r="AJ238" s="8">
        <v>2.25</v>
      </c>
      <c r="AK238" t="s">
        <v>566</v>
      </c>
      <c r="AM238" s="15">
        <v>22.5</v>
      </c>
      <c r="AN238" s="15">
        <v>2.25</v>
      </c>
      <c r="AO238" t="s">
        <v>573</v>
      </c>
      <c r="AP238" t="s">
        <v>91</v>
      </c>
      <c r="AQ238" s="15">
        <v>22.5</v>
      </c>
      <c r="AR238" s="8">
        <v>2.25</v>
      </c>
      <c r="AS238" t="s">
        <v>438</v>
      </c>
      <c r="AT238" t="s">
        <v>91</v>
      </c>
      <c r="AU238" t="s">
        <v>91</v>
      </c>
    </row>
    <row r="239" spans="2:47">
      <c r="B239" s="8">
        <v>2.2599999999999998</v>
      </c>
      <c r="C239" s="8">
        <f t="shared" si="8"/>
        <v>0.91333333333333422</v>
      </c>
      <c r="D239" t="s">
        <v>63</v>
      </c>
      <c r="E239" s="8">
        <v>2.2599999999999998</v>
      </c>
      <c r="F239" t="s">
        <v>427</v>
      </c>
      <c r="G239" t="s">
        <v>91</v>
      </c>
      <c r="H239" s="8">
        <v>2.2600000000000002</v>
      </c>
      <c r="I239" s="8">
        <f t="shared" si="7"/>
        <v>0.85624999999999796</v>
      </c>
      <c r="J239" t="s">
        <v>63</v>
      </c>
      <c r="K239" s="8">
        <v>2.2600000000000002</v>
      </c>
      <c r="L239" t="s">
        <v>553</v>
      </c>
      <c r="O239" s="8">
        <v>2.2600000000000002</v>
      </c>
      <c r="P239" t="s">
        <v>556</v>
      </c>
      <c r="R239" s="8">
        <v>2.2600000000000002</v>
      </c>
      <c r="S239" t="s">
        <v>560</v>
      </c>
      <c r="T239" t="s">
        <v>91</v>
      </c>
      <c r="AJ239" s="8">
        <v>2.2600000000000002</v>
      </c>
      <c r="AK239" t="s">
        <v>566</v>
      </c>
      <c r="AM239" s="15">
        <v>22.6</v>
      </c>
      <c r="AN239" s="15">
        <v>2.2599999999999998</v>
      </c>
      <c r="AO239" t="s">
        <v>573</v>
      </c>
      <c r="AP239" t="s">
        <v>91</v>
      </c>
      <c r="AQ239" s="15">
        <v>22.6</v>
      </c>
      <c r="AR239" s="8">
        <v>2.2600000000000002</v>
      </c>
      <c r="AS239" t="s">
        <v>438</v>
      </c>
      <c r="AT239" t="s">
        <v>91</v>
      </c>
      <c r="AU239" t="s">
        <v>91</v>
      </c>
    </row>
    <row r="240" spans="2:47">
      <c r="B240" s="8">
        <v>2.27</v>
      </c>
      <c r="C240" s="8">
        <f t="shared" si="8"/>
        <v>0.91000000000000092</v>
      </c>
      <c r="D240" t="s">
        <v>63</v>
      </c>
      <c r="E240" s="8">
        <v>2.27</v>
      </c>
      <c r="F240" t="s">
        <v>427</v>
      </c>
      <c r="G240" t="s">
        <v>91</v>
      </c>
      <c r="H240" s="8">
        <v>2.27</v>
      </c>
      <c r="I240" s="8">
        <f t="shared" si="7"/>
        <v>0.85312499999999791</v>
      </c>
      <c r="J240" t="s">
        <v>63</v>
      </c>
      <c r="K240" s="8">
        <v>2.27</v>
      </c>
      <c r="L240" t="s">
        <v>553</v>
      </c>
      <c r="O240" s="8">
        <v>2.27</v>
      </c>
      <c r="P240" t="s">
        <v>556</v>
      </c>
      <c r="R240" s="8">
        <v>2.27</v>
      </c>
      <c r="S240" t="s">
        <v>560</v>
      </c>
      <c r="T240" t="s">
        <v>91</v>
      </c>
      <c r="AJ240" s="8">
        <v>2.27</v>
      </c>
      <c r="AK240" t="s">
        <v>566</v>
      </c>
      <c r="AM240" s="15">
        <v>22.700000000000003</v>
      </c>
      <c r="AN240" s="15">
        <v>2.27</v>
      </c>
      <c r="AO240" t="s">
        <v>573</v>
      </c>
      <c r="AP240" t="s">
        <v>91</v>
      </c>
      <c r="AQ240" s="15">
        <v>22.700000000000003</v>
      </c>
      <c r="AR240" s="8">
        <v>2.27</v>
      </c>
      <c r="AS240" t="s">
        <v>438</v>
      </c>
      <c r="AT240" t="s">
        <v>91</v>
      </c>
      <c r="AU240" t="s">
        <v>91</v>
      </c>
    </row>
    <row r="241" spans="2:47">
      <c r="B241" s="8">
        <v>2.2799999999999998</v>
      </c>
      <c r="C241" s="8">
        <f t="shared" si="8"/>
        <v>0.90666666666666762</v>
      </c>
      <c r="D241" t="s">
        <v>63</v>
      </c>
      <c r="E241" s="8">
        <v>2.2799999999999998</v>
      </c>
      <c r="F241" t="s">
        <v>427</v>
      </c>
      <c r="G241" t="s">
        <v>91</v>
      </c>
      <c r="H241" s="8">
        <v>2.2800000000000002</v>
      </c>
      <c r="I241" s="8">
        <f t="shared" si="7"/>
        <v>0.84999999999999787</v>
      </c>
      <c r="J241" t="s">
        <v>63</v>
      </c>
      <c r="K241" s="8">
        <v>2.2800000000000002</v>
      </c>
      <c r="L241" t="s">
        <v>553</v>
      </c>
      <c r="O241" s="8">
        <v>2.2800000000000002</v>
      </c>
      <c r="P241" t="s">
        <v>556</v>
      </c>
      <c r="R241" s="8">
        <v>2.2800000000000002</v>
      </c>
      <c r="S241" t="s">
        <v>560</v>
      </c>
      <c r="T241" t="s">
        <v>91</v>
      </c>
      <c r="AJ241" s="8">
        <v>2.2800000000000002</v>
      </c>
      <c r="AK241" t="s">
        <v>566</v>
      </c>
      <c r="AM241" s="15">
        <v>22.8</v>
      </c>
      <c r="AN241" s="15">
        <v>2.2799999999999998</v>
      </c>
      <c r="AO241" t="s">
        <v>573</v>
      </c>
      <c r="AP241" t="s">
        <v>91</v>
      </c>
      <c r="AQ241" s="15">
        <v>22.8</v>
      </c>
      <c r="AR241" s="8">
        <v>2.2800000000000002</v>
      </c>
      <c r="AS241" t="s">
        <v>438</v>
      </c>
      <c r="AT241" t="s">
        <v>91</v>
      </c>
      <c r="AU241" t="s">
        <v>91</v>
      </c>
    </row>
    <row r="242" spans="2:47">
      <c r="B242" s="8">
        <v>2.29</v>
      </c>
      <c r="C242" s="8">
        <f t="shared" si="8"/>
        <v>0.90333333333333432</v>
      </c>
      <c r="D242" t="s">
        <v>63</v>
      </c>
      <c r="E242" s="8">
        <v>2.29</v>
      </c>
      <c r="F242" t="s">
        <v>427</v>
      </c>
      <c r="G242" t="s">
        <v>91</v>
      </c>
      <c r="H242" s="8">
        <v>2.29</v>
      </c>
      <c r="I242" s="8">
        <f t="shared" si="7"/>
        <v>0.84687499999999782</v>
      </c>
      <c r="J242" t="s">
        <v>63</v>
      </c>
      <c r="K242" s="8">
        <v>2.29</v>
      </c>
      <c r="L242" t="s">
        <v>553</v>
      </c>
      <c r="O242" s="8">
        <v>2.29</v>
      </c>
      <c r="P242" t="s">
        <v>556</v>
      </c>
      <c r="R242" s="8">
        <v>2.29</v>
      </c>
      <c r="S242" t="s">
        <v>560</v>
      </c>
      <c r="T242" t="s">
        <v>91</v>
      </c>
      <c r="AJ242" s="8">
        <v>2.29</v>
      </c>
      <c r="AK242" t="s">
        <v>566</v>
      </c>
      <c r="AM242" s="15">
        <v>22.900000000000002</v>
      </c>
      <c r="AN242" s="15">
        <v>2.29</v>
      </c>
      <c r="AO242" t="s">
        <v>573</v>
      </c>
      <c r="AP242" t="s">
        <v>91</v>
      </c>
      <c r="AQ242" s="15">
        <v>22.900000000000002</v>
      </c>
      <c r="AR242" s="8">
        <v>2.29</v>
      </c>
      <c r="AS242" t="s">
        <v>438</v>
      </c>
      <c r="AT242" t="s">
        <v>91</v>
      </c>
      <c r="AU242" t="s">
        <v>91</v>
      </c>
    </row>
    <row r="243" spans="2:47">
      <c r="B243" s="8">
        <v>2.2999999999999998</v>
      </c>
      <c r="C243" s="8">
        <f t="shared" si="8"/>
        <v>0.90000000000000102</v>
      </c>
      <c r="D243" t="s">
        <v>63</v>
      </c>
      <c r="E243" s="8">
        <v>2.2999999999999998</v>
      </c>
      <c r="F243" t="s">
        <v>427</v>
      </c>
      <c r="G243" t="s">
        <v>91</v>
      </c>
      <c r="H243" s="8">
        <v>2.3000000000000003</v>
      </c>
      <c r="I243" s="8">
        <f t="shared" si="7"/>
        <v>0.84374999999999778</v>
      </c>
      <c r="J243" t="s">
        <v>100</v>
      </c>
      <c r="K243" s="8">
        <v>2.3000000000000003</v>
      </c>
      <c r="L243" t="s">
        <v>553</v>
      </c>
      <c r="O243" s="8">
        <v>2.3000000000000003</v>
      </c>
      <c r="P243" t="s">
        <v>556</v>
      </c>
      <c r="R243" s="8">
        <v>2.3000000000000003</v>
      </c>
      <c r="S243" t="s">
        <v>560</v>
      </c>
      <c r="T243" t="s">
        <v>91</v>
      </c>
      <c r="AJ243" s="8">
        <v>2.3000000000000003</v>
      </c>
      <c r="AK243" t="s">
        <v>566</v>
      </c>
      <c r="AM243" s="15">
        <v>23</v>
      </c>
      <c r="AN243" s="15">
        <v>2.2999999999999998</v>
      </c>
      <c r="AO243" t="s">
        <v>573</v>
      </c>
      <c r="AP243" t="s">
        <v>91</v>
      </c>
      <c r="AQ243" s="15">
        <v>23</v>
      </c>
      <c r="AR243" s="8">
        <v>2.3000000000000003</v>
      </c>
      <c r="AS243" t="s">
        <v>438</v>
      </c>
      <c r="AT243" t="s">
        <v>91</v>
      </c>
      <c r="AU243" t="s">
        <v>91</v>
      </c>
    </row>
    <row r="244" spans="2:47">
      <c r="B244" s="8">
        <v>2.31</v>
      </c>
      <c r="C244" s="8">
        <f t="shared" si="8"/>
        <v>0.89666666666666772</v>
      </c>
      <c r="D244" t="s">
        <v>63</v>
      </c>
      <c r="E244" s="8">
        <v>2.31</v>
      </c>
      <c r="F244" t="s">
        <v>427</v>
      </c>
      <c r="G244" t="s">
        <v>91</v>
      </c>
      <c r="H244" s="8">
        <v>2.31</v>
      </c>
      <c r="I244" s="8">
        <f t="shared" si="7"/>
        <v>0.84062499999999774</v>
      </c>
      <c r="J244" t="s">
        <v>100</v>
      </c>
      <c r="K244" s="8">
        <v>2.31</v>
      </c>
      <c r="L244" t="s">
        <v>553</v>
      </c>
      <c r="O244" s="8">
        <v>2.31</v>
      </c>
      <c r="P244" t="s">
        <v>556</v>
      </c>
      <c r="R244" s="8">
        <v>2.31</v>
      </c>
      <c r="S244" t="s">
        <v>560</v>
      </c>
      <c r="T244" t="s">
        <v>91</v>
      </c>
      <c r="AJ244" s="8">
        <v>2.31</v>
      </c>
      <c r="AK244" t="s">
        <v>566</v>
      </c>
      <c r="AM244" s="15">
        <v>23.1</v>
      </c>
      <c r="AN244" s="15">
        <v>2.31</v>
      </c>
      <c r="AO244" t="s">
        <v>573</v>
      </c>
      <c r="AP244" t="s">
        <v>91</v>
      </c>
      <c r="AQ244" s="15">
        <v>23.1</v>
      </c>
      <c r="AR244" s="8">
        <v>2.31</v>
      </c>
      <c r="AS244" t="s">
        <v>438</v>
      </c>
      <c r="AT244" t="s">
        <v>91</v>
      </c>
      <c r="AU244" t="s">
        <v>91</v>
      </c>
    </row>
    <row r="245" spans="2:47">
      <c r="B245" s="8">
        <v>2.3199999999999998</v>
      </c>
      <c r="C245" s="8">
        <f t="shared" si="8"/>
        <v>0.89333333333333442</v>
      </c>
      <c r="D245" t="s">
        <v>63</v>
      </c>
      <c r="E245" s="8">
        <v>2.3199999999999998</v>
      </c>
      <c r="F245" t="s">
        <v>427</v>
      </c>
      <c r="G245" t="s">
        <v>91</v>
      </c>
      <c r="H245" s="8">
        <v>2.3199999999999998</v>
      </c>
      <c r="I245" s="8">
        <f t="shared" si="7"/>
        <v>0.83749999999999769</v>
      </c>
      <c r="J245" t="s">
        <v>100</v>
      </c>
      <c r="K245" s="8">
        <v>2.3199999999999998</v>
      </c>
      <c r="L245" t="s">
        <v>553</v>
      </c>
      <c r="O245" s="8">
        <v>2.3199999999999998</v>
      </c>
      <c r="P245" t="s">
        <v>556</v>
      </c>
      <c r="R245" s="8">
        <v>2.3199999999999998</v>
      </c>
      <c r="S245" t="s">
        <v>560</v>
      </c>
      <c r="T245" t="s">
        <v>91</v>
      </c>
      <c r="AJ245" s="8">
        <v>2.3199999999999998</v>
      </c>
      <c r="AK245" t="s">
        <v>566</v>
      </c>
      <c r="AM245" s="15">
        <v>23.200000000000003</v>
      </c>
      <c r="AN245" s="15">
        <v>2.3199999999999998</v>
      </c>
      <c r="AO245" t="s">
        <v>573</v>
      </c>
      <c r="AP245" t="s">
        <v>91</v>
      </c>
      <c r="AQ245" s="15">
        <v>23.200000000000003</v>
      </c>
      <c r="AR245" s="8">
        <v>2.3199999999999998</v>
      </c>
      <c r="AS245" t="s">
        <v>438</v>
      </c>
      <c r="AT245" t="s">
        <v>91</v>
      </c>
      <c r="AU245" t="s">
        <v>91</v>
      </c>
    </row>
    <row r="246" spans="2:47">
      <c r="B246" s="8">
        <v>2.33</v>
      </c>
      <c r="C246" s="8">
        <f t="shared" si="8"/>
        <v>0.89000000000000112</v>
      </c>
      <c r="D246" t="s">
        <v>63</v>
      </c>
      <c r="E246" s="8">
        <v>2.33</v>
      </c>
      <c r="F246" t="s">
        <v>427</v>
      </c>
      <c r="G246" t="s">
        <v>91</v>
      </c>
      <c r="H246" s="8">
        <v>2.33</v>
      </c>
      <c r="I246" s="8">
        <f t="shared" si="7"/>
        <v>0.83437499999999765</v>
      </c>
      <c r="J246" t="s">
        <v>100</v>
      </c>
      <c r="K246" s="8">
        <v>2.33</v>
      </c>
      <c r="L246" t="s">
        <v>553</v>
      </c>
      <c r="O246" s="8">
        <v>2.33</v>
      </c>
      <c r="P246" t="s">
        <v>556</v>
      </c>
      <c r="R246" s="8">
        <v>2.33</v>
      </c>
      <c r="S246" t="s">
        <v>560</v>
      </c>
      <c r="T246" t="s">
        <v>91</v>
      </c>
      <c r="AJ246" s="8">
        <v>2.33</v>
      </c>
      <c r="AK246" t="s">
        <v>566</v>
      </c>
      <c r="AM246" s="15">
        <v>23.3</v>
      </c>
      <c r="AN246" s="15">
        <v>2.33</v>
      </c>
      <c r="AO246" t="s">
        <v>573</v>
      </c>
      <c r="AP246" t="s">
        <v>91</v>
      </c>
      <c r="AQ246" s="15">
        <v>23.3</v>
      </c>
      <c r="AR246" s="8">
        <v>2.33</v>
      </c>
      <c r="AS246" t="s">
        <v>438</v>
      </c>
      <c r="AT246" t="s">
        <v>91</v>
      </c>
      <c r="AU246" t="s">
        <v>91</v>
      </c>
    </row>
    <row r="247" spans="2:47">
      <c r="B247" s="8">
        <v>2.34</v>
      </c>
      <c r="C247" s="8">
        <f t="shared" si="8"/>
        <v>0.88666666666666782</v>
      </c>
      <c r="D247" t="s">
        <v>63</v>
      </c>
      <c r="E247" s="8">
        <v>2.34</v>
      </c>
      <c r="F247" t="s">
        <v>427</v>
      </c>
      <c r="G247" t="s">
        <v>91</v>
      </c>
      <c r="H247" s="8">
        <v>2.34</v>
      </c>
      <c r="I247" s="8">
        <f t="shared" si="7"/>
        <v>0.8312499999999976</v>
      </c>
      <c r="J247" t="s">
        <v>100</v>
      </c>
      <c r="K247" s="8">
        <v>2.34</v>
      </c>
      <c r="L247" t="s">
        <v>553</v>
      </c>
      <c r="O247" s="8">
        <v>2.34</v>
      </c>
      <c r="P247" t="s">
        <v>556</v>
      </c>
      <c r="R247" s="8">
        <v>2.34</v>
      </c>
      <c r="S247" t="s">
        <v>560</v>
      </c>
      <c r="T247" t="s">
        <v>91</v>
      </c>
      <c r="AJ247" s="8">
        <v>2.34</v>
      </c>
      <c r="AK247" t="s">
        <v>566</v>
      </c>
      <c r="AM247" s="15">
        <v>23.400000000000002</v>
      </c>
      <c r="AN247" s="15">
        <v>2.34</v>
      </c>
      <c r="AO247" t="s">
        <v>573</v>
      </c>
      <c r="AP247" t="s">
        <v>91</v>
      </c>
      <c r="AQ247" s="15">
        <v>23.400000000000002</v>
      </c>
      <c r="AR247" s="8">
        <v>2.34</v>
      </c>
      <c r="AS247" t="s">
        <v>438</v>
      </c>
      <c r="AT247" t="s">
        <v>91</v>
      </c>
      <c r="AU247" t="s">
        <v>91</v>
      </c>
    </row>
    <row r="248" spans="2:47">
      <c r="B248" s="8">
        <v>2.35</v>
      </c>
      <c r="C248" s="8">
        <f t="shared" si="8"/>
        <v>0.88333333333333452</v>
      </c>
      <c r="D248" t="s">
        <v>63</v>
      </c>
      <c r="E248" s="8">
        <v>2.35</v>
      </c>
      <c r="F248" t="s">
        <v>427</v>
      </c>
      <c r="G248" t="s">
        <v>91</v>
      </c>
      <c r="H248" s="8">
        <v>2.35</v>
      </c>
      <c r="I248" s="8">
        <f t="shared" si="7"/>
        <v>0.82812499999999756</v>
      </c>
      <c r="J248" t="s">
        <v>100</v>
      </c>
      <c r="K248" s="8">
        <v>2.35</v>
      </c>
      <c r="L248" t="s">
        <v>553</v>
      </c>
      <c r="O248" s="8">
        <v>2.35</v>
      </c>
      <c r="P248" t="s">
        <v>556</v>
      </c>
      <c r="R248" s="8">
        <v>2.35</v>
      </c>
      <c r="S248" t="s">
        <v>560</v>
      </c>
      <c r="T248" t="s">
        <v>91</v>
      </c>
      <c r="AJ248" s="8">
        <v>2.35</v>
      </c>
      <c r="AK248" t="s">
        <v>566</v>
      </c>
      <c r="AM248" s="15">
        <v>23.5</v>
      </c>
      <c r="AN248" s="15">
        <v>2.35</v>
      </c>
      <c r="AO248" t="s">
        <v>573</v>
      </c>
      <c r="AP248" t="s">
        <v>91</v>
      </c>
      <c r="AQ248" s="15">
        <v>23.5</v>
      </c>
      <c r="AR248" s="8">
        <v>2.35</v>
      </c>
      <c r="AS248" t="s">
        <v>438</v>
      </c>
      <c r="AT248" t="s">
        <v>91</v>
      </c>
      <c r="AU248" t="s">
        <v>91</v>
      </c>
    </row>
    <row r="249" spans="2:47">
      <c r="B249" s="8">
        <v>2.36</v>
      </c>
      <c r="C249" s="8">
        <f t="shared" si="8"/>
        <v>0.88000000000000123</v>
      </c>
      <c r="D249" t="s">
        <v>63</v>
      </c>
      <c r="E249" s="8">
        <v>2.36</v>
      </c>
      <c r="F249" t="s">
        <v>427</v>
      </c>
      <c r="G249" t="s">
        <v>91</v>
      </c>
      <c r="H249" s="8">
        <v>2.36</v>
      </c>
      <c r="I249" s="8">
        <f t="shared" si="7"/>
        <v>0.82499999999999751</v>
      </c>
      <c r="J249" t="s">
        <v>100</v>
      </c>
      <c r="K249" s="8">
        <v>2.36</v>
      </c>
      <c r="L249" t="s">
        <v>553</v>
      </c>
      <c r="O249" s="8">
        <v>2.36</v>
      </c>
      <c r="P249" t="s">
        <v>556</v>
      </c>
      <c r="R249" s="8">
        <v>2.36</v>
      </c>
      <c r="S249" t="s">
        <v>560</v>
      </c>
      <c r="T249" t="s">
        <v>91</v>
      </c>
      <c r="AJ249" s="8">
        <v>2.36</v>
      </c>
      <c r="AK249" t="s">
        <v>566</v>
      </c>
      <c r="AM249" s="15">
        <v>23.6</v>
      </c>
      <c r="AN249" s="15">
        <v>2.36</v>
      </c>
      <c r="AO249" t="s">
        <v>573</v>
      </c>
      <c r="AP249" t="s">
        <v>91</v>
      </c>
      <c r="AQ249" s="15">
        <v>23.6</v>
      </c>
      <c r="AR249" s="8">
        <v>2.36</v>
      </c>
      <c r="AS249" t="s">
        <v>438</v>
      </c>
      <c r="AT249" t="s">
        <v>91</v>
      </c>
      <c r="AU249" t="s">
        <v>91</v>
      </c>
    </row>
    <row r="250" spans="2:47">
      <c r="B250" s="8">
        <v>2.37</v>
      </c>
      <c r="C250" s="8">
        <f t="shared" si="8"/>
        <v>0.87666666666666793</v>
      </c>
      <c r="D250" t="s">
        <v>63</v>
      </c>
      <c r="E250" s="8">
        <v>2.37</v>
      </c>
      <c r="F250" t="s">
        <v>427</v>
      </c>
      <c r="G250" t="s">
        <v>91</v>
      </c>
      <c r="H250" s="8">
        <v>2.37</v>
      </c>
      <c r="I250" s="8">
        <f t="shared" si="7"/>
        <v>0.82187499999999747</v>
      </c>
      <c r="J250" t="s">
        <v>100</v>
      </c>
      <c r="K250" s="8">
        <v>2.37</v>
      </c>
      <c r="L250" t="s">
        <v>553</v>
      </c>
      <c r="O250" s="8">
        <v>2.37</v>
      </c>
      <c r="P250" t="s">
        <v>556</v>
      </c>
      <c r="R250" s="8">
        <v>2.37</v>
      </c>
      <c r="S250" t="s">
        <v>560</v>
      </c>
      <c r="T250" t="s">
        <v>91</v>
      </c>
      <c r="AJ250" s="8">
        <v>2.37</v>
      </c>
      <c r="AK250" t="s">
        <v>566</v>
      </c>
      <c r="AM250" s="15">
        <v>23.700000000000003</v>
      </c>
      <c r="AN250" s="15">
        <v>2.37</v>
      </c>
      <c r="AO250" t="s">
        <v>573</v>
      </c>
      <c r="AP250" t="s">
        <v>91</v>
      </c>
      <c r="AQ250" s="15">
        <v>23.700000000000003</v>
      </c>
      <c r="AR250" s="8">
        <v>2.37</v>
      </c>
      <c r="AS250" t="s">
        <v>438</v>
      </c>
      <c r="AT250" t="s">
        <v>91</v>
      </c>
      <c r="AU250" t="s">
        <v>91</v>
      </c>
    </row>
    <row r="251" spans="2:47">
      <c r="B251" s="8">
        <v>2.38</v>
      </c>
      <c r="C251" s="8">
        <f t="shared" si="8"/>
        <v>0.87333333333333463</v>
      </c>
      <c r="D251" t="s">
        <v>63</v>
      </c>
      <c r="E251" s="8">
        <v>2.38</v>
      </c>
      <c r="F251" t="s">
        <v>427</v>
      </c>
      <c r="G251" t="s">
        <v>91</v>
      </c>
      <c r="H251" s="8">
        <v>2.38</v>
      </c>
      <c r="I251" s="8">
        <f t="shared" si="7"/>
        <v>0.81874999999999742</v>
      </c>
      <c r="J251" t="s">
        <v>100</v>
      </c>
      <c r="K251" s="8">
        <v>2.38</v>
      </c>
      <c r="L251" t="s">
        <v>553</v>
      </c>
      <c r="O251" s="8">
        <v>2.38</v>
      </c>
      <c r="P251" t="s">
        <v>556</v>
      </c>
      <c r="R251" s="8">
        <v>2.38</v>
      </c>
      <c r="S251" t="s">
        <v>560</v>
      </c>
      <c r="T251" t="s">
        <v>91</v>
      </c>
      <c r="AJ251" s="8">
        <v>2.38</v>
      </c>
      <c r="AK251" t="s">
        <v>566</v>
      </c>
      <c r="AM251" s="15">
        <v>23.8</v>
      </c>
      <c r="AN251" s="15">
        <v>2.38</v>
      </c>
      <c r="AO251" t="s">
        <v>573</v>
      </c>
      <c r="AP251" t="s">
        <v>91</v>
      </c>
      <c r="AQ251" s="15">
        <v>23.8</v>
      </c>
      <c r="AR251" s="8">
        <v>2.38</v>
      </c>
      <c r="AS251" t="s">
        <v>438</v>
      </c>
      <c r="AT251" t="s">
        <v>91</v>
      </c>
      <c r="AU251" t="s">
        <v>91</v>
      </c>
    </row>
    <row r="252" spans="2:47">
      <c r="B252" s="8">
        <v>2.39</v>
      </c>
      <c r="C252" s="8">
        <f t="shared" si="8"/>
        <v>0.87000000000000133</v>
      </c>
      <c r="D252" t="s">
        <v>63</v>
      </c>
      <c r="E252" s="8">
        <v>2.39</v>
      </c>
      <c r="F252" t="s">
        <v>427</v>
      </c>
      <c r="G252" t="s">
        <v>91</v>
      </c>
      <c r="H252" s="8">
        <v>2.39</v>
      </c>
      <c r="I252" s="8">
        <f t="shared" si="7"/>
        <v>0.81562499999999738</v>
      </c>
      <c r="J252" t="s">
        <v>100</v>
      </c>
      <c r="K252" s="8">
        <v>2.39</v>
      </c>
      <c r="L252" t="s">
        <v>553</v>
      </c>
      <c r="O252" s="8">
        <v>2.39</v>
      </c>
      <c r="P252" t="s">
        <v>556</v>
      </c>
      <c r="R252" s="8">
        <v>2.39</v>
      </c>
      <c r="S252" t="s">
        <v>560</v>
      </c>
      <c r="T252" t="s">
        <v>91</v>
      </c>
      <c r="AJ252" s="8">
        <v>2.39</v>
      </c>
      <c r="AK252" t="s">
        <v>566</v>
      </c>
      <c r="AM252" s="15">
        <v>23.900000000000002</v>
      </c>
      <c r="AN252" s="15">
        <v>2.39</v>
      </c>
      <c r="AO252" t="s">
        <v>573</v>
      </c>
      <c r="AP252" t="s">
        <v>91</v>
      </c>
      <c r="AQ252" s="15">
        <v>23.900000000000002</v>
      </c>
      <c r="AR252" s="8">
        <v>2.39</v>
      </c>
      <c r="AS252" t="s">
        <v>438</v>
      </c>
      <c r="AT252" t="s">
        <v>91</v>
      </c>
      <c r="AU252" t="s">
        <v>91</v>
      </c>
    </row>
    <row r="253" spans="2:47">
      <c r="B253" s="8">
        <v>2.4</v>
      </c>
      <c r="C253" s="8">
        <f t="shared" si="8"/>
        <v>0.86666666666666803</v>
      </c>
      <c r="D253" t="s">
        <v>63</v>
      </c>
      <c r="E253" s="8">
        <v>2.4</v>
      </c>
      <c r="F253" t="s">
        <v>427</v>
      </c>
      <c r="G253" t="s">
        <v>91</v>
      </c>
      <c r="H253" s="8">
        <v>2.4</v>
      </c>
      <c r="I253" s="8">
        <f t="shared" si="7"/>
        <v>0.81249999999999734</v>
      </c>
      <c r="J253" t="s">
        <v>100</v>
      </c>
      <c r="K253" s="8">
        <v>2.4</v>
      </c>
      <c r="L253" t="s">
        <v>553</v>
      </c>
      <c r="O253" s="8">
        <v>2.4</v>
      </c>
      <c r="P253" t="s">
        <v>556</v>
      </c>
      <c r="R253" s="8">
        <v>2.4</v>
      </c>
      <c r="S253" t="s">
        <v>560</v>
      </c>
      <c r="T253" t="s">
        <v>91</v>
      </c>
      <c r="AJ253" s="8">
        <v>2.4</v>
      </c>
      <c r="AK253" t="s">
        <v>566</v>
      </c>
      <c r="AM253" s="15">
        <v>24</v>
      </c>
      <c r="AN253" s="15">
        <v>2.4</v>
      </c>
      <c r="AO253" t="s">
        <v>573</v>
      </c>
      <c r="AP253" t="s">
        <v>91</v>
      </c>
      <c r="AQ253" s="15">
        <v>24</v>
      </c>
      <c r="AR253" s="8">
        <v>2.4</v>
      </c>
      <c r="AS253" t="s">
        <v>438</v>
      </c>
      <c r="AT253" t="s">
        <v>91</v>
      </c>
      <c r="AU253" t="s">
        <v>91</v>
      </c>
    </row>
    <row r="254" spans="2:47">
      <c r="B254" s="8">
        <v>2.41</v>
      </c>
      <c r="C254" s="8">
        <f t="shared" si="8"/>
        <v>0.86333333333333473</v>
      </c>
      <c r="D254" t="s">
        <v>63</v>
      </c>
      <c r="E254" s="8">
        <v>2.41</v>
      </c>
      <c r="F254" t="s">
        <v>427</v>
      </c>
      <c r="G254" t="s">
        <v>91</v>
      </c>
      <c r="H254" s="8">
        <v>2.41</v>
      </c>
      <c r="I254" s="8">
        <f t="shared" si="7"/>
        <v>0.80937499999999729</v>
      </c>
      <c r="J254" t="s">
        <v>100</v>
      </c>
      <c r="K254" s="8">
        <v>2.41</v>
      </c>
      <c r="L254" t="s">
        <v>553</v>
      </c>
      <c r="O254" s="8">
        <v>2.41</v>
      </c>
      <c r="P254" t="s">
        <v>556</v>
      </c>
      <c r="R254" s="8">
        <v>2.41</v>
      </c>
      <c r="S254" t="s">
        <v>560</v>
      </c>
      <c r="T254" t="s">
        <v>91</v>
      </c>
      <c r="AJ254" s="8">
        <v>2.41</v>
      </c>
      <c r="AK254" t="s">
        <v>566</v>
      </c>
      <c r="AM254" s="15">
        <v>24.1</v>
      </c>
      <c r="AN254" s="15">
        <v>2.41</v>
      </c>
      <c r="AO254" t="s">
        <v>573</v>
      </c>
      <c r="AP254" t="s">
        <v>91</v>
      </c>
      <c r="AQ254" s="15">
        <v>24.1</v>
      </c>
      <c r="AR254" s="8">
        <v>2.41</v>
      </c>
      <c r="AS254" t="s">
        <v>438</v>
      </c>
      <c r="AT254" t="s">
        <v>91</v>
      </c>
      <c r="AU254" t="s">
        <v>91</v>
      </c>
    </row>
    <row r="255" spans="2:47">
      <c r="B255" s="8">
        <v>2.42</v>
      </c>
      <c r="C255" s="8">
        <f t="shared" si="8"/>
        <v>0.86000000000000143</v>
      </c>
      <c r="D255" t="s">
        <v>63</v>
      </c>
      <c r="E255" s="8">
        <v>2.42</v>
      </c>
      <c r="F255" t="s">
        <v>427</v>
      </c>
      <c r="G255" t="s">
        <v>91</v>
      </c>
      <c r="H255" s="8">
        <v>2.42</v>
      </c>
      <c r="I255" s="8">
        <f t="shared" si="7"/>
        <v>0.80624999999999725</v>
      </c>
      <c r="J255" t="s">
        <v>100</v>
      </c>
      <c r="K255" s="8">
        <v>2.42</v>
      </c>
      <c r="L255" t="s">
        <v>553</v>
      </c>
      <c r="O255" s="8">
        <v>2.42</v>
      </c>
      <c r="P255" t="s">
        <v>556</v>
      </c>
      <c r="R255" s="8">
        <v>2.42</v>
      </c>
      <c r="S255" t="s">
        <v>560</v>
      </c>
      <c r="T255" t="s">
        <v>91</v>
      </c>
      <c r="AJ255" s="8">
        <v>2.42</v>
      </c>
      <c r="AK255" t="s">
        <v>566</v>
      </c>
      <c r="AM255" s="15">
        <v>24.200000000000003</v>
      </c>
      <c r="AN255" s="15">
        <v>2.42</v>
      </c>
      <c r="AO255" t="s">
        <v>573</v>
      </c>
      <c r="AP255" t="s">
        <v>91</v>
      </c>
      <c r="AQ255" s="15">
        <v>24.200000000000003</v>
      </c>
      <c r="AR255" s="8">
        <v>2.42</v>
      </c>
      <c r="AS255" t="s">
        <v>438</v>
      </c>
      <c r="AT255" t="s">
        <v>91</v>
      </c>
      <c r="AU255" t="s">
        <v>91</v>
      </c>
    </row>
    <row r="256" spans="2:47">
      <c r="B256" s="8">
        <v>2.4300000000000002</v>
      </c>
      <c r="C256" s="8">
        <f t="shared" si="8"/>
        <v>0.85666666666666813</v>
      </c>
      <c r="D256" t="s">
        <v>63</v>
      </c>
      <c r="E256" s="8">
        <v>2.4300000000000002</v>
      </c>
      <c r="F256" t="s">
        <v>427</v>
      </c>
      <c r="G256" t="s">
        <v>91</v>
      </c>
      <c r="H256" s="8">
        <v>2.4300000000000002</v>
      </c>
      <c r="I256" s="8">
        <f t="shared" si="7"/>
        <v>0.8031249999999972</v>
      </c>
      <c r="J256" t="s">
        <v>100</v>
      </c>
      <c r="K256" s="8">
        <v>2.4300000000000002</v>
      </c>
      <c r="L256" t="s">
        <v>553</v>
      </c>
      <c r="O256" s="8">
        <v>2.4300000000000002</v>
      </c>
      <c r="P256" t="s">
        <v>556</v>
      </c>
      <c r="R256" s="8">
        <v>2.4300000000000002</v>
      </c>
      <c r="S256" t="s">
        <v>560</v>
      </c>
      <c r="T256" t="s">
        <v>91</v>
      </c>
      <c r="AJ256" s="8">
        <v>2.4300000000000002</v>
      </c>
      <c r="AK256" t="s">
        <v>566</v>
      </c>
      <c r="AM256" s="15">
        <v>24.3</v>
      </c>
      <c r="AN256" s="15">
        <v>2.4300000000000002</v>
      </c>
      <c r="AO256" t="s">
        <v>573</v>
      </c>
      <c r="AP256" t="s">
        <v>91</v>
      </c>
      <c r="AQ256" s="15">
        <v>24.3</v>
      </c>
      <c r="AR256" s="8">
        <v>2.4300000000000002</v>
      </c>
      <c r="AS256" t="s">
        <v>438</v>
      </c>
      <c r="AT256" t="s">
        <v>91</v>
      </c>
      <c r="AU256" t="s">
        <v>91</v>
      </c>
    </row>
    <row r="257" spans="2:47">
      <c r="B257" s="8">
        <v>2.44</v>
      </c>
      <c r="C257" s="8">
        <f t="shared" si="8"/>
        <v>0.85333333333333483</v>
      </c>
      <c r="D257" t="s">
        <v>63</v>
      </c>
      <c r="E257" s="8">
        <v>2.44</v>
      </c>
      <c r="F257" t="s">
        <v>427</v>
      </c>
      <c r="G257" t="s">
        <v>91</v>
      </c>
      <c r="H257" s="8">
        <v>2.44</v>
      </c>
      <c r="I257" s="8">
        <f t="shared" si="7"/>
        <v>0.79999999999999716</v>
      </c>
      <c r="J257" t="s">
        <v>100</v>
      </c>
      <c r="K257" s="8">
        <v>2.44</v>
      </c>
      <c r="L257" t="s">
        <v>553</v>
      </c>
      <c r="O257" s="8">
        <v>2.44</v>
      </c>
      <c r="P257" t="s">
        <v>556</v>
      </c>
      <c r="R257" s="8">
        <v>2.44</v>
      </c>
      <c r="S257" t="s">
        <v>560</v>
      </c>
      <c r="T257" t="s">
        <v>91</v>
      </c>
      <c r="AJ257" s="8">
        <v>2.44</v>
      </c>
      <c r="AK257" t="s">
        <v>566</v>
      </c>
      <c r="AM257" s="15">
        <v>24.400000000000002</v>
      </c>
      <c r="AN257" s="15">
        <v>2.44</v>
      </c>
      <c r="AO257" t="s">
        <v>573</v>
      </c>
      <c r="AP257" t="s">
        <v>91</v>
      </c>
      <c r="AQ257" s="15">
        <v>24.400000000000002</v>
      </c>
      <c r="AR257" s="8">
        <v>2.44</v>
      </c>
      <c r="AS257" t="s">
        <v>438</v>
      </c>
      <c r="AT257" t="s">
        <v>91</v>
      </c>
      <c r="AU257" t="s">
        <v>91</v>
      </c>
    </row>
    <row r="258" spans="2:47">
      <c r="B258" s="8">
        <v>2.4500000000000002</v>
      </c>
      <c r="C258" s="8">
        <f t="shared" si="8"/>
        <v>0.85000000000000153</v>
      </c>
      <c r="D258" t="s">
        <v>63</v>
      </c>
      <c r="E258" s="8">
        <v>2.4500000000000002</v>
      </c>
      <c r="F258" t="s">
        <v>427</v>
      </c>
      <c r="G258" t="s">
        <v>91</v>
      </c>
      <c r="H258" s="8">
        <v>2.4500000000000002</v>
      </c>
      <c r="I258" s="8">
        <f t="shared" si="7"/>
        <v>0.79687499999999711</v>
      </c>
      <c r="J258" t="s">
        <v>100</v>
      </c>
      <c r="K258" s="8">
        <v>2.4500000000000002</v>
      </c>
      <c r="L258" t="s">
        <v>553</v>
      </c>
      <c r="O258" s="8">
        <v>2.4500000000000002</v>
      </c>
      <c r="P258" t="s">
        <v>556</v>
      </c>
      <c r="R258" s="8">
        <v>2.4500000000000002</v>
      </c>
      <c r="S258" t="s">
        <v>560</v>
      </c>
      <c r="T258" t="s">
        <v>91</v>
      </c>
      <c r="AJ258" s="8">
        <v>2.4500000000000002</v>
      </c>
      <c r="AK258" t="s">
        <v>566</v>
      </c>
      <c r="AM258" s="15">
        <v>24.5</v>
      </c>
      <c r="AN258" s="15">
        <v>2.4500000000000002</v>
      </c>
      <c r="AO258" t="s">
        <v>573</v>
      </c>
      <c r="AP258" t="s">
        <v>91</v>
      </c>
      <c r="AQ258" s="15">
        <v>24.5</v>
      </c>
      <c r="AR258" s="8">
        <v>2.4500000000000002</v>
      </c>
      <c r="AS258" t="s">
        <v>438</v>
      </c>
      <c r="AT258" t="s">
        <v>91</v>
      </c>
      <c r="AU258" t="s">
        <v>91</v>
      </c>
    </row>
    <row r="259" spans="2:47">
      <c r="B259" s="8">
        <v>2.46</v>
      </c>
      <c r="C259" s="8">
        <f t="shared" si="8"/>
        <v>0.84666666666666823</v>
      </c>
      <c r="D259" t="s">
        <v>63</v>
      </c>
      <c r="E259" s="8">
        <v>2.46</v>
      </c>
      <c r="F259" t="s">
        <v>427</v>
      </c>
      <c r="G259" t="s">
        <v>91</v>
      </c>
      <c r="H259" s="8">
        <v>2.46</v>
      </c>
      <c r="I259" s="8">
        <f t="shared" si="7"/>
        <v>0.79374999999999707</v>
      </c>
      <c r="J259" t="s">
        <v>100</v>
      </c>
      <c r="K259" s="8">
        <v>2.46</v>
      </c>
      <c r="L259" t="s">
        <v>553</v>
      </c>
      <c r="O259" s="8">
        <v>2.46</v>
      </c>
      <c r="P259" t="s">
        <v>556</v>
      </c>
      <c r="R259" s="8">
        <v>2.46</v>
      </c>
      <c r="S259" t="s">
        <v>560</v>
      </c>
      <c r="T259" t="s">
        <v>91</v>
      </c>
      <c r="AJ259" s="8">
        <v>2.46</v>
      </c>
      <c r="AK259" t="s">
        <v>566</v>
      </c>
      <c r="AM259" s="15">
        <v>24.6</v>
      </c>
      <c r="AN259" s="15">
        <v>2.46</v>
      </c>
      <c r="AO259" t="s">
        <v>573</v>
      </c>
      <c r="AP259" t="s">
        <v>91</v>
      </c>
      <c r="AQ259" s="15">
        <v>24.6</v>
      </c>
      <c r="AR259" s="8">
        <v>2.46</v>
      </c>
      <c r="AS259" t="s">
        <v>438</v>
      </c>
      <c r="AT259" t="s">
        <v>91</v>
      </c>
      <c r="AU259" t="s">
        <v>91</v>
      </c>
    </row>
    <row r="260" spans="2:47">
      <c r="B260" s="8">
        <v>2.4700000000000002</v>
      </c>
      <c r="C260" s="8">
        <f t="shared" si="8"/>
        <v>0.84333333333333493</v>
      </c>
      <c r="D260" t="s">
        <v>100</v>
      </c>
      <c r="E260" s="8">
        <v>2.4700000000000002</v>
      </c>
      <c r="F260" t="s">
        <v>427</v>
      </c>
      <c r="G260" t="s">
        <v>91</v>
      </c>
      <c r="H260" s="8">
        <v>2.4700000000000002</v>
      </c>
      <c r="I260" s="8">
        <f t="shared" ref="I260:I323" si="9">I259-(1/320)</f>
        <v>0.79062499999999702</v>
      </c>
      <c r="J260" t="s">
        <v>100</v>
      </c>
      <c r="K260" s="8">
        <v>2.4700000000000002</v>
      </c>
      <c r="L260" t="s">
        <v>553</v>
      </c>
      <c r="O260" s="8">
        <v>2.4700000000000002</v>
      </c>
      <c r="P260" t="s">
        <v>556</v>
      </c>
      <c r="R260" s="8">
        <v>2.4700000000000002</v>
      </c>
      <c r="S260" t="s">
        <v>560</v>
      </c>
      <c r="T260" t="s">
        <v>91</v>
      </c>
      <c r="AJ260" s="8">
        <v>2.4700000000000002</v>
      </c>
      <c r="AK260" t="s">
        <v>566</v>
      </c>
      <c r="AM260" s="15">
        <v>24.700000000000003</v>
      </c>
      <c r="AN260" s="15">
        <v>2.4700000000000002</v>
      </c>
      <c r="AO260" t="s">
        <v>573</v>
      </c>
      <c r="AP260" t="s">
        <v>91</v>
      </c>
      <c r="AQ260" s="15">
        <v>24.700000000000003</v>
      </c>
      <c r="AR260" s="8">
        <v>2.4700000000000002</v>
      </c>
      <c r="AS260" t="s">
        <v>438</v>
      </c>
      <c r="AT260" t="s">
        <v>91</v>
      </c>
      <c r="AU260" t="s">
        <v>91</v>
      </c>
    </row>
    <row r="261" spans="2:47">
      <c r="B261" s="8">
        <v>2.48</v>
      </c>
      <c r="C261" s="8">
        <f t="shared" si="8"/>
        <v>0.84000000000000163</v>
      </c>
      <c r="D261" t="s">
        <v>100</v>
      </c>
      <c r="E261" s="8">
        <v>2.48</v>
      </c>
      <c r="F261" t="s">
        <v>427</v>
      </c>
      <c r="G261" t="s">
        <v>91</v>
      </c>
      <c r="H261" s="8">
        <v>2.48</v>
      </c>
      <c r="I261" s="8">
        <f t="shared" si="9"/>
        <v>0.78749999999999698</v>
      </c>
      <c r="J261" t="s">
        <v>100</v>
      </c>
      <c r="K261" s="8">
        <v>2.48</v>
      </c>
      <c r="L261" t="s">
        <v>553</v>
      </c>
      <c r="O261" s="8">
        <v>2.48</v>
      </c>
      <c r="P261" t="s">
        <v>556</v>
      </c>
      <c r="R261" s="8">
        <v>2.48</v>
      </c>
      <c r="S261" t="s">
        <v>560</v>
      </c>
      <c r="T261" t="s">
        <v>91</v>
      </c>
      <c r="AJ261" s="8">
        <v>2.48</v>
      </c>
      <c r="AK261" t="s">
        <v>566</v>
      </c>
      <c r="AM261" s="15">
        <v>24.8</v>
      </c>
      <c r="AN261" s="15">
        <v>2.48</v>
      </c>
      <c r="AO261" t="s">
        <v>573</v>
      </c>
      <c r="AP261" t="s">
        <v>91</v>
      </c>
      <c r="AQ261" s="15">
        <v>24.8</v>
      </c>
      <c r="AR261" s="8">
        <v>2.48</v>
      </c>
      <c r="AS261" t="s">
        <v>438</v>
      </c>
      <c r="AT261" t="s">
        <v>91</v>
      </c>
      <c r="AU261" t="s">
        <v>91</v>
      </c>
    </row>
    <row r="262" spans="2:47">
      <c r="B262" s="8">
        <v>2.4900000000000002</v>
      </c>
      <c r="C262" s="8">
        <f t="shared" si="8"/>
        <v>0.83666666666666833</v>
      </c>
      <c r="D262" t="s">
        <v>100</v>
      </c>
      <c r="E262" s="8">
        <v>2.4900000000000002</v>
      </c>
      <c r="F262" t="s">
        <v>427</v>
      </c>
      <c r="G262" t="s">
        <v>91</v>
      </c>
      <c r="H262" s="8">
        <v>2.4900000000000002</v>
      </c>
      <c r="I262" s="8">
        <f t="shared" si="9"/>
        <v>0.78437499999999694</v>
      </c>
      <c r="J262" t="s">
        <v>100</v>
      </c>
      <c r="K262" s="8">
        <v>2.4900000000000002</v>
      </c>
      <c r="L262" t="s">
        <v>553</v>
      </c>
      <c r="O262" s="8">
        <v>2.4900000000000002</v>
      </c>
      <c r="P262" t="s">
        <v>556</v>
      </c>
      <c r="R262" s="8">
        <v>2.4900000000000002</v>
      </c>
      <c r="S262" t="s">
        <v>560</v>
      </c>
      <c r="T262" t="s">
        <v>91</v>
      </c>
      <c r="AJ262" s="8">
        <v>2.4900000000000002</v>
      </c>
      <c r="AK262" t="s">
        <v>566</v>
      </c>
      <c r="AM262" s="15">
        <v>24.900000000000002</v>
      </c>
      <c r="AN262" s="15">
        <v>2.4900000000000002</v>
      </c>
      <c r="AO262" t="s">
        <v>573</v>
      </c>
      <c r="AP262" t="s">
        <v>91</v>
      </c>
      <c r="AQ262" s="15">
        <v>24.900000000000002</v>
      </c>
      <c r="AR262" s="8">
        <v>2.4900000000000002</v>
      </c>
      <c r="AS262" t="s">
        <v>438</v>
      </c>
      <c r="AT262" t="s">
        <v>91</v>
      </c>
      <c r="AU262" t="s">
        <v>91</v>
      </c>
    </row>
    <row r="263" spans="2:47">
      <c r="B263" s="8">
        <v>2.5</v>
      </c>
      <c r="C263" s="8">
        <f t="shared" si="8"/>
        <v>0.83333333333333504</v>
      </c>
      <c r="D263" t="s">
        <v>100</v>
      </c>
      <c r="E263" s="8">
        <v>2.5</v>
      </c>
      <c r="F263" t="s">
        <v>427</v>
      </c>
      <c r="G263" t="s">
        <v>91</v>
      </c>
      <c r="H263" s="8">
        <v>2.5</v>
      </c>
      <c r="I263" s="8">
        <f t="shared" si="9"/>
        <v>0.78124999999999689</v>
      </c>
      <c r="J263" t="s">
        <v>100</v>
      </c>
      <c r="K263" s="8">
        <v>2.5</v>
      </c>
      <c r="L263" t="s">
        <v>553</v>
      </c>
      <c r="O263" s="8">
        <v>2.5</v>
      </c>
      <c r="P263" t="s">
        <v>556</v>
      </c>
      <c r="R263" s="8">
        <v>2.5</v>
      </c>
      <c r="S263" t="s">
        <v>560</v>
      </c>
      <c r="T263" t="s">
        <v>91</v>
      </c>
      <c r="AJ263" s="8">
        <v>2.5</v>
      </c>
      <c r="AK263" t="s">
        <v>566</v>
      </c>
      <c r="AM263" s="15">
        <v>25</v>
      </c>
      <c r="AN263" s="15">
        <v>2.5</v>
      </c>
      <c r="AO263" t="s">
        <v>573</v>
      </c>
      <c r="AP263" t="s">
        <v>91</v>
      </c>
      <c r="AQ263" s="15">
        <v>25</v>
      </c>
      <c r="AR263" s="8">
        <v>2.5</v>
      </c>
      <c r="AS263" t="s">
        <v>438</v>
      </c>
      <c r="AT263" t="s">
        <v>91</v>
      </c>
      <c r="AU263" t="s">
        <v>91</v>
      </c>
    </row>
    <row r="264" spans="2:47">
      <c r="B264" s="8">
        <v>2.5099999999999998</v>
      </c>
      <c r="C264" s="8">
        <f t="shared" si="8"/>
        <v>0.83000000000000174</v>
      </c>
      <c r="D264" t="s">
        <v>100</v>
      </c>
      <c r="E264" s="8">
        <v>2.5099999999999998</v>
      </c>
      <c r="F264" t="s">
        <v>427</v>
      </c>
      <c r="G264" t="s">
        <v>91</v>
      </c>
      <c r="H264" s="8">
        <v>2.5100000000000002</v>
      </c>
      <c r="I264" s="8">
        <f t="shared" si="9"/>
        <v>0.77812499999999685</v>
      </c>
      <c r="J264" t="s">
        <v>100</v>
      </c>
      <c r="K264" s="8">
        <v>2.5100000000000002</v>
      </c>
      <c r="L264" t="s">
        <v>553</v>
      </c>
      <c r="O264" s="8">
        <v>2.5100000000000002</v>
      </c>
      <c r="P264" t="s">
        <v>556</v>
      </c>
      <c r="R264" s="8">
        <v>2.5100000000000002</v>
      </c>
      <c r="S264" t="s">
        <v>560</v>
      </c>
      <c r="T264" t="s">
        <v>91</v>
      </c>
      <c r="AJ264" s="8">
        <v>2.5100000000000002</v>
      </c>
      <c r="AK264" t="s">
        <v>566</v>
      </c>
      <c r="AM264" s="15">
        <v>25.1</v>
      </c>
      <c r="AN264" s="15">
        <v>2.5099999999999998</v>
      </c>
      <c r="AO264" t="s">
        <v>573</v>
      </c>
      <c r="AP264" t="s">
        <v>91</v>
      </c>
      <c r="AQ264" s="15">
        <v>25.1</v>
      </c>
      <c r="AR264" s="8">
        <v>2.5100000000000002</v>
      </c>
      <c r="AS264" t="s">
        <v>438</v>
      </c>
      <c r="AT264" t="s">
        <v>91</v>
      </c>
      <c r="AU264" t="s">
        <v>91</v>
      </c>
    </row>
    <row r="265" spans="2:47">
      <c r="B265" s="8">
        <v>2.52</v>
      </c>
      <c r="C265" s="8">
        <f t="shared" si="8"/>
        <v>0.82666666666666844</v>
      </c>
      <c r="D265" t="s">
        <v>100</v>
      </c>
      <c r="E265" s="8">
        <v>2.52</v>
      </c>
      <c r="F265" t="s">
        <v>427</v>
      </c>
      <c r="G265" t="s">
        <v>91</v>
      </c>
      <c r="H265" s="8">
        <v>2.52</v>
      </c>
      <c r="I265" s="8">
        <f t="shared" si="9"/>
        <v>0.7749999999999968</v>
      </c>
      <c r="J265" t="s">
        <v>100</v>
      </c>
      <c r="K265" s="8">
        <v>2.52</v>
      </c>
      <c r="L265" t="s">
        <v>553</v>
      </c>
      <c r="O265" s="8">
        <v>2.52</v>
      </c>
      <c r="P265" t="s">
        <v>556</v>
      </c>
      <c r="R265" s="8">
        <v>2.52</v>
      </c>
      <c r="S265" t="s">
        <v>560</v>
      </c>
      <c r="T265" t="s">
        <v>91</v>
      </c>
      <c r="AJ265" s="8">
        <v>2.52</v>
      </c>
      <c r="AK265" t="s">
        <v>566</v>
      </c>
      <c r="AM265" s="15">
        <v>25.200000000000003</v>
      </c>
      <c r="AN265" s="15">
        <v>2.52</v>
      </c>
      <c r="AO265" t="s">
        <v>573</v>
      </c>
      <c r="AP265" t="s">
        <v>91</v>
      </c>
      <c r="AQ265" s="15">
        <v>25.200000000000003</v>
      </c>
      <c r="AR265" s="8">
        <v>2.52</v>
      </c>
      <c r="AS265" t="s">
        <v>438</v>
      </c>
      <c r="AT265" t="s">
        <v>91</v>
      </c>
      <c r="AU265" t="s">
        <v>91</v>
      </c>
    </row>
    <row r="266" spans="2:47">
      <c r="B266" s="8">
        <v>2.5299999999999998</v>
      </c>
      <c r="C266" s="8">
        <f t="shared" si="8"/>
        <v>0.82333333333333514</v>
      </c>
      <c r="D266" t="s">
        <v>100</v>
      </c>
      <c r="E266" s="8">
        <v>2.5299999999999998</v>
      </c>
      <c r="F266" t="s">
        <v>427</v>
      </c>
      <c r="G266" t="s">
        <v>91</v>
      </c>
      <c r="H266" s="8">
        <v>2.5300000000000002</v>
      </c>
      <c r="I266" s="8">
        <f t="shared" si="9"/>
        <v>0.77187499999999676</v>
      </c>
      <c r="J266" t="s">
        <v>100</v>
      </c>
      <c r="K266" s="8">
        <v>2.5300000000000002</v>
      </c>
      <c r="L266" t="s">
        <v>553</v>
      </c>
      <c r="O266" s="8">
        <v>2.5300000000000002</v>
      </c>
      <c r="P266" t="s">
        <v>556</v>
      </c>
      <c r="R266" s="8">
        <v>2.5300000000000002</v>
      </c>
      <c r="S266" t="s">
        <v>560</v>
      </c>
      <c r="T266" t="s">
        <v>91</v>
      </c>
      <c r="AJ266" s="8">
        <v>2.5300000000000002</v>
      </c>
      <c r="AK266" t="s">
        <v>566</v>
      </c>
      <c r="AM266" s="15">
        <v>25.3</v>
      </c>
      <c r="AN266" s="15">
        <v>2.5299999999999998</v>
      </c>
      <c r="AO266" t="s">
        <v>573</v>
      </c>
      <c r="AP266" t="s">
        <v>91</v>
      </c>
      <c r="AQ266" s="15">
        <v>25.3</v>
      </c>
      <c r="AR266" s="8">
        <v>2.5300000000000002</v>
      </c>
      <c r="AS266" t="s">
        <v>438</v>
      </c>
      <c r="AT266" t="s">
        <v>91</v>
      </c>
      <c r="AU266" t="s">
        <v>91</v>
      </c>
    </row>
    <row r="267" spans="2:47">
      <c r="B267" s="8">
        <v>2.54</v>
      </c>
      <c r="C267" s="8">
        <f t="shared" si="8"/>
        <v>0.82000000000000184</v>
      </c>
      <c r="D267" t="s">
        <v>100</v>
      </c>
      <c r="E267" s="8">
        <v>2.54</v>
      </c>
      <c r="F267" t="s">
        <v>427</v>
      </c>
      <c r="G267" t="s">
        <v>91</v>
      </c>
      <c r="H267" s="8">
        <v>2.54</v>
      </c>
      <c r="I267" s="8">
        <f t="shared" si="9"/>
        <v>0.76874999999999671</v>
      </c>
      <c r="J267" t="s">
        <v>100</v>
      </c>
      <c r="K267" s="8">
        <v>2.54</v>
      </c>
      <c r="L267" t="s">
        <v>553</v>
      </c>
      <c r="O267" s="8">
        <v>2.54</v>
      </c>
      <c r="P267" t="s">
        <v>556</v>
      </c>
      <c r="R267" s="8">
        <v>2.54</v>
      </c>
      <c r="S267" t="s">
        <v>560</v>
      </c>
      <c r="T267" t="s">
        <v>91</v>
      </c>
      <c r="AJ267" s="8">
        <v>2.54</v>
      </c>
      <c r="AK267" t="s">
        <v>566</v>
      </c>
      <c r="AM267" s="15">
        <v>25.400000000000002</v>
      </c>
      <c r="AN267" s="15">
        <v>2.54</v>
      </c>
      <c r="AO267" t="s">
        <v>573</v>
      </c>
      <c r="AP267" t="s">
        <v>91</v>
      </c>
      <c r="AQ267" s="15">
        <v>25.400000000000002</v>
      </c>
      <c r="AR267" s="8">
        <v>2.54</v>
      </c>
      <c r="AS267" t="s">
        <v>438</v>
      </c>
      <c r="AT267" t="s">
        <v>91</v>
      </c>
      <c r="AU267" t="s">
        <v>91</v>
      </c>
    </row>
    <row r="268" spans="2:47">
      <c r="B268" s="8">
        <v>2.5499999999999998</v>
      </c>
      <c r="C268" s="8">
        <f t="shared" si="8"/>
        <v>0.81666666666666854</v>
      </c>
      <c r="D268" t="s">
        <v>100</v>
      </c>
      <c r="E268" s="8">
        <v>2.5499999999999998</v>
      </c>
      <c r="F268" t="s">
        <v>427</v>
      </c>
      <c r="G268" t="s">
        <v>91</v>
      </c>
      <c r="H268" s="8">
        <v>2.5500000000000003</v>
      </c>
      <c r="I268" s="8">
        <f t="shared" si="9"/>
        <v>0.76562499999999667</v>
      </c>
      <c r="J268" t="s">
        <v>100</v>
      </c>
      <c r="K268" s="8">
        <v>2.5500000000000003</v>
      </c>
      <c r="L268" t="s">
        <v>553</v>
      </c>
      <c r="O268" s="8">
        <v>2.5500000000000003</v>
      </c>
      <c r="P268" t="s">
        <v>556</v>
      </c>
      <c r="R268" s="8">
        <v>2.5500000000000003</v>
      </c>
      <c r="S268" t="s">
        <v>560</v>
      </c>
      <c r="T268" t="s">
        <v>91</v>
      </c>
      <c r="AJ268" s="8">
        <v>2.5500000000000003</v>
      </c>
      <c r="AK268" t="s">
        <v>566</v>
      </c>
      <c r="AM268" s="15">
        <v>25.5</v>
      </c>
      <c r="AN268" s="15">
        <v>2.5499999999999998</v>
      </c>
      <c r="AO268" t="s">
        <v>573</v>
      </c>
      <c r="AP268" t="s">
        <v>91</v>
      </c>
      <c r="AQ268" s="15">
        <v>25.5</v>
      </c>
      <c r="AR268" s="8">
        <v>2.5500000000000003</v>
      </c>
      <c r="AS268" t="s">
        <v>438</v>
      </c>
      <c r="AT268" t="s">
        <v>91</v>
      </c>
      <c r="AU268" t="s">
        <v>91</v>
      </c>
    </row>
    <row r="269" spans="2:47">
      <c r="B269" s="8">
        <v>2.56</v>
      </c>
      <c r="C269" s="8">
        <f t="shared" si="8"/>
        <v>0.81333333333333524</v>
      </c>
      <c r="D269" t="s">
        <v>100</v>
      </c>
      <c r="E269" s="8">
        <v>2.56</v>
      </c>
      <c r="F269" t="s">
        <v>427</v>
      </c>
      <c r="G269" t="s">
        <v>91</v>
      </c>
      <c r="H269" s="8">
        <v>2.56</v>
      </c>
      <c r="I269" s="8">
        <f t="shared" si="9"/>
        <v>0.76249999999999662</v>
      </c>
      <c r="J269" t="s">
        <v>100</v>
      </c>
      <c r="K269" s="8">
        <v>2.56</v>
      </c>
      <c r="L269" t="s">
        <v>553</v>
      </c>
      <c r="O269" s="8">
        <v>2.56</v>
      </c>
      <c r="P269" t="s">
        <v>556</v>
      </c>
      <c r="R269" s="8">
        <v>2.56</v>
      </c>
      <c r="S269" t="s">
        <v>560</v>
      </c>
      <c r="T269" t="s">
        <v>91</v>
      </c>
      <c r="AJ269" s="8">
        <v>2.56</v>
      </c>
      <c r="AK269" t="s">
        <v>566</v>
      </c>
      <c r="AM269" s="15">
        <v>25.6</v>
      </c>
      <c r="AN269" s="15">
        <v>2.56</v>
      </c>
      <c r="AO269" t="s">
        <v>573</v>
      </c>
      <c r="AP269" t="s">
        <v>91</v>
      </c>
      <c r="AQ269" s="15">
        <v>25.6</v>
      </c>
      <c r="AR269" s="8">
        <v>2.56</v>
      </c>
      <c r="AS269" t="s">
        <v>438</v>
      </c>
      <c r="AT269" t="s">
        <v>91</v>
      </c>
      <c r="AU269" t="s">
        <v>91</v>
      </c>
    </row>
    <row r="270" spans="2:47">
      <c r="B270" s="8">
        <v>2.57</v>
      </c>
      <c r="C270" s="8">
        <f t="shared" si="8"/>
        <v>0.81000000000000194</v>
      </c>
      <c r="D270" t="s">
        <v>100</v>
      </c>
      <c r="E270" s="8">
        <v>2.57</v>
      </c>
      <c r="F270" t="s">
        <v>427</v>
      </c>
      <c r="G270" t="s">
        <v>91</v>
      </c>
      <c r="H270" s="8">
        <v>2.57</v>
      </c>
      <c r="I270" s="8">
        <f t="shared" si="9"/>
        <v>0.75937499999999658</v>
      </c>
      <c r="J270" t="s">
        <v>100</v>
      </c>
      <c r="K270" s="8">
        <v>2.57</v>
      </c>
      <c r="L270" t="s">
        <v>553</v>
      </c>
      <c r="O270" s="8">
        <v>2.57</v>
      </c>
      <c r="P270" t="s">
        <v>556</v>
      </c>
      <c r="R270" s="8">
        <v>2.57</v>
      </c>
      <c r="S270" t="s">
        <v>560</v>
      </c>
      <c r="T270" t="s">
        <v>91</v>
      </c>
      <c r="AJ270" s="8">
        <v>2.57</v>
      </c>
      <c r="AK270" t="s">
        <v>566</v>
      </c>
      <c r="AM270" s="15">
        <v>25.700000000000003</v>
      </c>
      <c r="AN270" s="15">
        <v>2.57</v>
      </c>
      <c r="AO270" t="s">
        <v>573</v>
      </c>
      <c r="AP270" t="s">
        <v>91</v>
      </c>
      <c r="AQ270" s="15">
        <v>25.700000000000003</v>
      </c>
      <c r="AR270" s="8">
        <v>2.57</v>
      </c>
      <c r="AS270" t="s">
        <v>438</v>
      </c>
      <c r="AT270" t="s">
        <v>91</v>
      </c>
      <c r="AU270" t="s">
        <v>91</v>
      </c>
    </row>
    <row r="271" spans="2:47">
      <c r="B271" s="8">
        <v>2.58</v>
      </c>
      <c r="C271" s="8">
        <f t="shared" si="8"/>
        <v>0.80666666666666864</v>
      </c>
      <c r="D271" t="s">
        <v>100</v>
      </c>
      <c r="E271" s="8">
        <v>2.58</v>
      </c>
      <c r="F271" t="s">
        <v>427</v>
      </c>
      <c r="G271" t="s">
        <v>91</v>
      </c>
      <c r="H271" s="8">
        <v>2.58</v>
      </c>
      <c r="I271" s="8">
        <f t="shared" si="9"/>
        <v>0.75624999999999654</v>
      </c>
      <c r="J271" t="s">
        <v>100</v>
      </c>
      <c r="K271" s="8">
        <v>2.58</v>
      </c>
      <c r="L271" t="s">
        <v>553</v>
      </c>
      <c r="O271" s="8">
        <v>2.58</v>
      </c>
      <c r="P271" t="s">
        <v>556</v>
      </c>
      <c r="R271" s="8">
        <v>2.58</v>
      </c>
      <c r="S271" t="s">
        <v>560</v>
      </c>
      <c r="T271" t="s">
        <v>91</v>
      </c>
      <c r="AJ271" s="8">
        <v>2.58</v>
      </c>
      <c r="AK271" t="s">
        <v>566</v>
      </c>
      <c r="AM271" s="15">
        <v>25.8</v>
      </c>
      <c r="AN271" s="15">
        <v>2.58</v>
      </c>
      <c r="AO271" t="s">
        <v>573</v>
      </c>
      <c r="AP271" t="s">
        <v>91</v>
      </c>
      <c r="AQ271" s="15">
        <v>25.8</v>
      </c>
      <c r="AR271" s="8">
        <v>2.58</v>
      </c>
      <c r="AS271" t="s">
        <v>438</v>
      </c>
      <c r="AT271" t="s">
        <v>91</v>
      </c>
      <c r="AU271" t="s">
        <v>91</v>
      </c>
    </row>
    <row r="272" spans="2:47">
      <c r="B272" s="8">
        <v>2.59</v>
      </c>
      <c r="C272" s="8">
        <f t="shared" si="8"/>
        <v>0.80333333333333534</v>
      </c>
      <c r="D272" t="s">
        <v>100</v>
      </c>
      <c r="E272" s="8">
        <v>2.59</v>
      </c>
      <c r="F272" t="s">
        <v>427</v>
      </c>
      <c r="G272" t="s">
        <v>91</v>
      </c>
      <c r="H272" s="8">
        <v>2.59</v>
      </c>
      <c r="I272" s="8">
        <f t="shared" si="9"/>
        <v>0.75312499999999649</v>
      </c>
      <c r="J272" t="s">
        <v>100</v>
      </c>
      <c r="K272" s="8">
        <v>2.59</v>
      </c>
      <c r="L272" t="s">
        <v>553</v>
      </c>
      <c r="O272" s="8">
        <v>2.59</v>
      </c>
      <c r="P272" t="s">
        <v>556</v>
      </c>
      <c r="R272" s="8">
        <v>2.59</v>
      </c>
      <c r="S272" t="s">
        <v>560</v>
      </c>
      <c r="T272" t="s">
        <v>91</v>
      </c>
      <c r="AJ272" s="8">
        <v>2.59</v>
      </c>
      <c r="AK272" t="s">
        <v>566</v>
      </c>
      <c r="AM272" s="15">
        <v>25.900000000000002</v>
      </c>
      <c r="AN272" s="15">
        <v>2.59</v>
      </c>
      <c r="AO272" t="s">
        <v>573</v>
      </c>
      <c r="AP272" t="s">
        <v>91</v>
      </c>
      <c r="AQ272" s="15">
        <v>25.900000000000002</v>
      </c>
      <c r="AR272" s="8">
        <v>2.59</v>
      </c>
      <c r="AS272" t="s">
        <v>438</v>
      </c>
      <c r="AT272" t="s">
        <v>91</v>
      </c>
      <c r="AU272" t="s">
        <v>91</v>
      </c>
    </row>
    <row r="273" spans="2:47">
      <c r="B273" s="8">
        <v>2.6</v>
      </c>
      <c r="C273" s="8">
        <f t="shared" si="8"/>
        <v>0.80000000000000204</v>
      </c>
      <c r="D273" t="s">
        <v>100</v>
      </c>
      <c r="E273" s="8">
        <v>2.6</v>
      </c>
      <c r="F273" t="s">
        <v>427</v>
      </c>
      <c r="G273" t="s">
        <v>91</v>
      </c>
      <c r="H273" s="8">
        <v>2.6</v>
      </c>
      <c r="I273" s="8">
        <f t="shared" si="9"/>
        <v>0.74999999999999645</v>
      </c>
      <c r="J273" t="s">
        <v>100</v>
      </c>
      <c r="K273" s="8">
        <v>2.6</v>
      </c>
      <c r="L273" t="s">
        <v>553</v>
      </c>
      <c r="O273" s="8">
        <v>2.6</v>
      </c>
      <c r="P273" t="s">
        <v>556</v>
      </c>
      <c r="R273" s="8">
        <v>2.6</v>
      </c>
      <c r="S273" t="s">
        <v>560</v>
      </c>
      <c r="T273" t="s">
        <v>91</v>
      </c>
      <c r="AJ273" s="8">
        <v>2.6</v>
      </c>
      <c r="AK273" t="s">
        <v>566</v>
      </c>
      <c r="AM273" s="15">
        <v>26</v>
      </c>
      <c r="AN273" s="15">
        <v>2.6</v>
      </c>
      <c r="AO273" t="s">
        <v>573</v>
      </c>
      <c r="AP273" t="s">
        <v>91</v>
      </c>
      <c r="AQ273" s="15">
        <v>26</v>
      </c>
      <c r="AR273" s="8">
        <v>2.6</v>
      </c>
      <c r="AS273" t="s">
        <v>438</v>
      </c>
      <c r="AT273" t="s">
        <v>91</v>
      </c>
      <c r="AU273" t="s">
        <v>91</v>
      </c>
    </row>
    <row r="274" spans="2:47">
      <c r="B274" s="8">
        <v>2.61</v>
      </c>
      <c r="C274" s="8">
        <f t="shared" si="8"/>
        <v>0.79666666666666874</v>
      </c>
      <c r="D274" t="s">
        <v>100</v>
      </c>
      <c r="E274" s="8">
        <v>2.61</v>
      </c>
      <c r="F274" t="s">
        <v>427</v>
      </c>
      <c r="G274" t="s">
        <v>91</v>
      </c>
      <c r="H274" s="8">
        <v>2.61</v>
      </c>
      <c r="I274" s="8">
        <f t="shared" si="9"/>
        <v>0.7468749999999964</v>
      </c>
      <c r="J274" t="s">
        <v>100</v>
      </c>
      <c r="K274" s="8">
        <v>2.61</v>
      </c>
      <c r="L274" t="s">
        <v>553</v>
      </c>
      <c r="O274" s="8">
        <v>2.61</v>
      </c>
      <c r="P274" t="s">
        <v>556</v>
      </c>
      <c r="R274" s="8">
        <v>2.61</v>
      </c>
      <c r="S274" t="s">
        <v>560</v>
      </c>
      <c r="T274" t="s">
        <v>91</v>
      </c>
      <c r="AJ274" s="8">
        <v>2.61</v>
      </c>
      <c r="AK274" t="s">
        <v>566</v>
      </c>
      <c r="AM274" s="15">
        <v>26.1</v>
      </c>
      <c r="AN274" s="15">
        <v>2.61</v>
      </c>
      <c r="AO274" t="s">
        <v>573</v>
      </c>
      <c r="AP274" t="s">
        <v>91</v>
      </c>
      <c r="AQ274" s="15">
        <v>26.1</v>
      </c>
      <c r="AR274" s="8">
        <v>2.61</v>
      </c>
      <c r="AS274" t="s">
        <v>438</v>
      </c>
      <c r="AT274" t="s">
        <v>91</v>
      </c>
      <c r="AU274" t="s">
        <v>91</v>
      </c>
    </row>
    <row r="275" spans="2:47">
      <c r="B275" s="8">
        <v>2.62</v>
      </c>
      <c r="C275" s="8">
        <f t="shared" si="8"/>
        <v>0.79333333333333544</v>
      </c>
      <c r="D275" t="s">
        <v>100</v>
      </c>
      <c r="E275" s="8">
        <v>2.62</v>
      </c>
      <c r="F275" t="s">
        <v>427</v>
      </c>
      <c r="G275" t="s">
        <v>91</v>
      </c>
      <c r="H275" s="8">
        <v>2.62</v>
      </c>
      <c r="I275" s="8">
        <f t="shared" si="9"/>
        <v>0.74374999999999636</v>
      </c>
      <c r="J275" t="s">
        <v>100</v>
      </c>
      <c r="K275" s="8">
        <v>2.62</v>
      </c>
      <c r="L275" t="s">
        <v>553</v>
      </c>
      <c r="O275" s="8">
        <v>2.62</v>
      </c>
      <c r="P275" t="s">
        <v>556</v>
      </c>
      <c r="R275" s="8">
        <v>2.62</v>
      </c>
      <c r="S275" t="s">
        <v>560</v>
      </c>
      <c r="T275" t="s">
        <v>91</v>
      </c>
      <c r="AJ275" s="8">
        <v>2.62</v>
      </c>
      <c r="AK275" t="s">
        <v>566</v>
      </c>
      <c r="AM275" s="15">
        <v>26.200000000000003</v>
      </c>
      <c r="AN275" s="15">
        <v>2.62</v>
      </c>
      <c r="AO275" t="s">
        <v>573</v>
      </c>
      <c r="AP275" t="s">
        <v>91</v>
      </c>
      <c r="AQ275" s="15">
        <v>26.200000000000003</v>
      </c>
      <c r="AR275" s="8">
        <v>2.62</v>
      </c>
      <c r="AS275" t="s">
        <v>438</v>
      </c>
      <c r="AT275" t="s">
        <v>91</v>
      </c>
      <c r="AU275" t="s">
        <v>91</v>
      </c>
    </row>
    <row r="276" spans="2:47">
      <c r="B276" s="8">
        <v>2.63</v>
      </c>
      <c r="C276" s="8">
        <f t="shared" si="8"/>
        <v>0.79000000000000214</v>
      </c>
      <c r="D276" t="s">
        <v>100</v>
      </c>
      <c r="E276" s="8">
        <v>2.63</v>
      </c>
      <c r="F276" t="s">
        <v>427</v>
      </c>
      <c r="G276" t="s">
        <v>91</v>
      </c>
      <c r="H276" s="8">
        <v>2.63</v>
      </c>
      <c r="I276" s="8">
        <f t="shared" si="9"/>
        <v>0.74062499999999631</v>
      </c>
      <c r="J276" t="s">
        <v>100</v>
      </c>
      <c r="K276" s="8">
        <v>2.63</v>
      </c>
      <c r="L276" t="s">
        <v>553</v>
      </c>
      <c r="O276" s="8">
        <v>2.63</v>
      </c>
      <c r="P276" t="s">
        <v>556</v>
      </c>
      <c r="R276" s="8">
        <v>2.63</v>
      </c>
      <c r="S276" t="s">
        <v>560</v>
      </c>
      <c r="T276" t="s">
        <v>91</v>
      </c>
      <c r="AJ276" s="8">
        <v>2.63</v>
      </c>
      <c r="AK276" t="s">
        <v>566</v>
      </c>
      <c r="AM276" s="15">
        <v>26.3</v>
      </c>
      <c r="AN276" s="15">
        <v>2.63</v>
      </c>
      <c r="AO276" t="s">
        <v>573</v>
      </c>
      <c r="AP276" t="s">
        <v>91</v>
      </c>
      <c r="AQ276" s="15">
        <v>26.3</v>
      </c>
      <c r="AR276" s="8">
        <v>2.63</v>
      </c>
      <c r="AS276" t="s">
        <v>438</v>
      </c>
      <c r="AT276" t="s">
        <v>91</v>
      </c>
      <c r="AU276" t="s">
        <v>91</v>
      </c>
    </row>
    <row r="277" spans="2:47">
      <c r="B277" s="8">
        <v>2.64</v>
      </c>
      <c r="C277" s="8">
        <f t="shared" si="8"/>
        <v>0.78666666666666885</v>
      </c>
      <c r="D277" t="s">
        <v>100</v>
      </c>
      <c r="E277" s="8">
        <v>2.64</v>
      </c>
      <c r="F277" t="s">
        <v>427</v>
      </c>
      <c r="G277" t="s">
        <v>91</v>
      </c>
      <c r="H277" s="8">
        <v>2.64</v>
      </c>
      <c r="I277" s="8">
        <f t="shared" si="9"/>
        <v>0.73749999999999627</v>
      </c>
      <c r="J277" t="s">
        <v>100</v>
      </c>
      <c r="K277" s="8">
        <v>2.64</v>
      </c>
      <c r="L277" t="s">
        <v>553</v>
      </c>
      <c r="O277" s="8">
        <v>2.64</v>
      </c>
      <c r="P277" t="s">
        <v>556</v>
      </c>
      <c r="R277" s="8">
        <v>2.64</v>
      </c>
      <c r="S277" t="s">
        <v>560</v>
      </c>
      <c r="T277" t="s">
        <v>91</v>
      </c>
      <c r="AJ277" s="8">
        <v>2.64</v>
      </c>
      <c r="AK277" t="s">
        <v>566</v>
      </c>
      <c r="AM277" s="15">
        <v>26.400000000000002</v>
      </c>
      <c r="AN277" s="15">
        <v>2.64</v>
      </c>
      <c r="AO277" t="s">
        <v>573</v>
      </c>
      <c r="AP277" t="s">
        <v>91</v>
      </c>
      <c r="AQ277" s="15">
        <v>26.400000000000002</v>
      </c>
      <c r="AR277" s="8">
        <v>2.64</v>
      </c>
      <c r="AS277" t="s">
        <v>438</v>
      </c>
      <c r="AT277" t="s">
        <v>91</v>
      </c>
      <c r="AU277" t="s">
        <v>91</v>
      </c>
    </row>
    <row r="278" spans="2:47">
      <c r="B278" s="8">
        <v>2.65</v>
      </c>
      <c r="C278" s="8">
        <f t="shared" si="8"/>
        <v>0.78333333333333555</v>
      </c>
      <c r="D278" t="s">
        <v>100</v>
      </c>
      <c r="E278" s="8">
        <v>2.65</v>
      </c>
      <c r="F278" t="s">
        <v>427</v>
      </c>
      <c r="G278" t="s">
        <v>91</v>
      </c>
      <c r="H278" s="8">
        <v>2.65</v>
      </c>
      <c r="I278" s="8">
        <f t="shared" si="9"/>
        <v>0.73437499999999623</v>
      </c>
      <c r="J278" t="s">
        <v>100</v>
      </c>
      <c r="K278" s="8">
        <v>2.65</v>
      </c>
      <c r="L278" t="s">
        <v>553</v>
      </c>
      <c r="O278" s="8">
        <v>2.65</v>
      </c>
      <c r="P278" t="s">
        <v>556</v>
      </c>
      <c r="R278" s="8">
        <v>2.65</v>
      </c>
      <c r="S278" t="s">
        <v>560</v>
      </c>
      <c r="T278" t="s">
        <v>91</v>
      </c>
      <c r="AJ278" s="8">
        <v>2.65</v>
      </c>
      <c r="AK278" t="s">
        <v>566</v>
      </c>
      <c r="AM278" s="15">
        <v>26.5</v>
      </c>
      <c r="AN278" s="15">
        <v>2.65</v>
      </c>
      <c r="AO278" t="s">
        <v>573</v>
      </c>
      <c r="AP278" t="s">
        <v>91</v>
      </c>
      <c r="AQ278" s="15">
        <v>26.5</v>
      </c>
      <c r="AR278" s="8">
        <v>2.65</v>
      </c>
      <c r="AS278" t="s">
        <v>438</v>
      </c>
      <c r="AT278" t="s">
        <v>91</v>
      </c>
      <c r="AU278" t="s">
        <v>91</v>
      </c>
    </row>
    <row r="279" spans="2:47">
      <c r="B279" s="8">
        <v>2.66</v>
      </c>
      <c r="C279" s="8">
        <f t="shared" si="8"/>
        <v>0.78000000000000225</v>
      </c>
      <c r="D279" t="s">
        <v>100</v>
      </c>
      <c r="E279" s="8">
        <v>2.66</v>
      </c>
      <c r="F279" t="s">
        <v>427</v>
      </c>
      <c r="G279" t="s">
        <v>91</v>
      </c>
      <c r="H279" s="8">
        <v>2.66</v>
      </c>
      <c r="I279" s="8">
        <f t="shared" si="9"/>
        <v>0.73124999999999618</v>
      </c>
      <c r="J279" t="s">
        <v>100</v>
      </c>
      <c r="K279" s="8">
        <v>2.66</v>
      </c>
      <c r="L279" t="s">
        <v>553</v>
      </c>
      <c r="O279" s="8">
        <v>2.66</v>
      </c>
      <c r="P279" t="s">
        <v>556</v>
      </c>
      <c r="R279" s="8">
        <v>2.66</v>
      </c>
      <c r="S279" t="s">
        <v>560</v>
      </c>
      <c r="T279" t="s">
        <v>91</v>
      </c>
      <c r="AJ279" s="8">
        <v>2.66</v>
      </c>
      <c r="AK279" t="s">
        <v>566</v>
      </c>
      <c r="AM279" s="15">
        <v>26.6</v>
      </c>
      <c r="AN279" s="15">
        <v>2.66</v>
      </c>
      <c r="AO279" t="s">
        <v>573</v>
      </c>
      <c r="AP279" t="s">
        <v>91</v>
      </c>
      <c r="AQ279" s="15">
        <v>26.6</v>
      </c>
      <c r="AR279" s="8">
        <v>2.66</v>
      </c>
      <c r="AS279" t="s">
        <v>438</v>
      </c>
      <c r="AT279" t="s">
        <v>91</v>
      </c>
      <c r="AU279" t="s">
        <v>91</v>
      </c>
    </row>
    <row r="280" spans="2:47">
      <c r="B280" s="8">
        <v>2.67</v>
      </c>
      <c r="C280" s="8">
        <f t="shared" ref="C280:C343" si="10">C279-(1/300)</f>
        <v>0.77666666666666895</v>
      </c>
      <c r="D280" t="s">
        <v>100</v>
      </c>
      <c r="E280" s="8">
        <v>2.67</v>
      </c>
      <c r="F280" t="s">
        <v>427</v>
      </c>
      <c r="G280" t="s">
        <v>91</v>
      </c>
      <c r="H280" s="8">
        <v>2.67</v>
      </c>
      <c r="I280" s="8">
        <f t="shared" si="9"/>
        <v>0.72812499999999614</v>
      </c>
      <c r="J280" t="s">
        <v>100</v>
      </c>
      <c r="K280" s="8">
        <v>2.67</v>
      </c>
      <c r="L280" t="s">
        <v>553</v>
      </c>
      <c r="O280" s="8">
        <v>2.67</v>
      </c>
      <c r="P280" t="s">
        <v>556</v>
      </c>
      <c r="R280" s="8">
        <v>2.67</v>
      </c>
      <c r="S280" t="s">
        <v>560</v>
      </c>
      <c r="T280" t="s">
        <v>91</v>
      </c>
      <c r="AJ280" s="8">
        <v>2.67</v>
      </c>
      <c r="AK280" t="s">
        <v>566</v>
      </c>
      <c r="AM280" s="15">
        <v>26.700000000000003</v>
      </c>
      <c r="AN280" s="15">
        <v>2.67</v>
      </c>
      <c r="AO280" t="s">
        <v>573</v>
      </c>
      <c r="AP280" t="s">
        <v>91</v>
      </c>
      <c r="AQ280" s="15">
        <v>26.700000000000003</v>
      </c>
      <c r="AR280" s="8">
        <v>2.67</v>
      </c>
      <c r="AS280" t="s">
        <v>438</v>
      </c>
      <c r="AT280" t="s">
        <v>91</v>
      </c>
      <c r="AU280" t="s">
        <v>91</v>
      </c>
    </row>
    <row r="281" spans="2:47">
      <c r="B281" s="8">
        <v>2.68</v>
      </c>
      <c r="C281" s="8">
        <f t="shared" si="10"/>
        <v>0.77333333333333565</v>
      </c>
      <c r="D281" t="s">
        <v>100</v>
      </c>
      <c r="E281" s="8">
        <v>2.68</v>
      </c>
      <c r="F281" t="s">
        <v>427</v>
      </c>
      <c r="G281" t="s">
        <v>91</v>
      </c>
      <c r="H281" s="8">
        <v>2.68</v>
      </c>
      <c r="I281" s="8">
        <f t="shared" si="9"/>
        <v>0.72499999999999609</v>
      </c>
      <c r="J281" t="s">
        <v>100</v>
      </c>
      <c r="K281" s="8">
        <v>2.68</v>
      </c>
      <c r="L281" t="s">
        <v>553</v>
      </c>
      <c r="O281" s="8">
        <v>2.68</v>
      </c>
      <c r="P281" t="s">
        <v>556</v>
      </c>
      <c r="R281" s="8">
        <v>2.68</v>
      </c>
      <c r="S281" t="s">
        <v>560</v>
      </c>
      <c r="T281" t="s">
        <v>91</v>
      </c>
      <c r="AJ281" s="8">
        <v>2.68</v>
      </c>
      <c r="AK281" t="s">
        <v>566</v>
      </c>
      <c r="AM281" s="15">
        <v>26.8</v>
      </c>
      <c r="AN281" s="15">
        <v>2.68</v>
      </c>
      <c r="AO281" t="s">
        <v>573</v>
      </c>
      <c r="AP281" t="s">
        <v>91</v>
      </c>
      <c r="AQ281" s="15">
        <v>26.8</v>
      </c>
      <c r="AR281" s="8">
        <v>2.68</v>
      </c>
      <c r="AS281" t="s">
        <v>438</v>
      </c>
      <c r="AT281" t="s">
        <v>91</v>
      </c>
      <c r="AU281" t="s">
        <v>91</v>
      </c>
    </row>
    <row r="282" spans="2:47">
      <c r="B282" s="8">
        <v>2.69</v>
      </c>
      <c r="C282" s="8">
        <f t="shared" si="10"/>
        <v>0.77000000000000235</v>
      </c>
      <c r="D282" t="s">
        <v>100</v>
      </c>
      <c r="E282" s="8">
        <v>2.69</v>
      </c>
      <c r="F282" t="s">
        <v>427</v>
      </c>
      <c r="G282" t="s">
        <v>91</v>
      </c>
      <c r="H282" s="8">
        <v>2.69</v>
      </c>
      <c r="I282" s="8">
        <f t="shared" si="9"/>
        <v>0.72187499999999605</v>
      </c>
      <c r="J282" t="s">
        <v>100</v>
      </c>
      <c r="K282" s="8">
        <v>2.69</v>
      </c>
      <c r="L282" t="s">
        <v>553</v>
      </c>
      <c r="O282" s="8">
        <v>2.69</v>
      </c>
      <c r="P282" t="s">
        <v>556</v>
      </c>
      <c r="R282" s="8">
        <v>2.69</v>
      </c>
      <c r="S282" t="s">
        <v>560</v>
      </c>
      <c r="T282" t="s">
        <v>91</v>
      </c>
      <c r="AJ282" s="8">
        <v>2.69</v>
      </c>
      <c r="AK282" t="s">
        <v>566</v>
      </c>
      <c r="AM282" s="15">
        <v>26.900000000000002</v>
      </c>
      <c r="AN282" s="15">
        <v>2.69</v>
      </c>
      <c r="AO282" t="s">
        <v>573</v>
      </c>
      <c r="AP282" t="s">
        <v>91</v>
      </c>
      <c r="AQ282" s="15">
        <v>26.900000000000002</v>
      </c>
      <c r="AR282" s="8">
        <v>2.69</v>
      </c>
      <c r="AS282" t="s">
        <v>438</v>
      </c>
      <c r="AT282" t="s">
        <v>91</v>
      </c>
      <c r="AU282" t="s">
        <v>91</v>
      </c>
    </row>
    <row r="283" spans="2:47">
      <c r="B283" s="8">
        <v>2.7</v>
      </c>
      <c r="C283" s="8">
        <f t="shared" si="10"/>
        <v>0.76666666666666905</v>
      </c>
      <c r="D283" t="s">
        <v>100</v>
      </c>
      <c r="E283" s="8">
        <v>2.7</v>
      </c>
      <c r="F283" t="s">
        <v>427</v>
      </c>
      <c r="G283" t="s">
        <v>91</v>
      </c>
      <c r="H283" s="8">
        <v>2.7</v>
      </c>
      <c r="I283" s="8">
        <f t="shared" si="9"/>
        <v>0.718749999999996</v>
      </c>
      <c r="J283" t="s">
        <v>100</v>
      </c>
      <c r="K283" s="8">
        <v>2.7</v>
      </c>
      <c r="L283" t="s">
        <v>553</v>
      </c>
      <c r="O283" s="8">
        <v>2.7</v>
      </c>
      <c r="P283" t="s">
        <v>556</v>
      </c>
      <c r="R283" s="8">
        <v>2.7</v>
      </c>
      <c r="S283" t="s">
        <v>560</v>
      </c>
      <c r="T283" t="s">
        <v>91</v>
      </c>
      <c r="AJ283" s="8">
        <v>2.7</v>
      </c>
      <c r="AK283" t="s">
        <v>566</v>
      </c>
      <c r="AM283" s="15">
        <v>27</v>
      </c>
      <c r="AN283" s="15">
        <v>2.7</v>
      </c>
      <c r="AO283" t="s">
        <v>573</v>
      </c>
      <c r="AP283" t="s">
        <v>91</v>
      </c>
      <c r="AQ283" s="15">
        <v>27</v>
      </c>
      <c r="AR283" s="8">
        <v>2.7</v>
      </c>
      <c r="AS283" t="s">
        <v>438</v>
      </c>
      <c r="AT283" t="s">
        <v>91</v>
      </c>
      <c r="AU283" t="s">
        <v>91</v>
      </c>
    </row>
    <row r="284" spans="2:47">
      <c r="B284" s="8">
        <v>2.71</v>
      </c>
      <c r="C284" s="8">
        <f t="shared" si="10"/>
        <v>0.76333333333333575</v>
      </c>
      <c r="D284" t="s">
        <v>100</v>
      </c>
      <c r="E284" s="8">
        <v>2.71</v>
      </c>
      <c r="F284" t="s">
        <v>427</v>
      </c>
      <c r="G284" t="s">
        <v>91</v>
      </c>
      <c r="H284" s="8">
        <v>2.71</v>
      </c>
      <c r="I284" s="8">
        <f t="shared" si="9"/>
        <v>0.71562499999999596</v>
      </c>
      <c r="J284" t="s">
        <v>100</v>
      </c>
      <c r="K284" s="8">
        <v>2.71</v>
      </c>
      <c r="L284" t="s">
        <v>553</v>
      </c>
      <c r="O284" s="8">
        <v>2.71</v>
      </c>
      <c r="P284" t="s">
        <v>556</v>
      </c>
      <c r="R284" s="8">
        <v>2.71</v>
      </c>
      <c r="S284" t="s">
        <v>560</v>
      </c>
      <c r="T284" t="s">
        <v>91</v>
      </c>
      <c r="AJ284" s="8">
        <v>2.71</v>
      </c>
      <c r="AK284" t="s">
        <v>566</v>
      </c>
      <c r="AM284" s="15">
        <v>27.1</v>
      </c>
      <c r="AN284" s="15">
        <v>2.71</v>
      </c>
      <c r="AO284" t="s">
        <v>573</v>
      </c>
      <c r="AP284" t="s">
        <v>91</v>
      </c>
      <c r="AQ284" s="15">
        <v>27.1</v>
      </c>
      <c r="AR284" s="8">
        <v>2.71</v>
      </c>
      <c r="AS284" t="s">
        <v>438</v>
      </c>
      <c r="AT284" t="s">
        <v>91</v>
      </c>
      <c r="AU284" t="s">
        <v>91</v>
      </c>
    </row>
    <row r="285" spans="2:47">
      <c r="B285" s="8">
        <v>2.72</v>
      </c>
      <c r="C285" s="8">
        <f t="shared" si="10"/>
        <v>0.76000000000000245</v>
      </c>
      <c r="D285" t="s">
        <v>100</v>
      </c>
      <c r="E285" s="8">
        <v>2.72</v>
      </c>
      <c r="F285" t="s">
        <v>427</v>
      </c>
      <c r="G285" t="s">
        <v>91</v>
      </c>
      <c r="H285" s="8">
        <v>2.72</v>
      </c>
      <c r="I285" s="8">
        <f t="shared" si="9"/>
        <v>0.71249999999999591</v>
      </c>
      <c r="J285" t="s">
        <v>100</v>
      </c>
      <c r="K285" s="8">
        <v>2.72</v>
      </c>
      <c r="L285" t="s">
        <v>553</v>
      </c>
      <c r="O285" s="8">
        <v>2.72</v>
      </c>
      <c r="P285" t="s">
        <v>556</v>
      </c>
      <c r="R285" s="8">
        <v>2.72</v>
      </c>
      <c r="S285" t="s">
        <v>560</v>
      </c>
      <c r="T285" t="s">
        <v>91</v>
      </c>
      <c r="AJ285" s="8">
        <v>2.72</v>
      </c>
      <c r="AK285" t="s">
        <v>566</v>
      </c>
      <c r="AM285" s="15">
        <v>27.200000000000003</v>
      </c>
      <c r="AN285" s="15">
        <v>2.72</v>
      </c>
      <c r="AO285" t="s">
        <v>573</v>
      </c>
      <c r="AP285" t="s">
        <v>91</v>
      </c>
      <c r="AQ285" s="15">
        <v>27.200000000000003</v>
      </c>
      <c r="AR285" s="8">
        <v>2.72</v>
      </c>
      <c r="AS285" t="s">
        <v>438</v>
      </c>
      <c r="AT285" t="s">
        <v>91</v>
      </c>
      <c r="AU285" t="s">
        <v>91</v>
      </c>
    </row>
    <row r="286" spans="2:47">
      <c r="B286" s="8">
        <v>2.73</v>
      </c>
      <c r="C286" s="8">
        <f t="shared" si="10"/>
        <v>0.75666666666666915</v>
      </c>
      <c r="D286" t="s">
        <v>100</v>
      </c>
      <c r="E286" s="8">
        <v>2.73</v>
      </c>
      <c r="F286" t="s">
        <v>427</v>
      </c>
      <c r="G286" t="s">
        <v>91</v>
      </c>
      <c r="H286" s="8">
        <v>2.73</v>
      </c>
      <c r="I286" s="8">
        <f t="shared" si="9"/>
        <v>0.70937499999999587</v>
      </c>
      <c r="J286" t="s">
        <v>100</v>
      </c>
      <c r="K286" s="8">
        <v>2.73</v>
      </c>
      <c r="L286" t="s">
        <v>553</v>
      </c>
      <c r="O286" s="8">
        <v>2.73</v>
      </c>
      <c r="P286" t="s">
        <v>556</v>
      </c>
      <c r="R286" s="8">
        <v>2.73</v>
      </c>
      <c r="S286" t="s">
        <v>560</v>
      </c>
      <c r="T286" t="s">
        <v>91</v>
      </c>
      <c r="AJ286" s="8">
        <v>2.73</v>
      </c>
      <c r="AK286" t="s">
        <v>566</v>
      </c>
      <c r="AM286" s="15">
        <v>27.3</v>
      </c>
      <c r="AN286" s="15">
        <v>2.73</v>
      </c>
      <c r="AO286" t="s">
        <v>573</v>
      </c>
      <c r="AP286" t="s">
        <v>91</v>
      </c>
      <c r="AQ286" s="15">
        <v>27.3</v>
      </c>
      <c r="AR286" s="8">
        <v>2.73</v>
      </c>
      <c r="AS286" t="s">
        <v>438</v>
      </c>
      <c r="AT286" t="s">
        <v>91</v>
      </c>
      <c r="AU286" t="s">
        <v>91</v>
      </c>
    </row>
    <row r="287" spans="2:47">
      <c r="B287" s="8">
        <v>2.74</v>
      </c>
      <c r="C287" s="8">
        <f t="shared" si="10"/>
        <v>0.75333333333333585</v>
      </c>
      <c r="D287" t="s">
        <v>100</v>
      </c>
      <c r="E287" s="8">
        <v>2.74</v>
      </c>
      <c r="F287" t="s">
        <v>427</v>
      </c>
      <c r="G287" t="s">
        <v>91</v>
      </c>
      <c r="H287" s="8">
        <v>2.74</v>
      </c>
      <c r="I287" s="8">
        <f t="shared" si="9"/>
        <v>0.70624999999999583</v>
      </c>
      <c r="J287" t="s">
        <v>100</v>
      </c>
      <c r="K287" s="8">
        <v>2.74</v>
      </c>
      <c r="L287" t="s">
        <v>553</v>
      </c>
      <c r="O287" s="8">
        <v>2.74</v>
      </c>
      <c r="P287" t="s">
        <v>556</v>
      </c>
      <c r="R287" s="8">
        <v>2.74</v>
      </c>
      <c r="S287" t="s">
        <v>560</v>
      </c>
      <c r="T287" t="s">
        <v>91</v>
      </c>
      <c r="AJ287" s="8">
        <v>2.74</v>
      </c>
      <c r="AK287" t="s">
        <v>566</v>
      </c>
      <c r="AM287" s="15">
        <v>27.400000000000002</v>
      </c>
      <c r="AN287" s="15">
        <v>2.74</v>
      </c>
      <c r="AO287" t="s">
        <v>573</v>
      </c>
      <c r="AP287" t="s">
        <v>91</v>
      </c>
      <c r="AQ287" s="15">
        <v>27.400000000000002</v>
      </c>
      <c r="AR287" s="8">
        <v>2.74</v>
      </c>
      <c r="AS287" t="s">
        <v>438</v>
      </c>
      <c r="AT287" t="s">
        <v>91</v>
      </c>
      <c r="AU287" t="s">
        <v>91</v>
      </c>
    </row>
    <row r="288" spans="2:47">
      <c r="B288" s="8">
        <v>2.75</v>
      </c>
      <c r="C288" s="8">
        <f t="shared" si="10"/>
        <v>0.75000000000000255</v>
      </c>
      <c r="D288" t="s">
        <v>100</v>
      </c>
      <c r="E288" s="8">
        <v>2.75</v>
      </c>
      <c r="F288" t="s">
        <v>427</v>
      </c>
      <c r="G288" t="s">
        <v>91</v>
      </c>
      <c r="H288" s="8">
        <v>2.75</v>
      </c>
      <c r="I288" s="8">
        <f t="shared" si="9"/>
        <v>0.70312499999999578</v>
      </c>
      <c r="J288" t="s">
        <v>100</v>
      </c>
      <c r="K288" s="8">
        <v>2.75</v>
      </c>
      <c r="L288" t="s">
        <v>553</v>
      </c>
      <c r="O288" s="8">
        <v>2.75</v>
      </c>
      <c r="P288" t="s">
        <v>556</v>
      </c>
      <c r="R288" s="8">
        <v>2.75</v>
      </c>
      <c r="S288" t="s">
        <v>560</v>
      </c>
      <c r="T288" t="s">
        <v>91</v>
      </c>
      <c r="AJ288" s="8">
        <v>2.75</v>
      </c>
      <c r="AK288" t="s">
        <v>566</v>
      </c>
      <c r="AM288" s="15">
        <v>27.5</v>
      </c>
      <c r="AN288" s="15">
        <v>2.75</v>
      </c>
      <c r="AO288" t="s">
        <v>573</v>
      </c>
      <c r="AP288" t="s">
        <v>91</v>
      </c>
      <c r="AQ288" s="15">
        <v>27.5</v>
      </c>
      <c r="AR288" s="8">
        <v>2.75</v>
      </c>
      <c r="AS288" t="s">
        <v>438</v>
      </c>
      <c r="AT288" t="s">
        <v>91</v>
      </c>
      <c r="AU288" t="s">
        <v>91</v>
      </c>
    </row>
    <row r="289" spans="2:47">
      <c r="B289" s="8">
        <v>2.76</v>
      </c>
      <c r="C289" s="8">
        <f t="shared" si="10"/>
        <v>0.74666666666666925</v>
      </c>
      <c r="D289" t="s">
        <v>100</v>
      </c>
      <c r="E289" s="8">
        <v>2.76</v>
      </c>
      <c r="F289" t="s">
        <v>427</v>
      </c>
      <c r="G289" t="s">
        <v>91</v>
      </c>
      <c r="H289" s="8">
        <v>2.7600000000000002</v>
      </c>
      <c r="I289" s="8">
        <f t="shared" si="9"/>
        <v>0.69999999999999574</v>
      </c>
      <c r="J289" t="s">
        <v>100</v>
      </c>
      <c r="K289" s="8">
        <v>2.7600000000000002</v>
      </c>
      <c r="L289" t="s">
        <v>553</v>
      </c>
      <c r="O289" s="8">
        <v>2.7600000000000002</v>
      </c>
      <c r="P289" t="s">
        <v>556</v>
      </c>
      <c r="R289" s="8">
        <v>2.7600000000000002</v>
      </c>
      <c r="S289" t="s">
        <v>560</v>
      </c>
      <c r="T289" t="s">
        <v>91</v>
      </c>
      <c r="AJ289" s="8">
        <v>2.7600000000000002</v>
      </c>
      <c r="AK289" t="s">
        <v>566</v>
      </c>
      <c r="AM289" s="15">
        <v>27.6</v>
      </c>
      <c r="AN289" s="15">
        <v>2.76</v>
      </c>
      <c r="AO289" t="s">
        <v>573</v>
      </c>
      <c r="AP289" t="s">
        <v>91</v>
      </c>
      <c r="AQ289" s="15">
        <v>27.6</v>
      </c>
      <c r="AR289" s="8">
        <v>2.7600000000000002</v>
      </c>
      <c r="AS289" t="s">
        <v>438</v>
      </c>
      <c r="AT289" t="s">
        <v>91</v>
      </c>
      <c r="AU289" t="s">
        <v>91</v>
      </c>
    </row>
    <row r="290" spans="2:47">
      <c r="B290" s="8">
        <v>2.77</v>
      </c>
      <c r="C290" s="8">
        <f t="shared" si="10"/>
        <v>0.74333333333333595</v>
      </c>
      <c r="D290" t="s">
        <v>100</v>
      </c>
      <c r="E290" s="8">
        <v>2.77</v>
      </c>
      <c r="F290" t="s">
        <v>427</v>
      </c>
      <c r="G290" t="s">
        <v>91</v>
      </c>
      <c r="H290" s="8">
        <v>2.77</v>
      </c>
      <c r="I290" s="8">
        <f t="shared" si="9"/>
        <v>0.69687499999999569</v>
      </c>
      <c r="J290" t="s">
        <v>100</v>
      </c>
      <c r="K290" s="8">
        <v>2.77</v>
      </c>
      <c r="L290" t="s">
        <v>553</v>
      </c>
      <c r="O290" s="8">
        <v>2.77</v>
      </c>
      <c r="P290" t="s">
        <v>556</v>
      </c>
      <c r="R290" s="8">
        <v>2.77</v>
      </c>
      <c r="S290" t="s">
        <v>560</v>
      </c>
      <c r="T290" t="s">
        <v>91</v>
      </c>
      <c r="AJ290" s="8">
        <v>2.77</v>
      </c>
      <c r="AK290" t="s">
        <v>566</v>
      </c>
      <c r="AM290" s="15">
        <v>27.700000000000003</v>
      </c>
      <c r="AN290" s="15">
        <v>2.77</v>
      </c>
      <c r="AO290" t="s">
        <v>573</v>
      </c>
      <c r="AP290" t="s">
        <v>91</v>
      </c>
      <c r="AQ290" s="15">
        <v>27.700000000000003</v>
      </c>
      <c r="AR290" s="8">
        <v>2.77</v>
      </c>
      <c r="AS290" t="s">
        <v>438</v>
      </c>
      <c r="AT290" t="s">
        <v>91</v>
      </c>
      <c r="AU290" t="s">
        <v>91</v>
      </c>
    </row>
    <row r="291" spans="2:47">
      <c r="B291" s="8">
        <v>2.78</v>
      </c>
      <c r="C291" s="8">
        <f t="shared" si="10"/>
        <v>0.74000000000000266</v>
      </c>
      <c r="D291" t="s">
        <v>100</v>
      </c>
      <c r="E291" s="8">
        <v>2.78</v>
      </c>
      <c r="F291" t="s">
        <v>427</v>
      </c>
      <c r="G291" t="s">
        <v>91</v>
      </c>
      <c r="H291" s="8">
        <v>2.7800000000000002</v>
      </c>
      <c r="I291" s="8">
        <f t="shared" si="9"/>
        <v>0.69374999999999565</v>
      </c>
      <c r="J291" t="s">
        <v>65</v>
      </c>
      <c r="K291" s="8">
        <v>2.7800000000000002</v>
      </c>
      <c r="L291" t="s">
        <v>553</v>
      </c>
      <c r="O291" s="8">
        <v>2.7800000000000002</v>
      </c>
      <c r="P291" t="s">
        <v>556</v>
      </c>
      <c r="R291" s="8">
        <v>2.7800000000000002</v>
      </c>
      <c r="S291" t="s">
        <v>560</v>
      </c>
      <c r="T291" t="s">
        <v>91</v>
      </c>
      <c r="AJ291" s="8">
        <v>2.7800000000000002</v>
      </c>
      <c r="AK291" t="s">
        <v>566</v>
      </c>
      <c r="AM291" s="15">
        <v>27.8</v>
      </c>
      <c r="AN291" s="15">
        <v>2.78</v>
      </c>
      <c r="AO291" t="s">
        <v>573</v>
      </c>
      <c r="AP291" t="s">
        <v>91</v>
      </c>
      <c r="AQ291" s="15">
        <v>27.8</v>
      </c>
      <c r="AR291" s="8">
        <v>2.7800000000000002</v>
      </c>
      <c r="AS291" t="s">
        <v>438</v>
      </c>
      <c r="AT291" t="s">
        <v>91</v>
      </c>
      <c r="AU291" t="s">
        <v>91</v>
      </c>
    </row>
    <row r="292" spans="2:47">
      <c r="B292" s="8">
        <v>2.79</v>
      </c>
      <c r="C292" s="8">
        <f t="shared" si="10"/>
        <v>0.73666666666666936</v>
      </c>
      <c r="D292" t="s">
        <v>100</v>
      </c>
      <c r="E292" s="8">
        <v>2.79</v>
      </c>
      <c r="F292" t="s">
        <v>427</v>
      </c>
      <c r="G292" t="s">
        <v>91</v>
      </c>
      <c r="H292" s="8">
        <v>2.79</v>
      </c>
      <c r="I292" s="8">
        <f t="shared" si="9"/>
        <v>0.6906249999999956</v>
      </c>
      <c r="J292" t="s">
        <v>65</v>
      </c>
      <c r="K292" s="8">
        <v>2.79</v>
      </c>
      <c r="L292" t="s">
        <v>553</v>
      </c>
      <c r="O292" s="8">
        <v>2.79</v>
      </c>
      <c r="P292" t="s">
        <v>556</v>
      </c>
      <c r="R292" s="8">
        <v>2.79</v>
      </c>
      <c r="S292" t="s">
        <v>560</v>
      </c>
      <c r="T292" t="s">
        <v>91</v>
      </c>
      <c r="AJ292" s="8">
        <v>2.79</v>
      </c>
      <c r="AK292" t="s">
        <v>566</v>
      </c>
      <c r="AM292" s="15">
        <v>27.900000000000002</v>
      </c>
      <c r="AN292" s="15">
        <v>2.79</v>
      </c>
      <c r="AO292" t="s">
        <v>573</v>
      </c>
      <c r="AP292" t="s">
        <v>91</v>
      </c>
      <c r="AQ292" s="15">
        <v>27.900000000000002</v>
      </c>
      <c r="AR292" s="8">
        <v>2.79</v>
      </c>
      <c r="AS292" t="s">
        <v>438</v>
      </c>
      <c r="AT292" t="s">
        <v>91</v>
      </c>
      <c r="AU292" t="s">
        <v>91</v>
      </c>
    </row>
    <row r="293" spans="2:47">
      <c r="B293" s="8">
        <v>2.8</v>
      </c>
      <c r="C293" s="8">
        <f t="shared" si="10"/>
        <v>0.73333333333333606</v>
      </c>
      <c r="D293" t="s">
        <v>100</v>
      </c>
      <c r="E293" s="8">
        <v>2.8</v>
      </c>
      <c r="F293" t="s">
        <v>427</v>
      </c>
      <c r="G293" t="s">
        <v>91</v>
      </c>
      <c r="H293" s="8">
        <v>2.8000000000000003</v>
      </c>
      <c r="I293" s="8">
        <f t="shared" si="9"/>
        <v>0.68749999999999556</v>
      </c>
      <c r="J293" t="s">
        <v>65</v>
      </c>
      <c r="K293" s="8">
        <v>2.8000000000000003</v>
      </c>
      <c r="L293" t="s">
        <v>553</v>
      </c>
      <c r="O293" s="8">
        <v>2.8000000000000003</v>
      </c>
      <c r="P293" t="s">
        <v>556</v>
      </c>
      <c r="R293" s="8">
        <v>2.8000000000000003</v>
      </c>
      <c r="S293" t="s">
        <v>560</v>
      </c>
      <c r="T293" t="s">
        <v>91</v>
      </c>
      <c r="AJ293" s="8">
        <v>2.8000000000000003</v>
      </c>
      <c r="AK293" t="s">
        <v>566</v>
      </c>
      <c r="AM293" s="15">
        <v>28</v>
      </c>
      <c r="AN293" s="15">
        <v>2.8</v>
      </c>
      <c r="AO293" t="s">
        <v>573</v>
      </c>
      <c r="AP293" t="s">
        <v>91</v>
      </c>
      <c r="AQ293" s="15">
        <v>28</v>
      </c>
      <c r="AR293" s="8">
        <v>2.8000000000000003</v>
      </c>
      <c r="AS293" t="s">
        <v>438</v>
      </c>
      <c r="AT293" t="s">
        <v>91</v>
      </c>
      <c r="AU293" t="s">
        <v>91</v>
      </c>
    </row>
    <row r="294" spans="2:47">
      <c r="B294" s="8">
        <v>2.81</v>
      </c>
      <c r="C294" s="8">
        <f t="shared" si="10"/>
        <v>0.73000000000000276</v>
      </c>
      <c r="D294" t="s">
        <v>100</v>
      </c>
      <c r="E294" s="8">
        <v>2.81</v>
      </c>
      <c r="F294" t="s">
        <v>427</v>
      </c>
      <c r="G294" t="s">
        <v>91</v>
      </c>
      <c r="H294" s="8">
        <v>2.81</v>
      </c>
      <c r="I294" s="8">
        <f t="shared" si="9"/>
        <v>0.68437499999999551</v>
      </c>
      <c r="J294" t="s">
        <v>65</v>
      </c>
      <c r="K294" s="8">
        <v>2.81</v>
      </c>
      <c r="L294" t="s">
        <v>553</v>
      </c>
      <c r="O294" s="8">
        <v>2.81</v>
      </c>
      <c r="P294" t="s">
        <v>556</v>
      </c>
      <c r="R294" s="8">
        <v>2.81</v>
      </c>
      <c r="S294" t="s">
        <v>560</v>
      </c>
      <c r="T294" t="s">
        <v>91</v>
      </c>
      <c r="AJ294" s="8">
        <v>2.81</v>
      </c>
      <c r="AK294" t="s">
        <v>566</v>
      </c>
      <c r="AM294" s="15">
        <v>28.1</v>
      </c>
      <c r="AN294" s="15">
        <v>2.81</v>
      </c>
      <c r="AO294" t="s">
        <v>573</v>
      </c>
      <c r="AP294" t="s">
        <v>91</v>
      </c>
      <c r="AQ294" s="15">
        <v>28.1</v>
      </c>
      <c r="AR294" s="8">
        <v>2.81</v>
      </c>
      <c r="AS294" t="s">
        <v>438</v>
      </c>
      <c r="AT294" t="s">
        <v>91</v>
      </c>
      <c r="AU294" t="s">
        <v>91</v>
      </c>
    </row>
    <row r="295" spans="2:47">
      <c r="B295" s="8">
        <v>2.82</v>
      </c>
      <c r="C295" s="8">
        <f t="shared" si="10"/>
        <v>0.72666666666666946</v>
      </c>
      <c r="D295" t="s">
        <v>100</v>
      </c>
      <c r="E295" s="8">
        <v>2.82</v>
      </c>
      <c r="F295" t="s">
        <v>427</v>
      </c>
      <c r="G295" t="s">
        <v>91</v>
      </c>
      <c r="H295" s="8">
        <v>2.82</v>
      </c>
      <c r="I295" s="8">
        <f t="shared" si="9"/>
        <v>0.68124999999999547</v>
      </c>
      <c r="J295" t="s">
        <v>65</v>
      </c>
      <c r="K295" s="8">
        <v>2.82</v>
      </c>
      <c r="L295" t="s">
        <v>553</v>
      </c>
      <c r="O295" s="8">
        <v>2.82</v>
      </c>
      <c r="P295" t="s">
        <v>556</v>
      </c>
      <c r="R295" s="8">
        <v>2.82</v>
      </c>
      <c r="S295" t="s">
        <v>560</v>
      </c>
      <c r="T295" t="s">
        <v>91</v>
      </c>
      <c r="AJ295" s="8">
        <v>2.82</v>
      </c>
      <c r="AK295" t="s">
        <v>566</v>
      </c>
      <c r="AM295" s="15">
        <v>28.200000000000003</v>
      </c>
      <c r="AN295" s="15">
        <v>2.82</v>
      </c>
      <c r="AO295" t="s">
        <v>573</v>
      </c>
      <c r="AP295" t="s">
        <v>91</v>
      </c>
      <c r="AQ295" s="15">
        <v>28.200000000000003</v>
      </c>
      <c r="AR295" s="8">
        <v>2.82</v>
      </c>
      <c r="AS295" t="s">
        <v>438</v>
      </c>
      <c r="AT295" t="s">
        <v>91</v>
      </c>
      <c r="AU295" t="s">
        <v>91</v>
      </c>
    </row>
    <row r="296" spans="2:47">
      <c r="B296" s="8">
        <v>2.83</v>
      </c>
      <c r="C296" s="8">
        <f t="shared" si="10"/>
        <v>0.72333333333333616</v>
      </c>
      <c r="D296" t="s">
        <v>100</v>
      </c>
      <c r="E296" s="8">
        <v>2.83</v>
      </c>
      <c r="F296" t="s">
        <v>427</v>
      </c>
      <c r="G296" t="s">
        <v>91</v>
      </c>
      <c r="H296" s="8">
        <v>2.83</v>
      </c>
      <c r="I296" s="8">
        <f t="shared" si="9"/>
        <v>0.67812499999999543</v>
      </c>
      <c r="J296" t="s">
        <v>65</v>
      </c>
      <c r="K296" s="8">
        <v>2.83</v>
      </c>
      <c r="L296" t="s">
        <v>553</v>
      </c>
      <c r="O296" s="8">
        <v>2.83</v>
      </c>
      <c r="P296" t="s">
        <v>556</v>
      </c>
      <c r="R296" s="8">
        <v>2.83</v>
      </c>
      <c r="S296" t="s">
        <v>560</v>
      </c>
      <c r="T296" t="s">
        <v>91</v>
      </c>
      <c r="AJ296" s="8">
        <v>2.83</v>
      </c>
      <c r="AK296" t="s">
        <v>566</v>
      </c>
      <c r="AM296" s="15">
        <v>28.3</v>
      </c>
      <c r="AN296" s="15">
        <v>2.83</v>
      </c>
      <c r="AO296" t="s">
        <v>573</v>
      </c>
      <c r="AP296" t="s">
        <v>91</v>
      </c>
      <c r="AQ296" s="15">
        <v>28.3</v>
      </c>
      <c r="AR296" s="8">
        <v>2.83</v>
      </c>
      <c r="AS296" t="s">
        <v>438</v>
      </c>
      <c r="AT296" t="s">
        <v>91</v>
      </c>
      <c r="AU296" t="s">
        <v>91</v>
      </c>
    </row>
    <row r="297" spans="2:47">
      <c r="B297" s="8">
        <v>2.84</v>
      </c>
      <c r="C297" s="8">
        <f t="shared" si="10"/>
        <v>0.72000000000000286</v>
      </c>
      <c r="D297" t="s">
        <v>100</v>
      </c>
      <c r="E297" s="8">
        <v>2.84</v>
      </c>
      <c r="F297" t="s">
        <v>427</v>
      </c>
      <c r="G297" t="s">
        <v>91</v>
      </c>
      <c r="H297" s="8">
        <v>2.84</v>
      </c>
      <c r="I297" s="8">
        <f t="shared" si="9"/>
        <v>0.67499999999999538</v>
      </c>
      <c r="J297" t="s">
        <v>65</v>
      </c>
      <c r="K297" s="8">
        <v>2.84</v>
      </c>
      <c r="L297" t="s">
        <v>553</v>
      </c>
      <c r="O297" s="8">
        <v>2.84</v>
      </c>
      <c r="P297" t="s">
        <v>556</v>
      </c>
      <c r="R297" s="8">
        <v>2.84</v>
      </c>
      <c r="S297" t="s">
        <v>560</v>
      </c>
      <c r="T297" t="s">
        <v>91</v>
      </c>
      <c r="AJ297" s="8">
        <v>2.84</v>
      </c>
      <c r="AK297" t="s">
        <v>566</v>
      </c>
      <c r="AM297" s="15">
        <v>28.400000000000002</v>
      </c>
      <c r="AN297" s="15">
        <v>2.84</v>
      </c>
      <c r="AO297" t="s">
        <v>573</v>
      </c>
      <c r="AP297" t="s">
        <v>91</v>
      </c>
      <c r="AQ297" s="15">
        <v>28.400000000000002</v>
      </c>
      <c r="AR297" s="8">
        <v>2.84</v>
      </c>
      <c r="AS297" t="s">
        <v>438</v>
      </c>
      <c r="AT297" t="s">
        <v>91</v>
      </c>
      <c r="AU297" t="s">
        <v>91</v>
      </c>
    </row>
    <row r="298" spans="2:47">
      <c r="B298" s="8">
        <v>2.85</v>
      </c>
      <c r="C298" s="8">
        <f t="shared" si="10"/>
        <v>0.71666666666666956</v>
      </c>
      <c r="D298" t="s">
        <v>100</v>
      </c>
      <c r="E298" s="8">
        <v>2.85</v>
      </c>
      <c r="F298" t="s">
        <v>427</v>
      </c>
      <c r="G298" t="s">
        <v>91</v>
      </c>
      <c r="H298" s="8">
        <v>2.85</v>
      </c>
      <c r="I298" s="8">
        <f t="shared" si="9"/>
        <v>0.67187499999999534</v>
      </c>
      <c r="J298" t="s">
        <v>65</v>
      </c>
      <c r="K298" s="8">
        <v>2.85</v>
      </c>
      <c r="L298" t="s">
        <v>553</v>
      </c>
      <c r="O298" s="8">
        <v>2.85</v>
      </c>
      <c r="P298" t="s">
        <v>556</v>
      </c>
      <c r="R298" s="8">
        <v>2.85</v>
      </c>
      <c r="S298" t="s">
        <v>560</v>
      </c>
      <c r="T298" t="s">
        <v>91</v>
      </c>
      <c r="AJ298" s="8">
        <v>2.85</v>
      </c>
      <c r="AK298" t="s">
        <v>566</v>
      </c>
      <c r="AM298" s="15">
        <v>28.5</v>
      </c>
      <c r="AN298" s="15">
        <v>2.85</v>
      </c>
      <c r="AO298" t="s">
        <v>573</v>
      </c>
      <c r="AP298" t="s">
        <v>91</v>
      </c>
      <c r="AQ298" s="15">
        <v>28.5</v>
      </c>
      <c r="AR298" s="8">
        <v>2.85</v>
      </c>
      <c r="AS298" t="s">
        <v>438</v>
      </c>
      <c r="AT298" t="s">
        <v>91</v>
      </c>
      <c r="AU298" t="s">
        <v>91</v>
      </c>
    </row>
    <row r="299" spans="2:47">
      <c r="B299" s="8">
        <v>2.86</v>
      </c>
      <c r="C299" s="8">
        <f t="shared" si="10"/>
        <v>0.71333333333333626</v>
      </c>
      <c r="D299" t="s">
        <v>100</v>
      </c>
      <c r="E299" s="8">
        <v>2.86</v>
      </c>
      <c r="F299" t="s">
        <v>427</v>
      </c>
      <c r="G299" t="s">
        <v>91</v>
      </c>
      <c r="H299" s="8">
        <v>2.86</v>
      </c>
      <c r="I299" s="8">
        <f t="shared" si="9"/>
        <v>0.66874999999999529</v>
      </c>
      <c r="J299" t="s">
        <v>65</v>
      </c>
      <c r="K299" s="8">
        <v>2.86</v>
      </c>
      <c r="L299" t="s">
        <v>553</v>
      </c>
      <c r="O299" s="8">
        <v>2.86</v>
      </c>
      <c r="P299" t="s">
        <v>556</v>
      </c>
      <c r="R299" s="8">
        <v>2.86</v>
      </c>
      <c r="S299" t="s">
        <v>560</v>
      </c>
      <c r="T299" t="s">
        <v>91</v>
      </c>
      <c r="AJ299" s="8">
        <v>2.86</v>
      </c>
      <c r="AK299" t="s">
        <v>566</v>
      </c>
      <c r="AM299" s="15">
        <v>28.6</v>
      </c>
      <c r="AN299" s="15">
        <v>2.86</v>
      </c>
      <c r="AO299" t="s">
        <v>573</v>
      </c>
      <c r="AP299" t="s">
        <v>91</v>
      </c>
      <c r="AQ299" s="15">
        <v>28.6</v>
      </c>
      <c r="AR299" s="8">
        <v>2.86</v>
      </c>
      <c r="AS299" t="s">
        <v>438</v>
      </c>
      <c r="AT299" t="s">
        <v>91</v>
      </c>
      <c r="AU299" t="s">
        <v>91</v>
      </c>
    </row>
    <row r="300" spans="2:47">
      <c r="B300" s="8">
        <v>2.87</v>
      </c>
      <c r="C300" s="8">
        <f t="shared" si="10"/>
        <v>0.71000000000000296</v>
      </c>
      <c r="D300" t="s">
        <v>100</v>
      </c>
      <c r="E300" s="8">
        <v>2.87</v>
      </c>
      <c r="F300" t="s">
        <v>427</v>
      </c>
      <c r="G300" t="s">
        <v>91</v>
      </c>
      <c r="H300" s="8">
        <v>2.87</v>
      </c>
      <c r="I300" s="8">
        <f t="shared" si="9"/>
        <v>0.66562499999999525</v>
      </c>
      <c r="J300" t="s">
        <v>65</v>
      </c>
      <c r="K300" s="8">
        <v>2.87</v>
      </c>
      <c r="L300" t="s">
        <v>553</v>
      </c>
      <c r="O300" s="8">
        <v>2.87</v>
      </c>
      <c r="P300" t="s">
        <v>556</v>
      </c>
      <c r="R300" s="8">
        <v>2.87</v>
      </c>
      <c r="S300" t="s">
        <v>560</v>
      </c>
      <c r="T300" t="s">
        <v>91</v>
      </c>
      <c r="AJ300" s="8">
        <v>2.87</v>
      </c>
      <c r="AK300" t="s">
        <v>566</v>
      </c>
      <c r="AM300" s="15">
        <v>28.700000000000003</v>
      </c>
      <c r="AN300" s="15">
        <v>2.87</v>
      </c>
      <c r="AO300" t="s">
        <v>573</v>
      </c>
      <c r="AP300" t="s">
        <v>91</v>
      </c>
      <c r="AQ300" s="15">
        <v>28.700000000000003</v>
      </c>
      <c r="AR300" s="8">
        <v>2.87</v>
      </c>
      <c r="AS300" t="s">
        <v>438</v>
      </c>
      <c r="AT300" t="s">
        <v>91</v>
      </c>
      <c r="AU300" t="s">
        <v>91</v>
      </c>
    </row>
    <row r="301" spans="2:47">
      <c r="B301" s="8">
        <v>2.88</v>
      </c>
      <c r="C301" s="8">
        <f t="shared" si="10"/>
        <v>0.70666666666666966</v>
      </c>
      <c r="D301" t="s">
        <v>100</v>
      </c>
      <c r="E301" s="8">
        <v>2.88</v>
      </c>
      <c r="F301" t="s">
        <v>427</v>
      </c>
      <c r="G301" t="s">
        <v>91</v>
      </c>
      <c r="H301" s="8">
        <v>2.88</v>
      </c>
      <c r="I301" s="8">
        <f t="shared" si="9"/>
        <v>0.6624999999999952</v>
      </c>
      <c r="J301" t="s">
        <v>65</v>
      </c>
      <c r="K301" s="8">
        <v>2.88</v>
      </c>
      <c r="L301" t="s">
        <v>553</v>
      </c>
      <c r="O301" s="8">
        <v>2.88</v>
      </c>
      <c r="P301" t="s">
        <v>556</v>
      </c>
      <c r="R301" s="8">
        <v>2.88</v>
      </c>
      <c r="S301" t="s">
        <v>560</v>
      </c>
      <c r="T301" t="s">
        <v>91</v>
      </c>
      <c r="AJ301" s="8">
        <v>2.88</v>
      </c>
      <c r="AK301" t="s">
        <v>566</v>
      </c>
      <c r="AM301" s="15">
        <v>28.8</v>
      </c>
      <c r="AN301" s="15">
        <v>2.88</v>
      </c>
      <c r="AO301" t="s">
        <v>573</v>
      </c>
      <c r="AP301" t="s">
        <v>91</v>
      </c>
      <c r="AQ301" s="15">
        <v>28.8</v>
      </c>
      <c r="AR301" s="8">
        <v>2.88</v>
      </c>
      <c r="AS301" t="s">
        <v>438</v>
      </c>
      <c r="AT301" t="s">
        <v>91</v>
      </c>
      <c r="AU301" t="s">
        <v>91</v>
      </c>
    </row>
    <row r="302" spans="2:47">
      <c r="B302" s="8">
        <v>2.89</v>
      </c>
      <c r="C302" s="8">
        <f t="shared" si="10"/>
        <v>0.70333333333333636</v>
      </c>
      <c r="D302" t="s">
        <v>100</v>
      </c>
      <c r="E302" s="8">
        <v>2.89</v>
      </c>
      <c r="F302" t="s">
        <v>427</v>
      </c>
      <c r="G302" t="s">
        <v>91</v>
      </c>
      <c r="H302" s="8">
        <v>2.89</v>
      </c>
      <c r="I302" s="8">
        <f t="shared" si="9"/>
        <v>0.65937499999999516</v>
      </c>
      <c r="J302" t="s">
        <v>65</v>
      </c>
      <c r="K302" s="8">
        <v>2.89</v>
      </c>
      <c r="L302" t="s">
        <v>553</v>
      </c>
      <c r="O302" s="8">
        <v>2.89</v>
      </c>
      <c r="P302" t="s">
        <v>556</v>
      </c>
      <c r="R302" s="8">
        <v>2.89</v>
      </c>
      <c r="S302" t="s">
        <v>560</v>
      </c>
      <c r="T302" t="s">
        <v>91</v>
      </c>
      <c r="AJ302" s="8">
        <v>2.89</v>
      </c>
      <c r="AK302" t="s">
        <v>566</v>
      </c>
      <c r="AM302" s="15">
        <v>28.900000000000002</v>
      </c>
      <c r="AN302" s="15">
        <v>2.89</v>
      </c>
      <c r="AO302" t="s">
        <v>573</v>
      </c>
      <c r="AP302" t="s">
        <v>91</v>
      </c>
      <c r="AQ302" s="15">
        <v>28.900000000000002</v>
      </c>
      <c r="AR302" s="8">
        <v>2.89</v>
      </c>
      <c r="AS302" t="s">
        <v>438</v>
      </c>
      <c r="AT302" t="s">
        <v>91</v>
      </c>
      <c r="AU302" t="s">
        <v>91</v>
      </c>
    </row>
    <row r="303" spans="2:47">
      <c r="B303" s="8">
        <v>2.9</v>
      </c>
      <c r="C303" s="8">
        <f t="shared" si="10"/>
        <v>0.70000000000000306</v>
      </c>
      <c r="D303" t="s">
        <v>100</v>
      </c>
      <c r="E303" s="8">
        <v>2.9</v>
      </c>
      <c r="F303" t="s">
        <v>427</v>
      </c>
      <c r="G303" t="s">
        <v>91</v>
      </c>
      <c r="H303" s="8">
        <v>2.9</v>
      </c>
      <c r="I303" s="8">
        <f t="shared" si="9"/>
        <v>0.65624999999999512</v>
      </c>
      <c r="J303" t="s">
        <v>65</v>
      </c>
      <c r="K303" s="8">
        <v>2.9</v>
      </c>
      <c r="L303" t="s">
        <v>553</v>
      </c>
      <c r="O303" s="8">
        <v>2.9</v>
      </c>
      <c r="P303" t="s">
        <v>556</v>
      </c>
      <c r="R303" s="8">
        <v>2.9</v>
      </c>
      <c r="S303" t="s">
        <v>560</v>
      </c>
      <c r="T303" t="s">
        <v>91</v>
      </c>
      <c r="AJ303" s="8">
        <v>2.9</v>
      </c>
      <c r="AK303" t="s">
        <v>566</v>
      </c>
      <c r="AM303" s="15">
        <v>29</v>
      </c>
      <c r="AN303" s="15">
        <v>2.9</v>
      </c>
      <c r="AO303" t="s">
        <v>573</v>
      </c>
      <c r="AP303" t="s">
        <v>91</v>
      </c>
      <c r="AQ303" s="15">
        <v>29</v>
      </c>
      <c r="AR303" s="8">
        <v>2.9</v>
      </c>
      <c r="AS303" t="s">
        <v>438</v>
      </c>
      <c r="AT303" t="s">
        <v>91</v>
      </c>
      <c r="AU303" t="s">
        <v>91</v>
      </c>
    </row>
    <row r="304" spans="2:47">
      <c r="B304" s="8">
        <v>2.91</v>
      </c>
      <c r="C304" s="8">
        <f t="shared" si="10"/>
        <v>0.69666666666666976</v>
      </c>
      <c r="D304" t="s">
        <v>100</v>
      </c>
      <c r="E304" s="8">
        <v>2.91</v>
      </c>
      <c r="F304" t="s">
        <v>427</v>
      </c>
      <c r="G304" t="s">
        <v>91</v>
      </c>
      <c r="H304" s="8">
        <v>2.91</v>
      </c>
      <c r="I304" s="8">
        <f t="shared" si="9"/>
        <v>0.65312499999999507</v>
      </c>
      <c r="J304" t="s">
        <v>65</v>
      </c>
      <c r="K304" s="8">
        <v>2.91</v>
      </c>
      <c r="L304" t="s">
        <v>553</v>
      </c>
      <c r="O304" s="8">
        <v>2.91</v>
      </c>
      <c r="P304" t="s">
        <v>556</v>
      </c>
      <c r="R304" s="8">
        <v>2.91</v>
      </c>
      <c r="S304" t="s">
        <v>560</v>
      </c>
      <c r="T304" t="s">
        <v>91</v>
      </c>
      <c r="AJ304" s="8">
        <v>2.91</v>
      </c>
      <c r="AK304" t="s">
        <v>566</v>
      </c>
      <c r="AM304" s="15">
        <v>29.1</v>
      </c>
      <c r="AN304" s="15">
        <v>2.91</v>
      </c>
      <c r="AO304" t="s">
        <v>573</v>
      </c>
      <c r="AP304" t="s">
        <v>91</v>
      </c>
      <c r="AQ304" s="15">
        <v>29.1</v>
      </c>
      <c r="AR304" s="8">
        <v>2.91</v>
      </c>
      <c r="AS304" t="s">
        <v>438</v>
      </c>
      <c r="AT304" t="s">
        <v>91</v>
      </c>
      <c r="AU304" t="s">
        <v>91</v>
      </c>
    </row>
    <row r="305" spans="2:47">
      <c r="B305" s="8">
        <v>2.92</v>
      </c>
      <c r="C305" s="8">
        <f t="shared" si="10"/>
        <v>0.69333333333333647</v>
      </c>
      <c r="D305" t="s">
        <v>65</v>
      </c>
      <c r="E305" s="8">
        <v>2.92</v>
      </c>
      <c r="F305" t="s">
        <v>427</v>
      </c>
      <c r="G305" t="s">
        <v>91</v>
      </c>
      <c r="H305" s="8">
        <v>2.92</v>
      </c>
      <c r="I305" s="8">
        <f t="shared" si="9"/>
        <v>0.64999999999999503</v>
      </c>
      <c r="J305" t="s">
        <v>65</v>
      </c>
      <c r="K305" s="8">
        <v>2.92</v>
      </c>
      <c r="L305" t="s">
        <v>553</v>
      </c>
      <c r="O305" s="8">
        <v>2.92</v>
      </c>
      <c r="P305" t="s">
        <v>556</v>
      </c>
      <c r="R305" s="8">
        <v>2.92</v>
      </c>
      <c r="S305" t="s">
        <v>560</v>
      </c>
      <c r="T305" t="s">
        <v>91</v>
      </c>
      <c r="AJ305" s="8">
        <v>2.92</v>
      </c>
      <c r="AK305" t="s">
        <v>566</v>
      </c>
      <c r="AM305" s="15">
        <v>29.200000000000003</v>
      </c>
      <c r="AN305" s="15">
        <v>2.92</v>
      </c>
      <c r="AO305" t="s">
        <v>573</v>
      </c>
      <c r="AP305" t="s">
        <v>91</v>
      </c>
      <c r="AQ305" s="15">
        <v>29.200000000000003</v>
      </c>
      <c r="AR305" s="8">
        <v>2.92</v>
      </c>
      <c r="AS305" t="s">
        <v>438</v>
      </c>
      <c r="AT305" t="s">
        <v>91</v>
      </c>
      <c r="AU305" t="s">
        <v>91</v>
      </c>
    </row>
    <row r="306" spans="2:47">
      <c r="B306" s="8">
        <v>2.9300000000000099</v>
      </c>
      <c r="C306" s="8">
        <f t="shared" si="10"/>
        <v>0.69000000000000317</v>
      </c>
      <c r="D306" t="s">
        <v>65</v>
      </c>
      <c r="E306" s="8">
        <v>2.9300000000000099</v>
      </c>
      <c r="F306" t="s">
        <v>427</v>
      </c>
      <c r="G306" t="s">
        <v>91</v>
      </c>
      <c r="H306" s="8">
        <v>2.93</v>
      </c>
      <c r="I306" s="8">
        <f t="shared" si="9"/>
        <v>0.64687499999999498</v>
      </c>
      <c r="J306" t="s">
        <v>65</v>
      </c>
      <c r="K306" s="8">
        <v>2.93</v>
      </c>
      <c r="L306" t="s">
        <v>553</v>
      </c>
      <c r="O306" s="8">
        <v>2.93</v>
      </c>
      <c r="P306" t="s">
        <v>556</v>
      </c>
      <c r="R306" s="8">
        <v>2.93</v>
      </c>
      <c r="S306" t="s">
        <v>560</v>
      </c>
      <c r="T306" t="s">
        <v>91</v>
      </c>
      <c r="AJ306" s="8">
        <v>2.93</v>
      </c>
      <c r="AK306" t="s">
        <v>566</v>
      </c>
      <c r="AM306" s="15">
        <v>29.3</v>
      </c>
      <c r="AN306" s="15">
        <v>2.93</v>
      </c>
      <c r="AO306" t="s">
        <v>573</v>
      </c>
      <c r="AP306" t="s">
        <v>91</v>
      </c>
      <c r="AQ306" s="15">
        <v>29.3</v>
      </c>
      <c r="AR306" s="8">
        <v>2.93</v>
      </c>
      <c r="AS306" t="s">
        <v>438</v>
      </c>
      <c r="AT306" t="s">
        <v>91</v>
      </c>
      <c r="AU306" t="s">
        <v>91</v>
      </c>
    </row>
    <row r="307" spans="2:47">
      <c r="B307" s="8">
        <v>2.94</v>
      </c>
      <c r="C307" s="8">
        <f t="shared" si="10"/>
        <v>0.68666666666666987</v>
      </c>
      <c r="D307" t="s">
        <v>65</v>
      </c>
      <c r="E307" s="8">
        <v>2.94</v>
      </c>
      <c r="F307" t="s">
        <v>427</v>
      </c>
      <c r="G307" t="s">
        <v>91</v>
      </c>
      <c r="H307" s="8">
        <v>2.94</v>
      </c>
      <c r="I307" s="8">
        <f t="shared" si="9"/>
        <v>0.64374999999999494</v>
      </c>
      <c r="J307" t="s">
        <v>65</v>
      </c>
      <c r="K307" s="8">
        <v>2.94</v>
      </c>
      <c r="L307" t="s">
        <v>553</v>
      </c>
      <c r="O307" s="8">
        <v>2.94</v>
      </c>
      <c r="P307" t="s">
        <v>556</v>
      </c>
      <c r="R307" s="8">
        <v>2.94</v>
      </c>
      <c r="S307" t="s">
        <v>560</v>
      </c>
      <c r="T307" t="s">
        <v>91</v>
      </c>
      <c r="AJ307" s="8">
        <v>2.94</v>
      </c>
      <c r="AK307" t="s">
        <v>566</v>
      </c>
      <c r="AM307" s="15">
        <v>29.400000000000002</v>
      </c>
      <c r="AN307" s="15">
        <v>2.94</v>
      </c>
      <c r="AO307" t="s">
        <v>573</v>
      </c>
      <c r="AP307" t="s">
        <v>91</v>
      </c>
      <c r="AQ307" s="15">
        <v>29.400000000000002</v>
      </c>
      <c r="AR307" s="8">
        <v>2.94</v>
      </c>
      <c r="AS307" t="s">
        <v>438</v>
      </c>
      <c r="AT307" t="s">
        <v>91</v>
      </c>
      <c r="AU307" t="s">
        <v>91</v>
      </c>
    </row>
    <row r="308" spans="2:47">
      <c r="B308" s="8">
        <v>2.9500000000000099</v>
      </c>
      <c r="C308" s="8">
        <f t="shared" si="10"/>
        <v>0.68333333333333657</v>
      </c>
      <c r="D308" t="s">
        <v>65</v>
      </c>
      <c r="E308" s="8">
        <v>2.9500000000000099</v>
      </c>
      <c r="F308" t="s">
        <v>427</v>
      </c>
      <c r="G308" t="s">
        <v>91</v>
      </c>
      <c r="H308" s="8">
        <v>2.95</v>
      </c>
      <c r="I308" s="8">
        <f t="shared" si="9"/>
        <v>0.64062499999999489</v>
      </c>
      <c r="J308" t="s">
        <v>65</v>
      </c>
      <c r="K308" s="8">
        <v>2.95</v>
      </c>
      <c r="L308" t="s">
        <v>553</v>
      </c>
      <c r="O308" s="8">
        <v>2.95</v>
      </c>
      <c r="P308" t="s">
        <v>556</v>
      </c>
      <c r="R308" s="8">
        <v>2.95</v>
      </c>
      <c r="S308" t="s">
        <v>560</v>
      </c>
      <c r="T308" t="s">
        <v>91</v>
      </c>
      <c r="AJ308" s="8">
        <v>2.95</v>
      </c>
      <c r="AK308" t="s">
        <v>566</v>
      </c>
      <c r="AM308" s="15">
        <v>29.5</v>
      </c>
      <c r="AN308" s="15">
        <v>2.95</v>
      </c>
      <c r="AO308" t="s">
        <v>573</v>
      </c>
      <c r="AP308" t="s">
        <v>91</v>
      </c>
      <c r="AQ308" s="15">
        <v>29.5</v>
      </c>
      <c r="AR308" s="8">
        <v>2.95</v>
      </c>
      <c r="AS308" t="s">
        <v>438</v>
      </c>
      <c r="AT308" t="s">
        <v>91</v>
      </c>
      <c r="AU308" t="s">
        <v>91</v>
      </c>
    </row>
    <row r="309" spans="2:47">
      <c r="B309" s="8">
        <v>2.96</v>
      </c>
      <c r="C309" s="8">
        <f t="shared" si="10"/>
        <v>0.68000000000000327</v>
      </c>
      <c r="D309" t="s">
        <v>65</v>
      </c>
      <c r="E309" s="8">
        <v>2.96</v>
      </c>
      <c r="F309" t="s">
        <v>427</v>
      </c>
      <c r="G309" t="s">
        <v>91</v>
      </c>
      <c r="H309" s="8">
        <v>2.96</v>
      </c>
      <c r="I309" s="8">
        <f t="shared" si="9"/>
        <v>0.63749999999999485</v>
      </c>
      <c r="J309" t="s">
        <v>65</v>
      </c>
      <c r="K309" s="8">
        <v>2.96</v>
      </c>
      <c r="L309" t="s">
        <v>553</v>
      </c>
      <c r="O309" s="8">
        <v>2.96</v>
      </c>
      <c r="P309" t="s">
        <v>556</v>
      </c>
      <c r="R309" s="8">
        <v>2.96</v>
      </c>
      <c r="S309" t="s">
        <v>560</v>
      </c>
      <c r="T309" t="s">
        <v>91</v>
      </c>
      <c r="AJ309" s="8">
        <v>2.96</v>
      </c>
      <c r="AK309" t="s">
        <v>566</v>
      </c>
      <c r="AM309" s="15">
        <v>29.6</v>
      </c>
      <c r="AN309" s="15">
        <v>2.96</v>
      </c>
      <c r="AO309" t="s">
        <v>573</v>
      </c>
      <c r="AP309" t="s">
        <v>91</v>
      </c>
      <c r="AQ309" s="15">
        <v>29.6</v>
      </c>
      <c r="AR309" s="8">
        <v>2.96</v>
      </c>
      <c r="AS309" t="s">
        <v>438</v>
      </c>
      <c r="AT309" t="s">
        <v>91</v>
      </c>
      <c r="AU309" t="s">
        <v>91</v>
      </c>
    </row>
    <row r="310" spans="2:47">
      <c r="B310" s="8">
        <v>2.97000000000001</v>
      </c>
      <c r="C310" s="8">
        <f t="shared" si="10"/>
        <v>0.67666666666666997</v>
      </c>
      <c r="D310" t="s">
        <v>65</v>
      </c>
      <c r="E310" s="8">
        <v>2.97000000000001</v>
      </c>
      <c r="F310" t="s">
        <v>427</v>
      </c>
      <c r="G310" t="s">
        <v>91</v>
      </c>
      <c r="H310" s="8">
        <v>2.97</v>
      </c>
      <c r="I310" s="8">
        <f t="shared" si="9"/>
        <v>0.6343749999999948</v>
      </c>
      <c r="J310" t="s">
        <v>65</v>
      </c>
      <c r="K310" s="8">
        <v>2.97</v>
      </c>
      <c r="L310" t="s">
        <v>553</v>
      </c>
      <c r="O310" s="8">
        <v>2.97</v>
      </c>
      <c r="P310" t="s">
        <v>556</v>
      </c>
      <c r="R310" s="8">
        <v>2.97</v>
      </c>
      <c r="S310" t="s">
        <v>560</v>
      </c>
      <c r="T310" t="s">
        <v>91</v>
      </c>
      <c r="AJ310" s="8">
        <v>2.97</v>
      </c>
      <c r="AK310" t="s">
        <v>566</v>
      </c>
      <c r="AM310" s="15">
        <v>29.700000000000003</v>
      </c>
      <c r="AN310" s="15">
        <v>2.97</v>
      </c>
      <c r="AO310" t="s">
        <v>573</v>
      </c>
      <c r="AP310" t="s">
        <v>91</v>
      </c>
      <c r="AQ310" s="15">
        <v>29.700000000000003</v>
      </c>
      <c r="AR310" s="8">
        <v>2.97</v>
      </c>
      <c r="AS310" t="s">
        <v>438</v>
      </c>
      <c r="AT310" t="s">
        <v>91</v>
      </c>
      <c r="AU310" t="s">
        <v>91</v>
      </c>
    </row>
    <row r="311" spans="2:47">
      <c r="B311" s="8">
        <v>2.9800000000000102</v>
      </c>
      <c r="C311" s="8">
        <f t="shared" si="10"/>
        <v>0.67333333333333667</v>
      </c>
      <c r="D311" t="s">
        <v>65</v>
      </c>
      <c r="E311" s="8">
        <v>2.9800000000000102</v>
      </c>
      <c r="F311" t="s">
        <v>427</v>
      </c>
      <c r="G311" t="s">
        <v>91</v>
      </c>
      <c r="H311" s="8">
        <v>2.98</v>
      </c>
      <c r="I311" s="8">
        <f t="shared" si="9"/>
        <v>0.63124999999999476</v>
      </c>
      <c r="J311" t="s">
        <v>65</v>
      </c>
      <c r="K311" s="8">
        <v>2.98</v>
      </c>
      <c r="L311" t="s">
        <v>553</v>
      </c>
      <c r="O311" s="8">
        <v>2.98</v>
      </c>
      <c r="P311" t="s">
        <v>556</v>
      </c>
      <c r="R311" s="8">
        <v>2.98</v>
      </c>
      <c r="S311" t="s">
        <v>560</v>
      </c>
      <c r="T311" t="s">
        <v>91</v>
      </c>
      <c r="AJ311" s="8">
        <v>2.98</v>
      </c>
      <c r="AK311" t="s">
        <v>566</v>
      </c>
      <c r="AM311" s="15">
        <v>29.8</v>
      </c>
      <c r="AN311" s="15">
        <v>2.98</v>
      </c>
      <c r="AO311" t="s">
        <v>573</v>
      </c>
      <c r="AP311" t="s">
        <v>91</v>
      </c>
      <c r="AQ311" s="15">
        <v>29.8</v>
      </c>
      <c r="AR311" s="8">
        <v>2.98</v>
      </c>
      <c r="AS311" t="s">
        <v>438</v>
      </c>
      <c r="AT311" t="s">
        <v>91</v>
      </c>
      <c r="AU311" t="s">
        <v>91</v>
      </c>
    </row>
    <row r="312" spans="2:47">
      <c r="B312" s="8">
        <v>2.99000000000001</v>
      </c>
      <c r="C312" s="8">
        <f t="shared" si="10"/>
        <v>0.67000000000000337</v>
      </c>
      <c r="D312" t="s">
        <v>65</v>
      </c>
      <c r="E312" s="8">
        <v>2.99000000000001</v>
      </c>
      <c r="F312" t="s">
        <v>427</v>
      </c>
      <c r="G312" t="s">
        <v>91</v>
      </c>
      <c r="H312" s="8">
        <v>2.99</v>
      </c>
      <c r="I312" s="8">
        <f t="shared" si="9"/>
        <v>0.62812499999999472</v>
      </c>
      <c r="J312" t="s">
        <v>65</v>
      </c>
      <c r="K312" s="8">
        <v>2.99</v>
      </c>
      <c r="L312" t="s">
        <v>553</v>
      </c>
      <c r="O312" s="8">
        <v>2.99</v>
      </c>
      <c r="P312" t="s">
        <v>556</v>
      </c>
      <c r="R312" s="8">
        <v>2.99</v>
      </c>
      <c r="S312" t="s">
        <v>560</v>
      </c>
      <c r="T312" t="s">
        <v>91</v>
      </c>
      <c r="AJ312" s="8">
        <v>2.99</v>
      </c>
      <c r="AK312" t="s">
        <v>566</v>
      </c>
      <c r="AM312" s="15">
        <v>29.900000000000002</v>
      </c>
      <c r="AN312" s="15">
        <v>2.99</v>
      </c>
      <c r="AO312" t="s">
        <v>573</v>
      </c>
      <c r="AP312" t="s">
        <v>91</v>
      </c>
      <c r="AQ312" s="15">
        <v>29.900000000000002</v>
      </c>
      <c r="AR312" s="8">
        <v>2.99</v>
      </c>
      <c r="AS312" t="s">
        <v>438</v>
      </c>
      <c r="AT312" t="s">
        <v>91</v>
      </c>
      <c r="AU312" t="s">
        <v>91</v>
      </c>
    </row>
    <row r="313" spans="2:47">
      <c r="B313" s="8">
        <v>3.0000000000000102</v>
      </c>
      <c r="C313" s="8">
        <f t="shared" si="10"/>
        <v>0.66666666666667007</v>
      </c>
      <c r="D313" t="s">
        <v>65</v>
      </c>
      <c r="E313" s="8">
        <v>3.0000000000000102</v>
      </c>
      <c r="F313" t="s">
        <v>427</v>
      </c>
      <c r="G313" t="s">
        <v>91</v>
      </c>
      <c r="H313" s="8">
        <v>3</v>
      </c>
      <c r="I313" s="8">
        <f t="shared" si="9"/>
        <v>0.62499999999999467</v>
      </c>
      <c r="J313" t="s">
        <v>65</v>
      </c>
      <c r="K313" s="8">
        <v>3</v>
      </c>
      <c r="L313" t="s">
        <v>553</v>
      </c>
      <c r="O313" s="8">
        <v>3</v>
      </c>
      <c r="P313" t="s">
        <v>556</v>
      </c>
      <c r="R313" s="8">
        <v>3</v>
      </c>
      <c r="S313" t="s">
        <v>560</v>
      </c>
      <c r="T313" t="s">
        <v>91</v>
      </c>
      <c r="AJ313" s="8">
        <v>3</v>
      </c>
      <c r="AK313" t="s">
        <v>566</v>
      </c>
      <c r="AM313" s="15">
        <v>30</v>
      </c>
      <c r="AN313" s="15">
        <v>3</v>
      </c>
      <c r="AO313" t="s">
        <v>573</v>
      </c>
      <c r="AP313" t="s">
        <v>91</v>
      </c>
      <c r="AQ313" s="15">
        <v>30</v>
      </c>
      <c r="AR313" s="8">
        <v>3</v>
      </c>
      <c r="AS313" t="s">
        <v>438</v>
      </c>
      <c r="AT313" t="s">
        <v>91</v>
      </c>
      <c r="AU313" t="s">
        <v>91</v>
      </c>
    </row>
    <row r="314" spans="2:47">
      <c r="B314" s="8">
        <v>3.01000000000001</v>
      </c>
      <c r="C314" s="8">
        <f t="shared" si="10"/>
        <v>0.66333333333333677</v>
      </c>
      <c r="D314" t="s">
        <v>65</v>
      </c>
      <c r="E314" s="8">
        <v>3.01000000000001</v>
      </c>
      <c r="F314" t="s">
        <v>427</v>
      </c>
      <c r="G314" t="s">
        <v>91</v>
      </c>
      <c r="H314" s="8">
        <v>3.0100000000000002</v>
      </c>
      <c r="I314" s="8">
        <f t="shared" si="9"/>
        <v>0.62187499999999463</v>
      </c>
      <c r="J314" t="s">
        <v>65</v>
      </c>
      <c r="K314" s="8">
        <v>3.0100000000000002</v>
      </c>
      <c r="L314" t="s">
        <v>553</v>
      </c>
      <c r="O314" s="8">
        <v>3.0100000000000002</v>
      </c>
      <c r="P314" t="s">
        <v>556</v>
      </c>
      <c r="R314" s="8">
        <v>3.0100000000000002</v>
      </c>
      <c r="S314" t="s">
        <v>560</v>
      </c>
      <c r="T314" t="s">
        <v>91</v>
      </c>
      <c r="AJ314" s="8">
        <v>3.0100000000000002</v>
      </c>
      <c r="AK314" t="s">
        <v>566</v>
      </c>
      <c r="AM314" s="15">
        <v>30.1</v>
      </c>
      <c r="AN314" s="15">
        <v>3.01</v>
      </c>
      <c r="AO314" t="s">
        <v>573</v>
      </c>
      <c r="AP314" t="s">
        <v>91</v>
      </c>
      <c r="AQ314" s="15">
        <v>30.1</v>
      </c>
      <c r="AR314" s="8">
        <v>3.0100000000000002</v>
      </c>
      <c r="AS314" t="s">
        <v>438</v>
      </c>
      <c r="AT314" t="s">
        <v>91</v>
      </c>
      <c r="AU314" t="s">
        <v>91</v>
      </c>
    </row>
    <row r="315" spans="2:47">
      <c r="B315" s="8">
        <v>3.0200000000000098</v>
      </c>
      <c r="C315" s="8">
        <f t="shared" si="10"/>
        <v>0.66000000000000347</v>
      </c>
      <c r="D315" t="s">
        <v>65</v>
      </c>
      <c r="E315" s="8">
        <v>3.0200000000000098</v>
      </c>
      <c r="F315" t="s">
        <v>427</v>
      </c>
      <c r="G315" t="s">
        <v>91</v>
      </c>
      <c r="H315" s="8">
        <v>3.02</v>
      </c>
      <c r="I315" s="8">
        <f t="shared" si="9"/>
        <v>0.61874999999999458</v>
      </c>
      <c r="J315" t="s">
        <v>65</v>
      </c>
      <c r="K315" s="8">
        <v>3.02</v>
      </c>
      <c r="L315" t="s">
        <v>553</v>
      </c>
      <c r="O315" s="8">
        <v>3.02</v>
      </c>
      <c r="P315" t="s">
        <v>556</v>
      </c>
      <c r="R315" s="8">
        <v>3.02</v>
      </c>
      <c r="S315" t="s">
        <v>560</v>
      </c>
      <c r="T315" t="s">
        <v>91</v>
      </c>
      <c r="AJ315" s="8">
        <v>3.02</v>
      </c>
      <c r="AK315" t="s">
        <v>566</v>
      </c>
      <c r="AM315" s="15">
        <v>30.200000000000003</v>
      </c>
      <c r="AN315" s="15">
        <v>3.02</v>
      </c>
      <c r="AO315" t="s">
        <v>573</v>
      </c>
      <c r="AP315" t="s">
        <v>91</v>
      </c>
      <c r="AQ315" s="15">
        <v>30.200000000000003</v>
      </c>
      <c r="AR315" s="8">
        <v>3.02</v>
      </c>
      <c r="AS315" t="s">
        <v>438</v>
      </c>
      <c r="AT315" t="s">
        <v>91</v>
      </c>
      <c r="AU315" t="s">
        <v>91</v>
      </c>
    </row>
    <row r="316" spans="2:47">
      <c r="B316" s="8">
        <v>3.03000000000001</v>
      </c>
      <c r="C316" s="8">
        <f t="shared" si="10"/>
        <v>0.65666666666667017</v>
      </c>
      <c r="D316" t="s">
        <v>65</v>
      </c>
      <c r="E316" s="8">
        <v>3.03000000000001</v>
      </c>
      <c r="F316" t="s">
        <v>427</v>
      </c>
      <c r="G316" t="s">
        <v>91</v>
      </c>
      <c r="H316" s="8">
        <v>3.0300000000000002</v>
      </c>
      <c r="I316" s="8">
        <f t="shared" si="9"/>
        <v>0.61562499999999454</v>
      </c>
      <c r="J316" t="s">
        <v>65</v>
      </c>
      <c r="K316" s="8">
        <v>3.0300000000000002</v>
      </c>
      <c r="L316" t="s">
        <v>553</v>
      </c>
      <c r="O316" s="8">
        <v>3.0300000000000002</v>
      </c>
      <c r="P316" t="s">
        <v>556</v>
      </c>
      <c r="R316" s="8">
        <v>3.0300000000000002</v>
      </c>
      <c r="S316" t="s">
        <v>560</v>
      </c>
      <c r="T316" t="s">
        <v>91</v>
      </c>
      <c r="AJ316" s="8">
        <v>3.0300000000000002</v>
      </c>
      <c r="AK316" t="s">
        <v>566</v>
      </c>
      <c r="AM316" s="15">
        <v>30.3</v>
      </c>
      <c r="AN316" s="15">
        <v>3.03</v>
      </c>
      <c r="AO316" t="s">
        <v>573</v>
      </c>
      <c r="AP316" t="s">
        <v>91</v>
      </c>
      <c r="AQ316" s="15">
        <v>30.3</v>
      </c>
      <c r="AR316" s="8">
        <v>3.0300000000000002</v>
      </c>
      <c r="AS316" t="s">
        <v>438</v>
      </c>
      <c r="AT316" t="s">
        <v>91</v>
      </c>
      <c r="AU316" t="s">
        <v>91</v>
      </c>
    </row>
    <row r="317" spans="2:47">
      <c r="B317" s="8">
        <v>3.0400000000000098</v>
      </c>
      <c r="C317" s="8">
        <f t="shared" si="10"/>
        <v>0.65333333333333687</v>
      </c>
      <c r="D317" t="s">
        <v>65</v>
      </c>
      <c r="E317" s="8">
        <v>3.0400000000000098</v>
      </c>
      <c r="F317" t="s">
        <v>427</v>
      </c>
      <c r="G317" t="s">
        <v>91</v>
      </c>
      <c r="H317" s="8">
        <v>3.04</v>
      </c>
      <c r="I317" s="8">
        <f t="shared" si="9"/>
        <v>0.61249999999999449</v>
      </c>
      <c r="J317" t="s">
        <v>65</v>
      </c>
      <c r="K317" s="8">
        <v>3.04</v>
      </c>
      <c r="L317" t="s">
        <v>553</v>
      </c>
      <c r="O317" s="8">
        <v>3.04</v>
      </c>
      <c r="P317" t="s">
        <v>556</v>
      </c>
      <c r="R317" s="8">
        <v>3.04</v>
      </c>
      <c r="S317" t="s">
        <v>560</v>
      </c>
      <c r="T317" t="s">
        <v>91</v>
      </c>
      <c r="AJ317" s="8">
        <v>3.04</v>
      </c>
      <c r="AK317" t="s">
        <v>566</v>
      </c>
      <c r="AM317" s="15">
        <v>30.400000000000002</v>
      </c>
      <c r="AN317" s="15">
        <v>3.04</v>
      </c>
      <c r="AO317" t="s">
        <v>573</v>
      </c>
      <c r="AP317" t="s">
        <v>91</v>
      </c>
      <c r="AQ317" s="15">
        <v>30.400000000000002</v>
      </c>
      <c r="AR317" s="8">
        <v>3.04</v>
      </c>
      <c r="AS317" t="s">
        <v>438</v>
      </c>
      <c r="AT317" t="s">
        <v>91</v>
      </c>
      <c r="AU317" t="s">
        <v>91</v>
      </c>
    </row>
    <row r="318" spans="2:47">
      <c r="B318" s="8">
        <v>3.05000000000001</v>
      </c>
      <c r="C318" s="8">
        <f t="shared" si="10"/>
        <v>0.65000000000000357</v>
      </c>
      <c r="D318" t="s">
        <v>65</v>
      </c>
      <c r="E318" s="8">
        <v>3.05000000000001</v>
      </c>
      <c r="F318" t="s">
        <v>427</v>
      </c>
      <c r="G318" t="s">
        <v>91</v>
      </c>
      <c r="H318" s="8">
        <v>3.0500000000000003</v>
      </c>
      <c r="I318" s="8">
        <f t="shared" si="9"/>
        <v>0.60937499999999445</v>
      </c>
      <c r="J318" t="s">
        <v>65</v>
      </c>
      <c r="K318" s="8">
        <v>3.0500000000000003</v>
      </c>
      <c r="L318" t="s">
        <v>553</v>
      </c>
      <c r="O318" s="8">
        <v>3.0500000000000003</v>
      </c>
      <c r="P318" t="s">
        <v>556</v>
      </c>
      <c r="R318" s="8">
        <v>3.0500000000000003</v>
      </c>
      <c r="S318" t="s">
        <v>560</v>
      </c>
      <c r="T318" t="s">
        <v>91</v>
      </c>
      <c r="AJ318" s="8">
        <v>3.0500000000000003</v>
      </c>
      <c r="AK318" t="s">
        <v>566</v>
      </c>
      <c r="AM318" s="15">
        <v>30.5</v>
      </c>
      <c r="AN318" s="15">
        <v>3.05</v>
      </c>
      <c r="AO318" t="s">
        <v>573</v>
      </c>
      <c r="AP318" t="s">
        <v>91</v>
      </c>
      <c r="AQ318" s="15">
        <v>30.5</v>
      </c>
      <c r="AR318" s="8">
        <v>3.0500000000000003</v>
      </c>
      <c r="AS318" t="s">
        <v>438</v>
      </c>
      <c r="AT318" t="s">
        <v>91</v>
      </c>
      <c r="AU318" t="s">
        <v>91</v>
      </c>
    </row>
    <row r="319" spans="2:47">
      <c r="B319" s="8">
        <v>3.0600000000000098</v>
      </c>
      <c r="C319" s="8">
        <f t="shared" si="10"/>
        <v>0.64666666666667028</v>
      </c>
      <c r="D319" t="s">
        <v>65</v>
      </c>
      <c r="E319" s="8">
        <v>3.0600000000000098</v>
      </c>
      <c r="F319" t="s">
        <v>427</v>
      </c>
      <c r="G319" t="s">
        <v>91</v>
      </c>
      <c r="H319" s="8">
        <v>3.06</v>
      </c>
      <c r="I319" s="8">
        <f t="shared" si="9"/>
        <v>0.6062499999999944</v>
      </c>
      <c r="J319" t="s">
        <v>65</v>
      </c>
      <c r="K319" s="8">
        <v>3.06</v>
      </c>
      <c r="L319" t="s">
        <v>553</v>
      </c>
      <c r="O319" s="8">
        <v>3.06</v>
      </c>
      <c r="P319" t="s">
        <v>556</v>
      </c>
      <c r="R319" s="8">
        <v>3.06</v>
      </c>
      <c r="S319" t="s">
        <v>560</v>
      </c>
      <c r="T319" t="s">
        <v>91</v>
      </c>
      <c r="AJ319" s="8">
        <v>3.06</v>
      </c>
      <c r="AK319" t="s">
        <v>566</v>
      </c>
      <c r="AM319" s="15">
        <v>30.6</v>
      </c>
      <c r="AN319" s="15">
        <v>3.06</v>
      </c>
      <c r="AO319" t="s">
        <v>573</v>
      </c>
      <c r="AP319" t="s">
        <v>91</v>
      </c>
      <c r="AQ319" s="15">
        <v>30.6</v>
      </c>
      <c r="AR319" s="8">
        <v>3.06</v>
      </c>
      <c r="AS319" t="s">
        <v>438</v>
      </c>
      <c r="AT319" t="s">
        <v>91</v>
      </c>
      <c r="AU319" t="s">
        <v>91</v>
      </c>
    </row>
    <row r="320" spans="2:47">
      <c r="B320" s="8">
        <v>3.0700000000000101</v>
      </c>
      <c r="C320" s="8">
        <f t="shared" si="10"/>
        <v>0.64333333333333698</v>
      </c>
      <c r="D320" t="s">
        <v>65</v>
      </c>
      <c r="E320" s="8">
        <v>3.0700000000000101</v>
      </c>
      <c r="F320" t="s">
        <v>427</v>
      </c>
      <c r="G320" t="s">
        <v>91</v>
      </c>
      <c r="H320" s="8">
        <v>3.0700000000000003</v>
      </c>
      <c r="I320" s="8">
        <f t="shared" si="9"/>
        <v>0.60312499999999436</v>
      </c>
      <c r="J320" t="s">
        <v>65</v>
      </c>
      <c r="K320" s="8">
        <v>3.0700000000000003</v>
      </c>
      <c r="L320" t="s">
        <v>553</v>
      </c>
      <c r="O320" s="8">
        <v>3.0700000000000003</v>
      </c>
      <c r="P320" t="s">
        <v>556</v>
      </c>
      <c r="R320" s="8">
        <v>3.0700000000000003</v>
      </c>
      <c r="S320" t="s">
        <v>560</v>
      </c>
      <c r="T320" t="s">
        <v>91</v>
      </c>
      <c r="AJ320" s="8">
        <v>3.0700000000000003</v>
      </c>
      <c r="AK320" t="s">
        <v>566</v>
      </c>
      <c r="AM320" s="15">
        <v>30.700000000000003</v>
      </c>
      <c r="AN320" s="15">
        <v>3.07</v>
      </c>
      <c r="AO320" t="s">
        <v>573</v>
      </c>
      <c r="AP320" t="s">
        <v>91</v>
      </c>
      <c r="AQ320" s="15">
        <v>30.700000000000003</v>
      </c>
      <c r="AR320" s="8">
        <v>3.0700000000000003</v>
      </c>
      <c r="AS320" t="s">
        <v>438</v>
      </c>
      <c r="AT320" t="s">
        <v>91</v>
      </c>
      <c r="AU320" t="s">
        <v>91</v>
      </c>
    </row>
    <row r="321" spans="2:47">
      <c r="B321" s="8">
        <v>3.0800000000000098</v>
      </c>
      <c r="C321" s="8">
        <f t="shared" si="10"/>
        <v>0.64000000000000368</v>
      </c>
      <c r="D321" t="s">
        <v>65</v>
      </c>
      <c r="E321" s="8">
        <v>3.0800000000000098</v>
      </c>
      <c r="F321" t="s">
        <v>427</v>
      </c>
      <c r="G321" t="s">
        <v>91</v>
      </c>
      <c r="H321" s="8">
        <v>3.08</v>
      </c>
      <c r="I321" s="8">
        <f t="shared" si="9"/>
        <v>0.59999999999999432</v>
      </c>
      <c r="J321" t="s">
        <v>65</v>
      </c>
      <c r="K321" s="8">
        <v>3.08</v>
      </c>
      <c r="L321" t="s">
        <v>553</v>
      </c>
      <c r="O321" s="8">
        <v>3.08</v>
      </c>
      <c r="P321" t="s">
        <v>556</v>
      </c>
      <c r="R321" s="8">
        <v>3.08</v>
      </c>
      <c r="S321" t="s">
        <v>560</v>
      </c>
      <c r="T321" t="s">
        <v>91</v>
      </c>
      <c r="AJ321" s="8">
        <v>3.08</v>
      </c>
      <c r="AK321" t="s">
        <v>566</v>
      </c>
      <c r="AM321" s="15">
        <v>30.8</v>
      </c>
      <c r="AN321" s="15">
        <v>3.08</v>
      </c>
      <c r="AO321" t="s">
        <v>573</v>
      </c>
      <c r="AP321" t="s">
        <v>91</v>
      </c>
      <c r="AQ321" s="15">
        <v>30.8</v>
      </c>
      <c r="AR321" s="8">
        <v>3.08</v>
      </c>
      <c r="AS321" t="s">
        <v>438</v>
      </c>
      <c r="AT321" t="s">
        <v>91</v>
      </c>
      <c r="AU321" t="s">
        <v>91</v>
      </c>
    </row>
    <row r="322" spans="2:47">
      <c r="B322" s="8">
        <v>3.0900000000000101</v>
      </c>
      <c r="C322" s="8">
        <f t="shared" si="10"/>
        <v>0.63666666666667038</v>
      </c>
      <c r="D322" t="s">
        <v>65</v>
      </c>
      <c r="E322" s="8">
        <v>3.0900000000000101</v>
      </c>
      <c r="F322" t="s">
        <v>427</v>
      </c>
      <c r="G322" t="s">
        <v>91</v>
      </c>
      <c r="H322" s="8">
        <v>3.09</v>
      </c>
      <c r="I322" s="8">
        <f t="shared" si="9"/>
        <v>0.59687499999999427</v>
      </c>
      <c r="J322" t="s">
        <v>65</v>
      </c>
      <c r="K322" s="8">
        <v>3.09</v>
      </c>
      <c r="L322" t="s">
        <v>553</v>
      </c>
      <c r="O322" s="8">
        <v>3.09</v>
      </c>
      <c r="P322" t="s">
        <v>556</v>
      </c>
      <c r="R322" s="8">
        <v>3.09</v>
      </c>
      <c r="S322" t="s">
        <v>560</v>
      </c>
      <c r="T322" t="s">
        <v>91</v>
      </c>
      <c r="AJ322" s="8">
        <v>3.09</v>
      </c>
      <c r="AK322" t="s">
        <v>566</v>
      </c>
      <c r="AM322" s="15">
        <v>30.900000000000002</v>
      </c>
      <c r="AN322" s="15">
        <v>3.09</v>
      </c>
      <c r="AO322" t="s">
        <v>573</v>
      </c>
      <c r="AP322" t="s">
        <v>91</v>
      </c>
      <c r="AQ322" s="15">
        <v>30.900000000000002</v>
      </c>
      <c r="AR322" s="8">
        <v>3.09</v>
      </c>
      <c r="AS322" t="s">
        <v>438</v>
      </c>
      <c r="AT322" t="s">
        <v>91</v>
      </c>
      <c r="AU322" t="s">
        <v>91</v>
      </c>
    </row>
    <row r="323" spans="2:47">
      <c r="B323" s="8">
        <v>3.1000000000000099</v>
      </c>
      <c r="C323" s="8">
        <f t="shared" si="10"/>
        <v>0.63333333333333708</v>
      </c>
      <c r="D323" t="s">
        <v>65</v>
      </c>
      <c r="E323" s="8">
        <v>3.1000000000000099</v>
      </c>
      <c r="F323" t="s">
        <v>427</v>
      </c>
      <c r="G323" t="s">
        <v>91</v>
      </c>
      <c r="H323" s="8">
        <v>3.1</v>
      </c>
      <c r="I323" s="8">
        <f t="shared" si="9"/>
        <v>0.59374999999999423</v>
      </c>
      <c r="J323" t="s">
        <v>65</v>
      </c>
      <c r="K323" s="8">
        <v>3.1</v>
      </c>
      <c r="L323" t="s">
        <v>553</v>
      </c>
      <c r="O323" s="8">
        <v>3.1</v>
      </c>
      <c r="P323" t="s">
        <v>556</v>
      </c>
      <c r="R323" s="8">
        <v>3.1</v>
      </c>
      <c r="S323" t="s">
        <v>560</v>
      </c>
      <c r="T323" t="s">
        <v>91</v>
      </c>
      <c r="AJ323" s="8">
        <v>3.1</v>
      </c>
      <c r="AK323" t="s">
        <v>566</v>
      </c>
      <c r="AM323" s="15">
        <v>31</v>
      </c>
      <c r="AN323" s="15">
        <v>3.1</v>
      </c>
      <c r="AO323" t="s">
        <v>573</v>
      </c>
      <c r="AP323" t="s">
        <v>91</v>
      </c>
      <c r="AQ323" s="15">
        <v>31</v>
      </c>
      <c r="AR323" s="8">
        <v>3.1</v>
      </c>
      <c r="AS323" t="s">
        <v>438</v>
      </c>
      <c r="AT323" t="s">
        <v>91</v>
      </c>
      <c r="AU323" t="s">
        <v>91</v>
      </c>
    </row>
    <row r="324" spans="2:47">
      <c r="B324" s="8">
        <v>3.1100000000000101</v>
      </c>
      <c r="C324" s="8">
        <f t="shared" si="10"/>
        <v>0.63000000000000378</v>
      </c>
      <c r="D324" t="s">
        <v>65</v>
      </c>
      <c r="E324" s="8">
        <v>3.1100000000000101</v>
      </c>
      <c r="F324" t="s">
        <v>427</v>
      </c>
      <c r="G324" t="s">
        <v>91</v>
      </c>
      <c r="H324" s="8">
        <v>3.11</v>
      </c>
      <c r="I324" s="8">
        <f t="shared" ref="I324:I387" si="11">I323-(1/320)</f>
        <v>0.59062499999999418</v>
      </c>
      <c r="J324" t="s">
        <v>65</v>
      </c>
      <c r="K324" s="8">
        <v>3.11</v>
      </c>
      <c r="L324" t="s">
        <v>553</v>
      </c>
      <c r="O324" s="8">
        <v>3.11</v>
      </c>
      <c r="P324" t="s">
        <v>556</v>
      </c>
      <c r="R324" s="8">
        <v>3.11</v>
      </c>
      <c r="S324" t="s">
        <v>560</v>
      </c>
      <c r="T324" t="s">
        <v>91</v>
      </c>
      <c r="AJ324" s="8">
        <v>3.11</v>
      </c>
      <c r="AK324" t="s">
        <v>566</v>
      </c>
      <c r="AM324" s="15">
        <v>31.1</v>
      </c>
      <c r="AN324" s="15">
        <v>3.11</v>
      </c>
      <c r="AO324" t="s">
        <v>573</v>
      </c>
      <c r="AP324" t="s">
        <v>91</v>
      </c>
      <c r="AQ324" s="15">
        <v>31.1</v>
      </c>
      <c r="AR324" s="8">
        <v>3.11</v>
      </c>
      <c r="AS324" t="s">
        <v>438</v>
      </c>
      <c r="AT324" t="s">
        <v>91</v>
      </c>
      <c r="AU324" t="s">
        <v>91</v>
      </c>
    </row>
    <row r="325" spans="2:47">
      <c r="B325" s="8">
        <v>3.1200000000000099</v>
      </c>
      <c r="C325" s="8">
        <f t="shared" si="10"/>
        <v>0.62666666666667048</v>
      </c>
      <c r="D325" t="s">
        <v>65</v>
      </c>
      <c r="E325" s="8">
        <v>3.1200000000000099</v>
      </c>
      <c r="F325" t="s">
        <v>427</v>
      </c>
      <c r="G325" t="s">
        <v>91</v>
      </c>
      <c r="H325" s="8">
        <v>3.12</v>
      </c>
      <c r="I325" s="8">
        <f t="shared" si="11"/>
        <v>0.58749999999999414</v>
      </c>
      <c r="J325" t="s">
        <v>65</v>
      </c>
      <c r="K325" s="8">
        <v>3.12</v>
      </c>
      <c r="L325" t="s">
        <v>553</v>
      </c>
      <c r="O325" s="8">
        <v>3.12</v>
      </c>
      <c r="P325" t="s">
        <v>556</v>
      </c>
      <c r="R325" s="8">
        <v>3.12</v>
      </c>
      <c r="S325" t="s">
        <v>560</v>
      </c>
      <c r="T325" t="s">
        <v>91</v>
      </c>
      <c r="AJ325" s="8">
        <v>3.12</v>
      </c>
      <c r="AK325" t="s">
        <v>566</v>
      </c>
      <c r="AM325" s="15">
        <v>31.200000000000003</v>
      </c>
      <c r="AN325" s="15">
        <v>3.12</v>
      </c>
      <c r="AO325" t="s">
        <v>573</v>
      </c>
      <c r="AP325" t="s">
        <v>91</v>
      </c>
      <c r="AQ325" s="15">
        <v>31.200000000000003</v>
      </c>
      <c r="AR325" s="8">
        <v>3.12</v>
      </c>
      <c r="AS325" t="s">
        <v>438</v>
      </c>
      <c r="AT325" t="s">
        <v>91</v>
      </c>
      <c r="AU325" t="s">
        <v>91</v>
      </c>
    </row>
    <row r="326" spans="2:47">
      <c r="B326" s="8">
        <v>3.1300000000000101</v>
      </c>
      <c r="C326" s="8">
        <f t="shared" si="10"/>
        <v>0.62333333333333718</v>
      </c>
      <c r="D326" t="s">
        <v>65</v>
      </c>
      <c r="E326" s="8">
        <v>3.1300000000000101</v>
      </c>
      <c r="F326" t="s">
        <v>427</v>
      </c>
      <c r="G326" t="s">
        <v>91</v>
      </c>
      <c r="H326" s="8">
        <v>3.13</v>
      </c>
      <c r="I326" s="8">
        <f t="shared" si="11"/>
        <v>0.58437499999999409</v>
      </c>
      <c r="J326" t="s">
        <v>65</v>
      </c>
      <c r="K326" s="8">
        <v>3.13</v>
      </c>
      <c r="L326" t="s">
        <v>553</v>
      </c>
      <c r="O326" s="8">
        <v>3.13</v>
      </c>
      <c r="P326" t="s">
        <v>556</v>
      </c>
      <c r="R326" s="8">
        <v>3.13</v>
      </c>
      <c r="S326" t="s">
        <v>560</v>
      </c>
      <c r="T326" t="s">
        <v>91</v>
      </c>
      <c r="AJ326" s="8">
        <v>3.13</v>
      </c>
      <c r="AK326" t="s">
        <v>566</v>
      </c>
      <c r="AM326" s="15">
        <v>31.3</v>
      </c>
      <c r="AN326" s="15">
        <v>3.13</v>
      </c>
      <c r="AO326" t="s">
        <v>573</v>
      </c>
      <c r="AP326" t="s">
        <v>91</v>
      </c>
      <c r="AQ326" s="15">
        <v>31.3</v>
      </c>
      <c r="AR326" s="8">
        <v>3.13</v>
      </c>
      <c r="AS326" t="s">
        <v>438</v>
      </c>
      <c r="AT326" t="s">
        <v>91</v>
      </c>
      <c r="AU326" t="s">
        <v>91</v>
      </c>
    </row>
    <row r="327" spans="2:47">
      <c r="B327" s="8">
        <v>3.1400000000000099</v>
      </c>
      <c r="C327" s="8">
        <f t="shared" si="10"/>
        <v>0.62000000000000388</v>
      </c>
      <c r="D327" t="s">
        <v>65</v>
      </c>
      <c r="E327" s="8">
        <v>3.1400000000000099</v>
      </c>
      <c r="F327" t="s">
        <v>427</v>
      </c>
      <c r="G327" t="s">
        <v>91</v>
      </c>
      <c r="H327" s="8">
        <v>3.14</v>
      </c>
      <c r="I327" s="8">
        <f t="shared" si="11"/>
        <v>0.58124999999999405</v>
      </c>
      <c r="J327" t="s">
        <v>65</v>
      </c>
      <c r="K327" s="8">
        <v>3.14</v>
      </c>
      <c r="L327" t="s">
        <v>553</v>
      </c>
      <c r="O327" s="8">
        <v>3.14</v>
      </c>
      <c r="P327" t="s">
        <v>556</v>
      </c>
      <c r="R327" s="8">
        <v>3.14</v>
      </c>
      <c r="S327" t="s">
        <v>560</v>
      </c>
      <c r="T327" t="s">
        <v>91</v>
      </c>
      <c r="AJ327" s="8">
        <v>3.14</v>
      </c>
      <c r="AK327" t="s">
        <v>566</v>
      </c>
      <c r="AM327" s="15">
        <v>31.400000000000002</v>
      </c>
      <c r="AN327" s="15">
        <v>3.14</v>
      </c>
      <c r="AO327" t="s">
        <v>573</v>
      </c>
      <c r="AP327" t="s">
        <v>91</v>
      </c>
      <c r="AQ327" s="15">
        <v>31.400000000000002</v>
      </c>
      <c r="AR327" s="8">
        <v>3.14</v>
      </c>
      <c r="AS327" t="s">
        <v>438</v>
      </c>
      <c r="AT327" t="s">
        <v>91</v>
      </c>
      <c r="AU327" t="s">
        <v>91</v>
      </c>
    </row>
    <row r="328" spans="2:47">
      <c r="B328" s="8">
        <v>3.1500000000000101</v>
      </c>
      <c r="C328" s="8">
        <f t="shared" si="10"/>
        <v>0.61666666666667058</v>
      </c>
      <c r="D328" t="s">
        <v>65</v>
      </c>
      <c r="E328" s="8">
        <v>3.1500000000000101</v>
      </c>
      <c r="F328" t="s">
        <v>427</v>
      </c>
      <c r="G328" t="s">
        <v>91</v>
      </c>
      <c r="H328" s="8">
        <v>3.15</v>
      </c>
      <c r="I328" s="8">
        <f t="shared" si="11"/>
        <v>0.578124999999994</v>
      </c>
      <c r="J328" t="s">
        <v>65</v>
      </c>
      <c r="K328" s="8">
        <v>3.15</v>
      </c>
      <c r="L328" t="s">
        <v>553</v>
      </c>
      <c r="O328" s="8">
        <v>3.15</v>
      </c>
      <c r="P328" t="s">
        <v>556</v>
      </c>
      <c r="R328" s="8">
        <v>3.15</v>
      </c>
      <c r="S328" t="s">
        <v>560</v>
      </c>
      <c r="T328" t="s">
        <v>91</v>
      </c>
      <c r="AJ328" s="8">
        <v>3.15</v>
      </c>
      <c r="AK328" t="s">
        <v>566</v>
      </c>
      <c r="AM328" s="15">
        <v>31.5</v>
      </c>
      <c r="AN328" s="15">
        <v>3.15</v>
      </c>
      <c r="AO328" t="s">
        <v>573</v>
      </c>
      <c r="AP328" t="s">
        <v>91</v>
      </c>
      <c r="AQ328" s="15">
        <v>31.5</v>
      </c>
      <c r="AR328" s="8">
        <v>3.15</v>
      </c>
      <c r="AS328" t="s">
        <v>438</v>
      </c>
      <c r="AT328" t="s">
        <v>91</v>
      </c>
      <c r="AU328" t="s">
        <v>91</v>
      </c>
    </row>
    <row r="329" spans="2:47">
      <c r="B329" s="8">
        <v>3.1600000000000099</v>
      </c>
      <c r="C329" s="8">
        <f t="shared" si="10"/>
        <v>0.61333333333333728</v>
      </c>
      <c r="D329" t="s">
        <v>65</v>
      </c>
      <c r="E329" s="8">
        <v>3.1600000000000099</v>
      </c>
      <c r="F329" t="s">
        <v>427</v>
      </c>
      <c r="G329" t="s">
        <v>91</v>
      </c>
      <c r="H329" s="8">
        <v>3.16</v>
      </c>
      <c r="I329" s="8">
        <f t="shared" si="11"/>
        <v>0.57499999999999396</v>
      </c>
      <c r="J329" t="s">
        <v>65</v>
      </c>
      <c r="K329" s="8">
        <v>3.16</v>
      </c>
      <c r="L329" t="s">
        <v>553</v>
      </c>
      <c r="O329" s="8">
        <v>3.16</v>
      </c>
      <c r="P329" t="s">
        <v>556</v>
      </c>
      <c r="R329" s="8">
        <v>3.16</v>
      </c>
      <c r="S329" t="s">
        <v>560</v>
      </c>
      <c r="T329" t="s">
        <v>91</v>
      </c>
      <c r="AJ329" s="8">
        <v>3.16</v>
      </c>
      <c r="AK329" t="s">
        <v>566</v>
      </c>
      <c r="AM329" s="15">
        <v>31.6</v>
      </c>
      <c r="AN329" s="15">
        <v>3.16</v>
      </c>
      <c r="AO329" t="s">
        <v>573</v>
      </c>
      <c r="AP329" t="s">
        <v>91</v>
      </c>
      <c r="AQ329" s="15">
        <v>31.6</v>
      </c>
      <c r="AR329" s="8">
        <v>3.16</v>
      </c>
      <c r="AS329" t="s">
        <v>438</v>
      </c>
      <c r="AT329" t="s">
        <v>91</v>
      </c>
      <c r="AU329" t="s">
        <v>91</v>
      </c>
    </row>
    <row r="330" spans="2:47">
      <c r="B330" s="8">
        <v>3.1700000000000101</v>
      </c>
      <c r="C330" s="8">
        <f t="shared" si="10"/>
        <v>0.61000000000000398</v>
      </c>
      <c r="D330" t="s">
        <v>65</v>
      </c>
      <c r="E330" s="8">
        <v>3.1700000000000101</v>
      </c>
      <c r="F330" t="s">
        <v>427</v>
      </c>
      <c r="G330" t="s">
        <v>91</v>
      </c>
      <c r="H330" s="8">
        <v>3.17</v>
      </c>
      <c r="I330" s="8">
        <f t="shared" si="11"/>
        <v>0.57187499999999392</v>
      </c>
      <c r="J330" t="s">
        <v>65</v>
      </c>
      <c r="K330" s="8">
        <v>3.17</v>
      </c>
      <c r="L330" t="s">
        <v>553</v>
      </c>
      <c r="O330" s="8">
        <v>3.17</v>
      </c>
      <c r="P330" t="s">
        <v>556</v>
      </c>
      <c r="R330" s="8">
        <v>3.17</v>
      </c>
      <c r="S330" t="s">
        <v>560</v>
      </c>
      <c r="T330" t="s">
        <v>91</v>
      </c>
      <c r="AJ330" s="8">
        <v>3.17</v>
      </c>
      <c r="AK330" t="s">
        <v>566</v>
      </c>
      <c r="AM330" s="15">
        <v>31.700000000000003</v>
      </c>
      <c r="AN330" s="15">
        <v>3.17</v>
      </c>
      <c r="AO330" t="s">
        <v>573</v>
      </c>
      <c r="AP330" t="s">
        <v>91</v>
      </c>
      <c r="AQ330" s="15">
        <v>31.700000000000003</v>
      </c>
      <c r="AR330" s="8">
        <v>3.17</v>
      </c>
      <c r="AS330" t="s">
        <v>438</v>
      </c>
      <c r="AT330" t="s">
        <v>91</v>
      </c>
      <c r="AU330" t="s">
        <v>91</v>
      </c>
    </row>
    <row r="331" spans="2:47">
      <c r="B331" s="8">
        <v>3.1800000000000099</v>
      </c>
      <c r="C331" s="8">
        <f t="shared" si="10"/>
        <v>0.60666666666667068</v>
      </c>
      <c r="D331" t="s">
        <v>65</v>
      </c>
      <c r="E331" s="8">
        <v>3.1800000000000099</v>
      </c>
      <c r="F331" t="s">
        <v>427</v>
      </c>
      <c r="G331" t="s">
        <v>91</v>
      </c>
      <c r="H331" s="8">
        <v>3.18</v>
      </c>
      <c r="I331" s="8">
        <f t="shared" si="11"/>
        <v>0.56874999999999387</v>
      </c>
      <c r="J331" t="s">
        <v>65</v>
      </c>
      <c r="K331" s="8">
        <v>3.18</v>
      </c>
      <c r="L331" t="s">
        <v>553</v>
      </c>
      <c r="O331" s="8">
        <v>3.18</v>
      </c>
      <c r="P331" t="s">
        <v>556</v>
      </c>
      <c r="R331" s="8">
        <v>3.18</v>
      </c>
      <c r="S331" t="s">
        <v>560</v>
      </c>
      <c r="T331" t="s">
        <v>91</v>
      </c>
      <c r="AJ331" s="8">
        <v>3.18</v>
      </c>
      <c r="AK331" t="s">
        <v>566</v>
      </c>
      <c r="AM331" s="15">
        <v>31.8</v>
      </c>
      <c r="AN331" s="15">
        <v>3.18</v>
      </c>
      <c r="AO331" t="s">
        <v>573</v>
      </c>
      <c r="AP331" t="s">
        <v>91</v>
      </c>
      <c r="AQ331" s="15">
        <v>31.8</v>
      </c>
      <c r="AR331" s="8">
        <v>3.18</v>
      </c>
      <c r="AS331" t="s">
        <v>438</v>
      </c>
      <c r="AT331" t="s">
        <v>91</v>
      </c>
      <c r="AU331" t="s">
        <v>91</v>
      </c>
    </row>
    <row r="332" spans="2:47">
      <c r="B332" s="8">
        <v>3.1900000000000102</v>
      </c>
      <c r="C332" s="8">
        <f t="shared" si="10"/>
        <v>0.60333333333333738</v>
      </c>
      <c r="D332" t="s">
        <v>65</v>
      </c>
      <c r="E332" s="8">
        <v>3.1900000000000102</v>
      </c>
      <c r="F332" t="s">
        <v>427</v>
      </c>
      <c r="G332" t="s">
        <v>91</v>
      </c>
      <c r="H332" s="8">
        <v>3.19</v>
      </c>
      <c r="I332" s="8">
        <f t="shared" si="11"/>
        <v>0.56562499999999383</v>
      </c>
      <c r="J332" t="s">
        <v>65</v>
      </c>
      <c r="K332" s="8">
        <v>3.19</v>
      </c>
      <c r="L332" t="s">
        <v>553</v>
      </c>
      <c r="O332" s="8">
        <v>3.19</v>
      </c>
      <c r="P332" t="s">
        <v>556</v>
      </c>
      <c r="R332" s="8">
        <v>3.19</v>
      </c>
      <c r="S332" t="s">
        <v>560</v>
      </c>
      <c r="T332" t="s">
        <v>91</v>
      </c>
      <c r="AJ332" s="8">
        <v>3.19</v>
      </c>
      <c r="AK332" t="s">
        <v>566</v>
      </c>
      <c r="AM332" s="15">
        <v>31.900000000000002</v>
      </c>
      <c r="AN332" s="15">
        <v>3.19</v>
      </c>
      <c r="AO332" t="s">
        <v>573</v>
      </c>
      <c r="AP332" t="s">
        <v>91</v>
      </c>
      <c r="AQ332" s="15">
        <v>31.900000000000002</v>
      </c>
      <c r="AR332" s="8">
        <v>3.19</v>
      </c>
      <c r="AS332" t="s">
        <v>438</v>
      </c>
      <c r="AT332" t="s">
        <v>91</v>
      </c>
      <c r="AU332" t="s">
        <v>91</v>
      </c>
    </row>
    <row r="333" spans="2:47">
      <c r="B333" s="8">
        <v>3.2000000000000099</v>
      </c>
      <c r="C333" s="8">
        <f t="shared" si="10"/>
        <v>0.60000000000000409</v>
      </c>
      <c r="D333" t="s">
        <v>65</v>
      </c>
      <c r="E333" s="8">
        <v>3.2000000000000099</v>
      </c>
      <c r="F333" t="s">
        <v>427</v>
      </c>
      <c r="G333" t="s">
        <v>91</v>
      </c>
      <c r="H333" s="8">
        <v>3.2</v>
      </c>
      <c r="I333" s="8">
        <f t="shared" si="11"/>
        <v>0.56249999999999378</v>
      </c>
      <c r="J333" t="s">
        <v>65</v>
      </c>
      <c r="K333" s="8">
        <v>3.2</v>
      </c>
      <c r="L333" t="s">
        <v>553</v>
      </c>
      <c r="O333" s="8">
        <v>3.2</v>
      </c>
      <c r="P333" t="s">
        <v>556</v>
      </c>
      <c r="R333" s="8">
        <v>3.2</v>
      </c>
      <c r="S333" t="s">
        <v>560</v>
      </c>
      <c r="T333" t="s">
        <v>91</v>
      </c>
      <c r="AJ333" s="8">
        <v>3.2</v>
      </c>
      <c r="AK333" t="s">
        <v>566</v>
      </c>
      <c r="AM333" s="15">
        <v>32</v>
      </c>
      <c r="AN333" s="15">
        <v>3.2</v>
      </c>
      <c r="AO333" t="s">
        <v>573</v>
      </c>
      <c r="AP333" t="s">
        <v>91</v>
      </c>
      <c r="AQ333" s="15">
        <v>32</v>
      </c>
      <c r="AR333" s="8">
        <v>3.2</v>
      </c>
      <c r="AS333" t="s">
        <v>438</v>
      </c>
      <c r="AT333" t="s">
        <v>91</v>
      </c>
      <c r="AU333" t="s">
        <v>91</v>
      </c>
    </row>
    <row r="334" spans="2:47">
      <c r="B334" s="8">
        <v>3.2100000000000102</v>
      </c>
      <c r="C334" s="8">
        <f t="shared" si="10"/>
        <v>0.59666666666667079</v>
      </c>
      <c r="D334" t="s">
        <v>65</v>
      </c>
      <c r="E334" s="8">
        <v>3.2100000000000102</v>
      </c>
      <c r="F334" t="s">
        <v>427</v>
      </c>
      <c r="G334" t="s">
        <v>91</v>
      </c>
      <c r="H334" s="8">
        <v>3.21</v>
      </c>
      <c r="I334" s="8">
        <f t="shared" si="11"/>
        <v>0.55937499999999374</v>
      </c>
      <c r="J334" t="s">
        <v>65</v>
      </c>
      <c r="K334" s="8">
        <v>3.21</v>
      </c>
      <c r="L334" t="s">
        <v>553</v>
      </c>
      <c r="O334" s="8">
        <v>3.21</v>
      </c>
      <c r="P334" t="s">
        <v>556</v>
      </c>
      <c r="R334" s="8">
        <v>3.21</v>
      </c>
      <c r="S334" t="s">
        <v>560</v>
      </c>
      <c r="T334" t="s">
        <v>91</v>
      </c>
      <c r="AJ334" s="8">
        <v>3.21</v>
      </c>
      <c r="AK334" t="s">
        <v>566</v>
      </c>
      <c r="AM334" s="15">
        <v>32.1</v>
      </c>
      <c r="AN334" s="15">
        <v>3.21</v>
      </c>
      <c r="AO334" t="s">
        <v>573</v>
      </c>
      <c r="AP334" t="s">
        <v>91</v>
      </c>
      <c r="AQ334" s="15">
        <v>32.1</v>
      </c>
      <c r="AR334" s="8">
        <v>3.21</v>
      </c>
      <c r="AS334" t="s">
        <v>438</v>
      </c>
      <c r="AT334" t="s">
        <v>91</v>
      </c>
      <c r="AU334" t="s">
        <v>91</v>
      </c>
    </row>
    <row r="335" spans="2:47">
      <c r="B335" s="8">
        <v>3.22000000000001</v>
      </c>
      <c r="C335" s="8">
        <f t="shared" si="10"/>
        <v>0.59333333333333749</v>
      </c>
      <c r="D335" t="s">
        <v>65</v>
      </c>
      <c r="E335" s="8">
        <v>3.22000000000001</v>
      </c>
      <c r="F335" t="s">
        <v>427</v>
      </c>
      <c r="G335" t="s">
        <v>91</v>
      </c>
      <c r="H335" s="8">
        <v>3.22</v>
      </c>
      <c r="I335" s="8">
        <f t="shared" si="11"/>
        <v>0.55624999999999369</v>
      </c>
      <c r="J335" t="s">
        <v>65</v>
      </c>
      <c r="K335" s="8">
        <v>3.22</v>
      </c>
      <c r="L335" t="s">
        <v>553</v>
      </c>
      <c r="O335" s="8">
        <v>3.22</v>
      </c>
      <c r="P335" t="s">
        <v>556</v>
      </c>
      <c r="R335" s="8">
        <v>3.22</v>
      </c>
      <c r="S335" t="s">
        <v>560</v>
      </c>
      <c r="T335" t="s">
        <v>91</v>
      </c>
      <c r="AJ335" s="8">
        <v>3.22</v>
      </c>
      <c r="AK335" t="s">
        <v>566</v>
      </c>
      <c r="AM335" s="15">
        <v>32.200000000000003</v>
      </c>
      <c r="AN335" s="15">
        <v>3.22</v>
      </c>
      <c r="AO335" t="s">
        <v>573</v>
      </c>
      <c r="AP335" t="s">
        <v>91</v>
      </c>
      <c r="AQ335" s="15">
        <v>32.200000000000003</v>
      </c>
      <c r="AR335" s="8">
        <v>3.22</v>
      </c>
      <c r="AS335" t="s">
        <v>438</v>
      </c>
      <c r="AT335" t="s">
        <v>91</v>
      </c>
      <c r="AU335" t="s">
        <v>91</v>
      </c>
    </row>
    <row r="336" spans="2:47">
      <c r="B336" s="8">
        <v>3.23</v>
      </c>
      <c r="C336" s="8">
        <f t="shared" si="10"/>
        <v>0.59000000000000419</v>
      </c>
      <c r="D336" t="s">
        <v>65</v>
      </c>
      <c r="E336" s="8">
        <v>3.23</v>
      </c>
      <c r="F336" t="s">
        <v>427</v>
      </c>
      <c r="G336" t="s">
        <v>91</v>
      </c>
      <c r="H336" s="8">
        <v>3.23</v>
      </c>
      <c r="I336" s="8">
        <f t="shared" si="11"/>
        <v>0.55312499999999365</v>
      </c>
      <c r="J336" t="s">
        <v>65</v>
      </c>
      <c r="K336" s="8">
        <v>3.23</v>
      </c>
      <c r="L336" t="s">
        <v>553</v>
      </c>
      <c r="O336" s="8">
        <v>3.23</v>
      </c>
      <c r="P336" t="s">
        <v>556</v>
      </c>
      <c r="R336" s="8">
        <v>3.23</v>
      </c>
      <c r="S336" t="s">
        <v>560</v>
      </c>
      <c r="T336" t="s">
        <v>91</v>
      </c>
      <c r="AJ336" s="8">
        <v>3.23</v>
      </c>
      <c r="AK336" t="s">
        <v>566</v>
      </c>
      <c r="AM336" s="15">
        <v>32.300000000000004</v>
      </c>
      <c r="AN336" s="15">
        <v>3.23</v>
      </c>
      <c r="AO336" t="s">
        <v>573</v>
      </c>
      <c r="AP336" t="s">
        <v>91</v>
      </c>
      <c r="AQ336" s="15">
        <v>32.300000000000004</v>
      </c>
      <c r="AR336" s="8">
        <v>3.23</v>
      </c>
      <c r="AS336" t="s">
        <v>438</v>
      </c>
      <c r="AT336" t="s">
        <v>91</v>
      </c>
      <c r="AU336" t="s">
        <v>91</v>
      </c>
    </row>
    <row r="337" spans="2:47">
      <c r="B337" s="8">
        <v>3.24000000000001</v>
      </c>
      <c r="C337" s="8">
        <f t="shared" si="10"/>
        <v>0.58666666666667089</v>
      </c>
      <c r="D337" t="s">
        <v>65</v>
      </c>
      <c r="E337" s="8">
        <v>3.24000000000001</v>
      </c>
      <c r="F337" t="s">
        <v>427</v>
      </c>
      <c r="G337" t="s">
        <v>91</v>
      </c>
      <c r="H337" s="8">
        <v>3.24</v>
      </c>
      <c r="I337" s="8">
        <f t="shared" si="11"/>
        <v>0.54999999999999361</v>
      </c>
      <c r="J337" t="s">
        <v>65</v>
      </c>
      <c r="K337" s="8">
        <v>3.24</v>
      </c>
      <c r="L337" t="s">
        <v>553</v>
      </c>
      <c r="O337" s="8">
        <v>3.24</v>
      </c>
      <c r="P337" t="s">
        <v>556</v>
      </c>
      <c r="R337" s="8">
        <v>3.24</v>
      </c>
      <c r="S337" t="s">
        <v>560</v>
      </c>
      <c r="T337" t="s">
        <v>91</v>
      </c>
      <c r="AJ337" s="8">
        <v>3.24</v>
      </c>
      <c r="AK337" t="s">
        <v>566</v>
      </c>
      <c r="AM337" s="15">
        <v>32.4</v>
      </c>
      <c r="AN337" s="15">
        <v>3.24</v>
      </c>
      <c r="AO337" t="s">
        <v>573</v>
      </c>
      <c r="AP337" t="s">
        <v>91</v>
      </c>
      <c r="AQ337" s="15">
        <v>32.4</v>
      </c>
      <c r="AR337" s="8">
        <v>3.24</v>
      </c>
      <c r="AS337" t="s">
        <v>438</v>
      </c>
      <c r="AT337" t="s">
        <v>91</v>
      </c>
      <c r="AU337" t="s">
        <v>91</v>
      </c>
    </row>
    <row r="338" spans="2:47">
      <c r="B338" s="8">
        <v>3.25</v>
      </c>
      <c r="C338" s="8">
        <f t="shared" si="10"/>
        <v>0.58333333333333759</v>
      </c>
      <c r="D338" t="s">
        <v>65</v>
      </c>
      <c r="E338" s="8">
        <v>3.25</v>
      </c>
      <c r="F338" t="s">
        <v>427</v>
      </c>
      <c r="G338" t="s">
        <v>91</v>
      </c>
      <c r="H338" s="8">
        <v>3.25</v>
      </c>
      <c r="I338" s="8">
        <f t="shared" si="11"/>
        <v>0.54687499999999356</v>
      </c>
      <c r="J338" t="s">
        <v>65</v>
      </c>
      <c r="K338" s="8">
        <v>3.25</v>
      </c>
      <c r="L338" t="s">
        <v>553</v>
      </c>
      <c r="O338" s="8">
        <v>3.25</v>
      </c>
      <c r="P338" t="s">
        <v>556</v>
      </c>
      <c r="R338" s="8">
        <v>3.25</v>
      </c>
      <c r="S338" t="s">
        <v>560</v>
      </c>
      <c r="T338" t="s">
        <v>91</v>
      </c>
      <c r="AJ338" s="8">
        <v>3.25</v>
      </c>
      <c r="AK338" t="s">
        <v>566</v>
      </c>
      <c r="AM338" s="15">
        <v>32.5</v>
      </c>
      <c r="AN338" s="15">
        <v>3.25</v>
      </c>
      <c r="AO338" t="s">
        <v>573</v>
      </c>
      <c r="AP338" t="s">
        <v>91</v>
      </c>
      <c r="AQ338" s="15">
        <v>32.5</v>
      </c>
      <c r="AR338" s="8">
        <v>3.25</v>
      </c>
      <c r="AS338" t="s">
        <v>438</v>
      </c>
      <c r="AT338" t="s">
        <v>91</v>
      </c>
      <c r="AU338" t="s">
        <v>91</v>
      </c>
    </row>
    <row r="339" spans="2:47">
      <c r="B339" s="8">
        <v>3.26000000000001</v>
      </c>
      <c r="C339" s="8">
        <f t="shared" si="10"/>
        <v>0.58000000000000429</v>
      </c>
      <c r="D339" t="s">
        <v>65</v>
      </c>
      <c r="E339" s="8">
        <v>3.26000000000001</v>
      </c>
      <c r="F339" t="s">
        <v>427</v>
      </c>
      <c r="G339" t="s">
        <v>91</v>
      </c>
      <c r="H339" s="8">
        <v>3.2600000000000002</v>
      </c>
      <c r="I339" s="8">
        <f t="shared" si="11"/>
        <v>0.54374999999999352</v>
      </c>
      <c r="J339" t="s">
        <v>65</v>
      </c>
      <c r="K339" s="8">
        <v>3.2600000000000002</v>
      </c>
      <c r="L339" t="s">
        <v>553</v>
      </c>
      <c r="O339" s="8">
        <v>3.2600000000000002</v>
      </c>
      <c r="P339" t="s">
        <v>556</v>
      </c>
      <c r="R339" s="8">
        <v>3.2600000000000002</v>
      </c>
      <c r="S339" t="s">
        <v>560</v>
      </c>
      <c r="T339" t="s">
        <v>91</v>
      </c>
      <c r="AJ339" s="8">
        <v>3.2600000000000002</v>
      </c>
      <c r="AK339" t="s">
        <v>566</v>
      </c>
      <c r="AM339" s="15">
        <v>32.6</v>
      </c>
      <c r="AN339" s="15">
        <v>3.26</v>
      </c>
      <c r="AO339" t="s">
        <v>573</v>
      </c>
      <c r="AP339" t="s">
        <v>91</v>
      </c>
      <c r="AQ339" s="15">
        <v>32.6</v>
      </c>
      <c r="AR339" s="8">
        <v>3.2600000000000002</v>
      </c>
      <c r="AS339" t="s">
        <v>438</v>
      </c>
      <c r="AT339" t="s">
        <v>91</v>
      </c>
      <c r="AU339" t="s">
        <v>91</v>
      </c>
    </row>
    <row r="340" spans="2:47">
      <c r="B340" s="8">
        <v>3.27</v>
      </c>
      <c r="C340" s="8">
        <f t="shared" si="10"/>
        <v>0.57666666666667099</v>
      </c>
      <c r="D340" t="s">
        <v>65</v>
      </c>
      <c r="E340" s="8">
        <v>3.27</v>
      </c>
      <c r="F340" t="s">
        <v>427</v>
      </c>
      <c r="G340" t="s">
        <v>91</v>
      </c>
      <c r="H340" s="8">
        <v>3.27</v>
      </c>
      <c r="I340" s="8">
        <f t="shared" si="11"/>
        <v>0.54062499999999347</v>
      </c>
      <c r="J340" t="s">
        <v>65</v>
      </c>
      <c r="K340" s="8">
        <v>3.27</v>
      </c>
      <c r="L340" t="s">
        <v>553</v>
      </c>
      <c r="O340" s="8">
        <v>3.27</v>
      </c>
      <c r="P340" t="s">
        <v>556</v>
      </c>
      <c r="R340" s="8">
        <v>3.27</v>
      </c>
      <c r="S340" t="s">
        <v>560</v>
      </c>
      <c r="T340" t="s">
        <v>91</v>
      </c>
      <c r="AJ340" s="8">
        <v>3.27</v>
      </c>
      <c r="AK340" t="s">
        <v>566</v>
      </c>
      <c r="AM340" s="15">
        <v>32.700000000000003</v>
      </c>
      <c r="AN340" s="15">
        <v>3.27</v>
      </c>
      <c r="AO340" t="s">
        <v>573</v>
      </c>
      <c r="AP340" t="s">
        <v>91</v>
      </c>
      <c r="AQ340" s="15">
        <v>32.700000000000003</v>
      </c>
      <c r="AR340" s="8">
        <v>3.27</v>
      </c>
      <c r="AS340" t="s">
        <v>438</v>
      </c>
      <c r="AT340" t="s">
        <v>91</v>
      </c>
      <c r="AU340" t="s">
        <v>91</v>
      </c>
    </row>
    <row r="341" spans="2:47">
      <c r="B341" s="8">
        <v>3.28</v>
      </c>
      <c r="C341" s="8">
        <f t="shared" si="10"/>
        <v>0.57333333333333769</v>
      </c>
      <c r="D341" t="s">
        <v>65</v>
      </c>
      <c r="E341" s="8">
        <v>3.28</v>
      </c>
      <c r="F341" t="s">
        <v>427</v>
      </c>
      <c r="G341" t="s">
        <v>91</v>
      </c>
      <c r="H341" s="8">
        <v>3.2800000000000002</v>
      </c>
      <c r="I341" s="8">
        <f t="shared" si="11"/>
        <v>0.53749999999999343</v>
      </c>
      <c r="J341" t="s">
        <v>65</v>
      </c>
      <c r="K341" s="8">
        <v>3.2800000000000002</v>
      </c>
      <c r="L341" t="s">
        <v>553</v>
      </c>
      <c r="O341" s="8">
        <v>3.2800000000000002</v>
      </c>
      <c r="P341" t="s">
        <v>556</v>
      </c>
      <c r="R341" s="8">
        <v>3.2800000000000002</v>
      </c>
      <c r="S341" t="s">
        <v>560</v>
      </c>
      <c r="T341" t="s">
        <v>91</v>
      </c>
      <c r="AJ341" s="8">
        <v>3.2800000000000002</v>
      </c>
      <c r="AK341" t="s">
        <v>566</v>
      </c>
      <c r="AM341" s="15">
        <v>32.800000000000004</v>
      </c>
      <c r="AN341" s="15">
        <v>3.28</v>
      </c>
      <c r="AO341" t="s">
        <v>573</v>
      </c>
      <c r="AP341" t="s">
        <v>91</v>
      </c>
      <c r="AQ341" s="15">
        <v>32.800000000000004</v>
      </c>
      <c r="AR341" s="8">
        <v>3.2800000000000002</v>
      </c>
      <c r="AS341" t="s">
        <v>438</v>
      </c>
      <c r="AT341" t="s">
        <v>91</v>
      </c>
      <c r="AU341" t="s">
        <v>91</v>
      </c>
    </row>
    <row r="342" spans="2:47">
      <c r="B342" s="8">
        <v>3.29</v>
      </c>
      <c r="C342" s="8">
        <f t="shared" si="10"/>
        <v>0.57000000000000439</v>
      </c>
      <c r="D342" t="s">
        <v>65</v>
      </c>
      <c r="E342" s="8">
        <v>3.29</v>
      </c>
      <c r="F342" t="s">
        <v>427</v>
      </c>
      <c r="G342" t="s">
        <v>91</v>
      </c>
      <c r="H342" s="8">
        <v>3.29</v>
      </c>
      <c r="I342" s="8">
        <f t="shared" si="11"/>
        <v>0.53437499999999338</v>
      </c>
      <c r="J342" t="s">
        <v>65</v>
      </c>
      <c r="K342" s="8">
        <v>3.29</v>
      </c>
      <c r="L342" t="s">
        <v>553</v>
      </c>
      <c r="O342" s="8">
        <v>3.29</v>
      </c>
      <c r="P342" t="s">
        <v>556</v>
      </c>
      <c r="R342" s="8">
        <v>3.29</v>
      </c>
      <c r="S342" t="s">
        <v>560</v>
      </c>
      <c r="T342" t="s">
        <v>91</v>
      </c>
      <c r="AJ342" s="8">
        <v>3.29</v>
      </c>
      <c r="AK342" t="s">
        <v>566</v>
      </c>
      <c r="AM342" s="15">
        <v>32.9</v>
      </c>
      <c r="AN342" s="15">
        <v>3.29</v>
      </c>
      <c r="AO342" t="s">
        <v>573</v>
      </c>
      <c r="AP342" t="s">
        <v>91</v>
      </c>
      <c r="AQ342" s="15">
        <v>32.9</v>
      </c>
      <c r="AR342" s="8">
        <v>3.29</v>
      </c>
      <c r="AS342" t="s">
        <v>438</v>
      </c>
      <c r="AT342" t="s">
        <v>91</v>
      </c>
      <c r="AU342" t="s">
        <v>91</v>
      </c>
    </row>
    <row r="343" spans="2:47">
      <c r="B343" s="8">
        <v>3.3</v>
      </c>
      <c r="C343" s="8">
        <f t="shared" si="10"/>
        <v>0.56666666666667109</v>
      </c>
      <c r="D343" t="s">
        <v>65</v>
      </c>
      <c r="E343" s="8">
        <v>3.3</v>
      </c>
      <c r="F343" t="s">
        <v>427</v>
      </c>
      <c r="G343" t="s">
        <v>91</v>
      </c>
      <c r="H343" s="8">
        <v>3.3000000000000003</v>
      </c>
      <c r="I343" s="8">
        <f t="shared" si="11"/>
        <v>0.53124999999999334</v>
      </c>
      <c r="J343" t="s">
        <v>65</v>
      </c>
      <c r="K343" s="8">
        <v>3.3000000000000003</v>
      </c>
      <c r="L343" t="s">
        <v>553</v>
      </c>
      <c r="O343" s="8">
        <v>3.3000000000000003</v>
      </c>
      <c r="P343" t="s">
        <v>556</v>
      </c>
      <c r="R343" s="8">
        <v>3.3000000000000003</v>
      </c>
      <c r="S343" t="s">
        <v>560</v>
      </c>
      <c r="T343" t="s">
        <v>91</v>
      </c>
      <c r="AJ343" s="8">
        <v>3.3000000000000003</v>
      </c>
      <c r="AK343" t="s">
        <v>566</v>
      </c>
      <c r="AM343" s="15">
        <v>33</v>
      </c>
      <c r="AN343" s="15">
        <v>3.3</v>
      </c>
      <c r="AO343" t="s">
        <v>573</v>
      </c>
      <c r="AP343" t="s">
        <v>91</v>
      </c>
      <c r="AQ343" s="15">
        <v>33</v>
      </c>
      <c r="AR343" s="8">
        <v>3.3000000000000003</v>
      </c>
      <c r="AS343" t="s">
        <v>438</v>
      </c>
      <c r="AT343" t="s">
        <v>91</v>
      </c>
      <c r="AU343" t="s">
        <v>91</v>
      </c>
    </row>
    <row r="344" spans="2:47">
      <c r="B344" s="8">
        <v>3.31</v>
      </c>
      <c r="C344" s="8">
        <f t="shared" ref="C344:C407" si="12">C343-(1/300)</f>
        <v>0.56333333333333779</v>
      </c>
      <c r="D344" t="s">
        <v>65</v>
      </c>
      <c r="E344" s="8">
        <v>3.31</v>
      </c>
      <c r="F344" t="s">
        <v>427</v>
      </c>
      <c r="G344" t="s">
        <v>91</v>
      </c>
      <c r="H344" s="8">
        <v>3.31</v>
      </c>
      <c r="I344" s="8">
        <f t="shared" si="11"/>
        <v>0.52812499999999329</v>
      </c>
      <c r="J344" t="s">
        <v>65</v>
      </c>
      <c r="K344" s="8">
        <v>3.31</v>
      </c>
      <c r="L344" t="s">
        <v>553</v>
      </c>
      <c r="O344" s="8">
        <v>3.31</v>
      </c>
      <c r="P344" t="s">
        <v>556</v>
      </c>
      <c r="R344" s="8">
        <v>3.31</v>
      </c>
      <c r="S344" t="s">
        <v>560</v>
      </c>
      <c r="T344" t="s">
        <v>91</v>
      </c>
      <c r="AJ344" s="8">
        <v>3.31</v>
      </c>
      <c r="AK344" t="s">
        <v>566</v>
      </c>
      <c r="AM344" s="15">
        <v>33.1</v>
      </c>
      <c r="AN344" s="15">
        <v>3.31</v>
      </c>
      <c r="AO344" t="s">
        <v>573</v>
      </c>
      <c r="AP344" t="s">
        <v>91</v>
      </c>
      <c r="AQ344" s="15">
        <v>33.1</v>
      </c>
      <c r="AR344" s="8">
        <v>3.31</v>
      </c>
      <c r="AS344" t="s">
        <v>438</v>
      </c>
      <c r="AT344" t="s">
        <v>91</v>
      </c>
      <c r="AU344" t="s">
        <v>91</v>
      </c>
    </row>
    <row r="345" spans="2:47">
      <c r="B345" s="8">
        <v>3.32</v>
      </c>
      <c r="C345" s="8">
        <f t="shared" si="12"/>
        <v>0.56000000000000449</v>
      </c>
      <c r="D345" t="s">
        <v>65</v>
      </c>
      <c r="E345" s="8">
        <v>3.32</v>
      </c>
      <c r="F345" t="s">
        <v>427</v>
      </c>
      <c r="G345" t="s">
        <v>91</v>
      </c>
      <c r="H345" s="8">
        <v>3.3200000000000003</v>
      </c>
      <c r="I345" s="8">
        <f t="shared" si="11"/>
        <v>0.52499999999999325</v>
      </c>
      <c r="J345" t="s">
        <v>65</v>
      </c>
      <c r="K345" s="8">
        <v>3.3200000000000003</v>
      </c>
      <c r="L345" t="s">
        <v>553</v>
      </c>
      <c r="O345" s="8">
        <v>3.3200000000000003</v>
      </c>
      <c r="P345" t="s">
        <v>556</v>
      </c>
      <c r="R345" s="8">
        <v>3.3200000000000003</v>
      </c>
      <c r="S345" t="s">
        <v>560</v>
      </c>
      <c r="T345" t="s">
        <v>91</v>
      </c>
      <c r="AJ345" s="8">
        <v>3.3200000000000003</v>
      </c>
      <c r="AK345" t="s">
        <v>566</v>
      </c>
      <c r="AM345" s="15">
        <v>33.200000000000003</v>
      </c>
      <c r="AN345" s="15">
        <v>3.32</v>
      </c>
      <c r="AO345" t="s">
        <v>573</v>
      </c>
      <c r="AP345" t="s">
        <v>91</v>
      </c>
      <c r="AQ345" s="15">
        <v>33.200000000000003</v>
      </c>
      <c r="AR345" s="8">
        <v>3.3200000000000003</v>
      </c>
      <c r="AS345" t="s">
        <v>438</v>
      </c>
      <c r="AT345" t="s">
        <v>91</v>
      </c>
      <c r="AU345" t="s">
        <v>91</v>
      </c>
    </row>
    <row r="346" spans="2:47">
      <c r="B346" s="8">
        <v>3.33</v>
      </c>
      <c r="C346" s="8">
        <f t="shared" si="12"/>
        <v>0.55666666666667119</v>
      </c>
      <c r="D346" t="s">
        <v>65</v>
      </c>
      <c r="E346" s="8">
        <v>3.33</v>
      </c>
      <c r="F346" t="s">
        <v>427</v>
      </c>
      <c r="G346" t="s">
        <v>91</v>
      </c>
      <c r="H346" s="8">
        <v>3.33</v>
      </c>
      <c r="I346" s="8">
        <f t="shared" si="11"/>
        <v>0.52187499999999321</v>
      </c>
      <c r="J346" t="s">
        <v>65</v>
      </c>
      <c r="K346" s="8">
        <v>3.33</v>
      </c>
      <c r="L346" t="s">
        <v>553</v>
      </c>
      <c r="O346" s="8">
        <v>3.33</v>
      </c>
      <c r="P346" t="s">
        <v>556</v>
      </c>
      <c r="R346" s="8">
        <v>3.33</v>
      </c>
      <c r="S346" t="s">
        <v>560</v>
      </c>
      <c r="T346" t="s">
        <v>91</v>
      </c>
      <c r="AJ346" s="8">
        <v>3.33</v>
      </c>
      <c r="AK346" t="s">
        <v>566</v>
      </c>
      <c r="AM346" s="15">
        <v>33.300000000000004</v>
      </c>
      <c r="AN346" s="15">
        <v>3.33</v>
      </c>
      <c r="AO346" t="s">
        <v>573</v>
      </c>
      <c r="AP346" t="s">
        <v>91</v>
      </c>
      <c r="AQ346" s="15">
        <v>33.300000000000004</v>
      </c>
      <c r="AR346" s="8">
        <v>3.33</v>
      </c>
      <c r="AS346" t="s">
        <v>438</v>
      </c>
      <c r="AT346" t="s">
        <v>91</v>
      </c>
      <c r="AU346" t="s">
        <v>91</v>
      </c>
    </row>
    <row r="347" spans="2:47">
      <c r="B347" s="8">
        <v>3.34</v>
      </c>
      <c r="C347" s="8">
        <f t="shared" si="12"/>
        <v>0.5533333333333379</v>
      </c>
      <c r="D347" t="s">
        <v>65</v>
      </c>
      <c r="E347" s="8">
        <v>3.34</v>
      </c>
      <c r="F347" t="s">
        <v>427</v>
      </c>
      <c r="G347" t="s">
        <v>91</v>
      </c>
      <c r="H347" s="8">
        <v>3.34</v>
      </c>
      <c r="I347" s="8">
        <f t="shared" si="11"/>
        <v>0.51874999999999316</v>
      </c>
      <c r="J347" t="s">
        <v>65</v>
      </c>
      <c r="K347" s="8">
        <v>3.34</v>
      </c>
      <c r="L347" t="s">
        <v>553</v>
      </c>
      <c r="O347" s="8">
        <v>3.34</v>
      </c>
      <c r="P347" t="s">
        <v>556</v>
      </c>
      <c r="R347" s="8">
        <v>3.34</v>
      </c>
      <c r="S347" t="s">
        <v>560</v>
      </c>
      <c r="T347" t="s">
        <v>91</v>
      </c>
      <c r="AJ347" s="8">
        <v>3.34</v>
      </c>
      <c r="AK347" t="s">
        <v>566</v>
      </c>
      <c r="AM347" s="15">
        <v>33.4</v>
      </c>
      <c r="AN347" s="15">
        <v>3.34</v>
      </c>
      <c r="AO347" t="s">
        <v>573</v>
      </c>
      <c r="AP347" t="s">
        <v>91</v>
      </c>
      <c r="AQ347" s="15">
        <v>33.4</v>
      </c>
      <c r="AR347" s="8">
        <v>3.34</v>
      </c>
      <c r="AS347" t="s">
        <v>438</v>
      </c>
      <c r="AT347" t="s">
        <v>91</v>
      </c>
      <c r="AU347" t="s">
        <v>91</v>
      </c>
    </row>
    <row r="348" spans="2:47">
      <c r="B348" s="8">
        <v>3.35</v>
      </c>
      <c r="C348" s="8">
        <f t="shared" si="12"/>
        <v>0.5500000000000046</v>
      </c>
      <c r="D348" t="s">
        <v>65</v>
      </c>
      <c r="E348" s="8">
        <v>3.35</v>
      </c>
      <c r="F348" t="s">
        <v>427</v>
      </c>
      <c r="G348" t="s">
        <v>91</v>
      </c>
      <c r="H348" s="8">
        <v>3.35</v>
      </c>
      <c r="I348" s="8">
        <f t="shared" si="11"/>
        <v>0.51562499999999312</v>
      </c>
      <c r="J348" t="s">
        <v>65</v>
      </c>
      <c r="K348" s="8">
        <v>3.35</v>
      </c>
      <c r="L348" t="s">
        <v>553</v>
      </c>
      <c r="O348" s="8">
        <v>3.35</v>
      </c>
      <c r="P348" t="s">
        <v>556</v>
      </c>
      <c r="R348" s="8">
        <v>3.35</v>
      </c>
      <c r="S348" t="s">
        <v>560</v>
      </c>
      <c r="T348" t="s">
        <v>91</v>
      </c>
      <c r="AJ348" s="8">
        <v>3.35</v>
      </c>
      <c r="AK348" t="s">
        <v>566</v>
      </c>
      <c r="AM348" s="15">
        <v>33.5</v>
      </c>
      <c r="AN348" s="15">
        <v>3.35</v>
      </c>
      <c r="AO348" t="s">
        <v>573</v>
      </c>
      <c r="AP348" t="s">
        <v>91</v>
      </c>
      <c r="AQ348" s="15">
        <v>33.5</v>
      </c>
      <c r="AR348" s="8">
        <v>3.35</v>
      </c>
      <c r="AS348" t="s">
        <v>438</v>
      </c>
      <c r="AT348" t="s">
        <v>91</v>
      </c>
      <c r="AU348" t="s">
        <v>91</v>
      </c>
    </row>
    <row r="349" spans="2:47">
      <c r="B349" s="8">
        <v>3.36</v>
      </c>
      <c r="C349" s="8">
        <f t="shared" si="12"/>
        <v>0.5466666666666713</v>
      </c>
      <c r="D349" t="s">
        <v>65</v>
      </c>
      <c r="E349" s="8">
        <v>3.36</v>
      </c>
      <c r="F349" t="s">
        <v>427</v>
      </c>
      <c r="G349" t="s">
        <v>91</v>
      </c>
      <c r="H349" s="8">
        <v>3.36</v>
      </c>
      <c r="I349" s="8">
        <f t="shared" si="11"/>
        <v>0.51249999999999307</v>
      </c>
      <c r="J349" t="s">
        <v>65</v>
      </c>
      <c r="K349" s="8">
        <v>3.36</v>
      </c>
      <c r="L349" t="s">
        <v>553</v>
      </c>
      <c r="O349" s="8">
        <v>3.36</v>
      </c>
      <c r="P349" t="s">
        <v>556</v>
      </c>
      <c r="R349" s="8">
        <v>3.36</v>
      </c>
      <c r="S349" t="s">
        <v>560</v>
      </c>
      <c r="T349" t="s">
        <v>91</v>
      </c>
      <c r="AJ349" s="8">
        <v>3.36</v>
      </c>
      <c r="AK349" t="s">
        <v>566</v>
      </c>
      <c r="AM349" s="15">
        <v>33.6</v>
      </c>
      <c r="AN349" s="15">
        <v>3.36</v>
      </c>
      <c r="AO349" t="s">
        <v>573</v>
      </c>
      <c r="AP349" t="s">
        <v>91</v>
      </c>
      <c r="AQ349" s="15">
        <v>33.6</v>
      </c>
      <c r="AR349" s="8">
        <v>3.36</v>
      </c>
      <c r="AS349" t="s">
        <v>438</v>
      </c>
      <c r="AT349" t="s">
        <v>91</v>
      </c>
      <c r="AU349" t="s">
        <v>91</v>
      </c>
    </row>
    <row r="350" spans="2:47">
      <c r="B350" s="8">
        <v>3.37</v>
      </c>
      <c r="C350" s="8">
        <f t="shared" si="12"/>
        <v>0.543333333333338</v>
      </c>
      <c r="D350" t="s">
        <v>65</v>
      </c>
      <c r="E350" s="8">
        <v>3.37</v>
      </c>
      <c r="F350" t="s">
        <v>427</v>
      </c>
      <c r="G350" t="s">
        <v>91</v>
      </c>
      <c r="H350" s="8">
        <v>3.37</v>
      </c>
      <c r="I350" s="8">
        <f t="shared" si="11"/>
        <v>0.50937499999999303</v>
      </c>
      <c r="J350" t="s">
        <v>65</v>
      </c>
      <c r="K350" s="8">
        <v>3.37</v>
      </c>
      <c r="L350" t="s">
        <v>553</v>
      </c>
      <c r="O350" s="8">
        <v>3.37</v>
      </c>
      <c r="P350" t="s">
        <v>556</v>
      </c>
      <c r="R350" s="8">
        <v>3.37</v>
      </c>
      <c r="S350" t="s">
        <v>560</v>
      </c>
      <c r="T350" t="s">
        <v>91</v>
      </c>
      <c r="AJ350" s="8">
        <v>3.37</v>
      </c>
      <c r="AK350" t="s">
        <v>566</v>
      </c>
      <c r="AM350" s="15">
        <v>33.700000000000003</v>
      </c>
      <c r="AN350" s="15">
        <v>3.37</v>
      </c>
      <c r="AO350" t="s">
        <v>573</v>
      </c>
      <c r="AP350" t="s">
        <v>91</v>
      </c>
      <c r="AQ350" s="15">
        <v>33.700000000000003</v>
      </c>
      <c r="AR350" s="8">
        <v>3.37</v>
      </c>
      <c r="AS350" t="s">
        <v>438</v>
      </c>
      <c r="AT350" t="s">
        <v>91</v>
      </c>
      <c r="AU350" t="s">
        <v>91</v>
      </c>
    </row>
    <row r="351" spans="2:47">
      <c r="B351" s="8">
        <v>3.38</v>
      </c>
      <c r="C351" s="8">
        <f t="shared" si="12"/>
        <v>0.5400000000000047</v>
      </c>
      <c r="D351" t="s">
        <v>65</v>
      </c>
      <c r="E351" s="8">
        <v>3.38</v>
      </c>
      <c r="F351" t="s">
        <v>427</v>
      </c>
      <c r="G351" t="s">
        <v>91</v>
      </c>
      <c r="H351" s="8">
        <v>3.38</v>
      </c>
      <c r="I351" s="8">
        <f t="shared" si="11"/>
        <v>0.50624999999999298</v>
      </c>
      <c r="J351" t="s">
        <v>65</v>
      </c>
      <c r="K351" s="8">
        <v>3.38</v>
      </c>
      <c r="L351" t="s">
        <v>553</v>
      </c>
      <c r="O351" s="8">
        <v>3.38</v>
      </c>
      <c r="P351" t="s">
        <v>556</v>
      </c>
      <c r="R351" s="8">
        <v>3.38</v>
      </c>
      <c r="S351" t="s">
        <v>560</v>
      </c>
      <c r="T351" t="s">
        <v>91</v>
      </c>
      <c r="AJ351" s="8">
        <v>3.38</v>
      </c>
      <c r="AK351" t="s">
        <v>566</v>
      </c>
      <c r="AM351" s="15">
        <v>33.800000000000004</v>
      </c>
      <c r="AN351" s="15">
        <v>3.38</v>
      </c>
      <c r="AO351" t="s">
        <v>573</v>
      </c>
      <c r="AP351" t="s">
        <v>91</v>
      </c>
      <c r="AQ351" s="15">
        <v>33.800000000000004</v>
      </c>
      <c r="AR351" s="8">
        <v>3.38</v>
      </c>
      <c r="AS351" t="s">
        <v>438</v>
      </c>
      <c r="AT351" t="s">
        <v>91</v>
      </c>
      <c r="AU351" t="s">
        <v>91</v>
      </c>
    </row>
    <row r="352" spans="2:47">
      <c r="B352" s="8">
        <v>3.39</v>
      </c>
      <c r="C352" s="8">
        <f t="shared" si="12"/>
        <v>0.5366666666666714</v>
      </c>
      <c r="D352" t="s">
        <v>65</v>
      </c>
      <c r="E352" s="8">
        <v>3.39</v>
      </c>
      <c r="F352" t="s">
        <v>427</v>
      </c>
      <c r="G352" t="s">
        <v>91</v>
      </c>
      <c r="H352" s="8">
        <v>3.39</v>
      </c>
      <c r="I352" s="8">
        <f t="shared" si="11"/>
        <v>0.50312499999999294</v>
      </c>
      <c r="J352" t="s">
        <v>65</v>
      </c>
      <c r="K352" s="8">
        <v>3.39</v>
      </c>
      <c r="L352" t="s">
        <v>553</v>
      </c>
      <c r="O352" s="8">
        <v>3.39</v>
      </c>
      <c r="P352" t="s">
        <v>556</v>
      </c>
      <c r="R352" s="8">
        <v>3.39</v>
      </c>
      <c r="S352" t="s">
        <v>560</v>
      </c>
      <c r="T352" t="s">
        <v>91</v>
      </c>
      <c r="AJ352" s="8">
        <v>3.39</v>
      </c>
      <c r="AK352" t="s">
        <v>566</v>
      </c>
      <c r="AM352" s="15">
        <v>33.9</v>
      </c>
      <c r="AN352" s="15">
        <v>3.39</v>
      </c>
      <c r="AO352" t="s">
        <v>573</v>
      </c>
      <c r="AP352" t="s">
        <v>91</v>
      </c>
      <c r="AQ352" s="15">
        <v>33.9</v>
      </c>
      <c r="AR352" s="8">
        <v>3.39</v>
      </c>
      <c r="AS352" t="s">
        <v>438</v>
      </c>
      <c r="AT352" t="s">
        <v>91</v>
      </c>
      <c r="AU352" t="s">
        <v>91</v>
      </c>
    </row>
    <row r="353" spans="2:47">
      <c r="B353" s="8">
        <v>3.4</v>
      </c>
      <c r="C353" s="8">
        <f t="shared" si="12"/>
        <v>0.5333333333333381</v>
      </c>
      <c r="D353" t="s">
        <v>65</v>
      </c>
      <c r="E353" s="8">
        <v>3.4</v>
      </c>
      <c r="F353" t="s">
        <v>427</v>
      </c>
      <c r="G353" t="s">
        <v>91</v>
      </c>
      <c r="H353" s="8">
        <v>3.4</v>
      </c>
      <c r="I353" s="8">
        <f t="shared" si="11"/>
        <v>0.49999999999999295</v>
      </c>
      <c r="J353" t="s">
        <v>65</v>
      </c>
      <c r="K353" s="8">
        <v>3.4</v>
      </c>
      <c r="L353" t="s">
        <v>553</v>
      </c>
      <c r="O353" s="8">
        <v>3.4</v>
      </c>
      <c r="P353" t="s">
        <v>556</v>
      </c>
      <c r="R353" s="8">
        <v>3.4</v>
      </c>
      <c r="S353" t="s">
        <v>560</v>
      </c>
      <c r="T353" t="s">
        <v>91</v>
      </c>
      <c r="AJ353" s="8">
        <v>3.4</v>
      </c>
      <c r="AK353" t="s">
        <v>566</v>
      </c>
      <c r="AM353" s="15">
        <v>34</v>
      </c>
      <c r="AN353" s="15">
        <v>3.4</v>
      </c>
      <c r="AO353" t="s">
        <v>573</v>
      </c>
      <c r="AP353" t="s">
        <v>91</v>
      </c>
      <c r="AQ353" s="15">
        <v>34</v>
      </c>
      <c r="AR353" s="8">
        <v>3.4</v>
      </c>
      <c r="AS353" t="s">
        <v>438</v>
      </c>
      <c r="AT353" t="s">
        <v>91</v>
      </c>
      <c r="AU353" t="s">
        <v>91</v>
      </c>
    </row>
    <row r="354" spans="2:47">
      <c r="B354" s="8">
        <v>3.41</v>
      </c>
      <c r="C354" s="8">
        <f t="shared" si="12"/>
        <v>0.5300000000000048</v>
      </c>
      <c r="D354" t="s">
        <v>65</v>
      </c>
      <c r="E354" s="8">
        <v>3.41</v>
      </c>
      <c r="F354" t="s">
        <v>427</v>
      </c>
      <c r="G354" t="s">
        <v>91</v>
      </c>
      <c r="H354" s="8">
        <v>3.41</v>
      </c>
      <c r="I354" s="8">
        <f t="shared" si="11"/>
        <v>0.49687499999999296</v>
      </c>
      <c r="J354" t="s">
        <v>65</v>
      </c>
      <c r="K354" s="8">
        <v>3.41</v>
      </c>
      <c r="L354" t="s">
        <v>553</v>
      </c>
      <c r="O354" s="8">
        <v>3.41</v>
      </c>
      <c r="P354" t="s">
        <v>556</v>
      </c>
      <c r="R354" s="8">
        <v>3.41</v>
      </c>
      <c r="S354" t="s">
        <v>560</v>
      </c>
      <c r="T354" t="s">
        <v>91</v>
      </c>
      <c r="AJ354" s="8">
        <v>3.41</v>
      </c>
      <c r="AK354" t="s">
        <v>566</v>
      </c>
      <c r="AM354" s="15">
        <v>34.1</v>
      </c>
      <c r="AN354" s="15">
        <v>3.41</v>
      </c>
      <c r="AO354" t="s">
        <v>573</v>
      </c>
      <c r="AP354" t="s">
        <v>91</v>
      </c>
      <c r="AQ354" s="15">
        <v>34.1</v>
      </c>
      <c r="AR354" s="8">
        <v>3.41</v>
      </c>
      <c r="AS354" t="s">
        <v>438</v>
      </c>
      <c r="AT354" t="s">
        <v>91</v>
      </c>
      <c r="AU354" t="s">
        <v>91</v>
      </c>
    </row>
    <row r="355" spans="2:47">
      <c r="B355" s="8">
        <v>3.42</v>
      </c>
      <c r="C355" s="8">
        <f t="shared" si="12"/>
        <v>0.5266666666666715</v>
      </c>
      <c r="D355" t="s">
        <v>65</v>
      </c>
      <c r="E355" s="8">
        <v>3.42</v>
      </c>
      <c r="F355" t="s">
        <v>427</v>
      </c>
      <c r="G355" t="s">
        <v>91</v>
      </c>
      <c r="H355" s="8">
        <v>3.42</v>
      </c>
      <c r="I355" s="8">
        <f t="shared" si="11"/>
        <v>0.49374999999999297</v>
      </c>
      <c r="J355" t="s">
        <v>65</v>
      </c>
      <c r="K355" s="8">
        <v>3.42</v>
      </c>
      <c r="L355" t="s">
        <v>553</v>
      </c>
      <c r="O355" s="8">
        <v>3.42</v>
      </c>
      <c r="P355" t="s">
        <v>556</v>
      </c>
      <c r="R355" s="8">
        <v>3.42</v>
      </c>
      <c r="S355" t="s">
        <v>560</v>
      </c>
      <c r="T355" t="s">
        <v>91</v>
      </c>
      <c r="AJ355" s="8">
        <v>3.42</v>
      </c>
      <c r="AK355" t="s">
        <v>566</v>
      </c>
      <c r="AM355" s="15">
        <v>34.200000000000003</v>
      </c>
      <c r="AN355" s="15">
        <v>3.42</v>
      </c>
      <c r="AO355" t="s">
        <v>573</v>
      </c>
      <c r="AP355" t="s">
        <v>91</v>
      </c>
      <c r="AQ355" s="15">
        <v>34.200000000000003</v>
      </c>
      <c r="AR355" s="8">
        <v>3.42</v>
      </c>
      <c r="AS355" t="s">
        <v>438</v>
      </c>
      <c r="AT355" t="s">
        <v>91</v>
      </c>
      <c r="AU355" t="s">
        <v>91</v>
      </c>
    </row>
    <row r="356" spans="2:47">
      <c r="B356" s="8">
        <v>3.43</v>
      </c>
      <c r="C356" s="8">
        <f t="shared" si="12"/>
        <v>0.5233333333333382</v>
      </c>
      <c r="D356" t="s">
        <v>65</v>
      </c>
      <c r="E356" s="8">
        <v>3.43</v>
      </c>
      <c r="F356" t="s">
        <v>427</v>
      </c>
      <c r="G356" t="s">
        <v>91</v>
      </c>
      <c r="H356" s="8">
        <v>3.43</v>
      </c>
      <c r="I356" s="8">
        <f t="shared" si="11"/>
        <v>0.49062499999999298</v>
      </c>
      <c r="J356" t="s">
        <v>65</v>
      </c>
      <c r="K356" s="8">
        <v>3.43</v>
      </c>
      <c r="L356" t="s">
        <v>553</v>
      </c>
      <c r="O356" s="8">
        <v>3.43</v>
      </c>
      <c r="P356" t="s">
        <v>556</v>
      </c>
      <c r="R356" s="8">
        <v>3.43</v>
      </c>
      <c r="S356" t="s">
        <v>560</v>
      </c>
      <c r="T356" t="s">
        <v>91</v>
      </c>
      <c r="AJ356" s="8">
        <v>3.43</v>
      </c>
      <c r="AK356" t="s">
        <v>566</v>
      </c>
      <c r="AM356" s="15">
        <v>34.300000000000004</v>
      </c>
      <c r="AN356" s="15">
        <v>3.43</v>
      </c>
      <c r="AO356" t="s">
        <v>573</v>
      </c>
      <c r="AP356" t="s">
        <v>91</v>
      </c>
      <c r="AQ356" s="15">
        <v>34.300000000000004</v>
      </c>
      <c r="AR356" s="8">
        <v>3.43</v>
      </c>
      <c r="AS356" t="s">
        <v>438</v>
      </c>
      <c r="AT356" t="s">
        <v>91</v>
      </c>
      <c r="AU356" t="s">
        <v>91</v>
      </c>
    </row>
    <row r="357" spans="2:47">
      <c r="B357" s="8">
        <v>3.44</v>
      </c>
      <c r="C357" s="8">
        <f t="shared" si="12"/>
        <v>0.5200000000000049</v>
      </c>
      <c r="D357" t="s">
        <v>65</v>
      </c>
      <c r="E357" s="8">
        <v>3.44</v>
      </c>
      <c r="F357" t="s">
        <v>427</v>
      </c>
      <c r="G357" t="s">
        <v>91</v>
      </c>
      <c r="H357" s="8">
        <v>3.44</v>
      </c>
      <c r="I357" s="8">
        <f t="shared" si="11"/>
        <v>0.48749999999999299</v>
      </c>
      <c r="J357" t="s">
        <v>65</v>
      </c>
      <c r="K357" s="8">
        <v>3.44</v>
      </c>
      <c r="L357" t="s">
        <v>553</v>
      </c>
      <c r="O357" s="8">
        <v>3.44</v>
      </c>
      <c r="P357" t="s">
        <v>556</v>
      </c>
      <c r="R357" s="8">
        <v>3.44</v>
      </c>
      <c r="S357" t="s">
        <v>560</v>
      </c>
      <c r="T357" t="s">
        <v>91</v>
      </c>
      <c r="AJ357" s="8">
        <v>3.44</v>
      </c>
      <c r="AK357" t="s">
        <v>566</v>
      </c>
      <c r="AM357" s="15">
        <v>34.4</v>
      </c>
      <c r="AN357" s="15">
        <v>3.44</v>
      </c>
      <c r="AO357" t="s">
        <v>573</v>
      </c>
      <c r="AP357" t="s">
        <v>91</v>
      </c>
      <c r="AQ357" s="15">
        <v>34.4</v>
      </c>
      <c r="AR357" s="8">
        <v>3.44</v>
      </c>
      <c r="AS357" t="s">
        <v>438</v>
      </c>
      <c r="AT357" t="s">
        <v>91</v>
      </c>
      <c r="AU357" t="s">
        <v>91</v>
      </c>
    </row>
    <row r="358" spans="2:47">
      <c r="B358" s="8">
        <v>3.45</v>
      </c>
      <c r="C358" s="8">
        <f t="shared" si="12"/>
        <v>0.5166666666666716</v>
      </c>
      <c r="D358" t="s">
        <v>65</v>
      </c>
      <c r="E358" s="8">
        <v>3.45</v>
      </c>
      <c r="F358" t="s">
        <v>427</v>
      </c>
      <c r="G358" t="s">
        <v>91</v>
      </c>
      <c r="H358" s="8">
        <v>3.45</v>
      </c>
      <c r="I358" s="8">
        <f t="shared" si="11"/>
        <v>0.48437499999999301</v>
      </c>
      <c r="J358" t="s">
        <v>65</v>
      </c>
      <c r="K358" s="8">
        <v>3.45</v>
      </c>
      <c r="L358" t="s">
        <v>553</v>
      </c>
      <c r="O358" s="8">
        <v>3.45</v>
      </c>
      <c r="P358" t="s">
        <v>556</v>
      </c>
      <c r="R358" s="8">
        <v>3.45</v>
      </c>
      <c r="S358" t="s">
        <v>560</v>
      </c>
      <c r="T358" t="s">
        <v>91</v>
      </c>
      <c r="AJ358" s="8">
        <v>3.45</v>
      </c>
      <c r="AK358" t="s">
        <v>566</v>
      </c>
      <c r="AM358" s="15">
        <v>34.5</v>
      </c>
      <c r="AN358" s="15">
        <v>3.45</v>
      </c>
      <c r="AO358" t="s">
        <v>573</v>
      </c>
      <c r="AP358" t="s">
        <v>91</v>
      </c>
      <c r="AQ358" s="15">
        <v>34.5</v>
      </c>
      <c r="AR358" s="8">
        <v>3.45</v>
      </c>
      <c r="AS358" t="s">
        <v>438</v>
      </c>
      <c r="AT358" t="s">
        <v>91</v>
      </c>
      <c r="AU358" t="s">
        <v>91</v>
      </c>
    </row>
    <row r="359" spans="2:47">
      <c r="B359" s="8">
        <v>3.46</v>
      </c>
      <c r="C359" s="8">
        <f t="shared" si="12"/>
        <v>0.5133333333333383</v>
      </c>
      <c r="D359" t="s">
        <v>65</v>
      </c>
      <c r="E359" s="8">
        <v>3.46</v>
      </c>
      <c r="F359" t="s">
        <v>427</v>
      </c>
      <c r="G359" t="s">
        <v>91</v>
      </c>
      <c r="H359" s="8">
        <v>3.46</v>
      </c>
      <c r="I359" s="8">
        <f t="shared" si="11"/>
        <v>0.48124999999999302</v>
      </c>
      <c r="J359" t="s">
        <v>65</v>
      </c>
      <c r="K359" s="8">
        <v>3.46</v>
      </c>
      <c r="L359" t="s">
        <v>553</v>
      </c>
      <c r="O359" s="8">
        <v>3.46</v>
      </c>
      <c r="P359" t="s">
        <v>556</v>
      </c>
      <c r="R359" s="8">
        <v>3.46</v>
      </c>
      <c r="S359" t="s">
        <v>560</v>
      </c>
      <c r="T359" t="s">
        <v>91</v>
      </c>
      <c r="AJ359" s="8">
        <v>3.46</v>
      </c>
      <c r="AK359" t="s">
        <v>566</v>
      </c>
      <c r="AM359" s="15">
        <v>34.6</v>
      </c>
      <c r="AN359" s="15">
        <v>3.46</v>
      </c>
      <c r="AO359" t="s">
        <v>573</v>
      </c>
      <c r="AP359" t="s">
        <v>91</v>
      </c>
      <c r="AQ359" s="15">
        <v>34.6</v>
      </c>
      <c r="AR359" s="8">
        <v>3.46</v>
      </c>
      <c r="AS359" t="s">
        <v>438</v>
      </c>
      <c r="AT359" t="s">
        <v>91</v>
      </c>
      <c r="AU359" t="s">
        <v>91</v>
      </c>
    </row>
    <row r="360" spans="2:47">
      <c r="B360" s="8">
        <v>3.47</v>
      </c>
      <c r="C360" s="8">
        <f t="shared" si="12"/>
        <v>0.510000000000005</v>
      </c>
      <c r="D360" t="s">
        <v>65</v>
      </c>
      <c r="E360" s="8">
        <v>3.47</v>
      </c>
      <c r="F360" t="s">
        <v>427</v>
      </c>
      <c r="G360" t="s">
        <v>91</v>
      </c>
      <c r="H360" s="8">
        <v>3.47</v>
      </c>
      <c r="I360" s="8">
        <f t="shared" si="11"/>
        <v>0.47812499999999303</v>
      </c>
      <c r="J360" t="s">
        <v>65</v>
      </c>
      <c r="K360" s="8">
        <v>3.47</v>
      </c>
      <c r="L360" t="s">
        <v>553</v>
      </c>
      <c r="O360" s="8">
        <v>3.47</v>
      </c>
      <c r="P360" t="s">
        <v>556</v>
      </c>
      <c r="R360" s="8">
        <v>3.47</v>
      </c>
      <c r="S360" t="s">
        <v>560</v>
      </c>
      <c r="T360" t="s">
        <v>91</v>
      </c>
      <c r="AJ360" s="8">
        <v>3.47</v>
      </c>
      <c r="AK360" t="s">
        <v>566</v>
      </c>
      <c r="AM360" s="15">
        <v>34.700000000000003</v>
      </c>
      <c r="AN360" s="15">
        <v>3.47</v>
      </c>
      <c r="AO360" t="s">
        <v>573</v>
      </c>
      <c r="AP360" t="s">
        <v>91</v>
      </c>
      <c r="AQ360" s="15">
        <v>34.700000000000003</v>
      </c>
      <c r="AR360" s="8">
        <v>3.47</v>
      </c>
      <c r="AS360" t="s">
        <v>438</v>
      </c>
      <c r="AT360" t="s">
        <v>91</v>
      </c>
      <c r="AU360" t="s">
        <v>91</v>
      </c>
    </row>
    <row r="361" spans="2:47">
      <c r="B361" s="8">
        <v>3.48</v>
      </c>
      <c r="C361" s="8">
        <f t="shared" si="12"/>
        <v>0.50666666666667171</v>
      </c>
      <c r="D361" t="s">
        <v>65</v>
      </c>
      <c r="E361" s="8">
        <v>3.48</v>
      </c>
      <c r="F361" t="s">
        <v>427</v>
      </c>
      <c r="G361" t="s">
        <v>91</v>
      </c>
      <c r="H361" s="8">
        <v>3.48</v>
      </c>
      <c r="I361" s="8">
        <f t="shared" si="11"/>
        <v>0.47499999999999304</v>
      </c>
      <c r="J361" t="s">
        <v>65</v>
      </c>
      <c r="K361" s="8">
        <v>3.48</v>
      </c>
      <c r="L361" t="s">
        <v>553</v>
      </c>
      <c r="O361" s="8">
        <v>3.48</v>
      </c>
      <c r="P361" t="s">
        <v>556</v>
      </c>
      <c r="R361" s="8">
        <v>3.48</v>
      </c>
      <c r="S361" t="s">
        <v>560</v>
      </c>
      <c r="T361" t="s">
        <v>91</v>
      </c>
      <c r="AJ361" s="8">
        <v>3.48</v>
      </c>
      <c r="AK361" t="s">
        <v>566</v>
      </c>
      <c r="AM361" s="15">
        <v>34.800000000000004</v>
      </c>
      <c r="AN361" s="15">
        <v>3.48</v>
      </c>
      <c r="AO361" t="s">
        <v>573</v>
      </c>
      <c r="AP361" t="s">
        <v>91</v>
      </c>
      <c r="AQ361" s="15">
        <v>34.800000000000004</v>
      </c>
      <c r="AR361" s="8">
        <v>3.48</v>
      </c>
      <c r="AS361" t="s">
        <v>438</v>
      </c>
      <c r="AT361" t="s">
        <v>91</v>
      </c>
      <c r="AU361" t="s">
        <v>91</v>
      </c>
    </row>
    <row r="362" spans="2:47">
      <c r="B362" s="8">
        <v>3.49</v>
      </c>
      <c r="C362" s="8">
        <f t="shared" si="12"/>
        <v>0.50333333333333841</v>
      </c>
      <c r="D362" t="s">
        <v>65</v>
      </c>
      <c r="E362" s="8">
        <v>3.49</v>
      </c>
      <c r="F362" t="s">
        <v>427</v>
      </c>
      <c r="G362" t="s">
        <v>91</v>
      </c>
      <c r="H362" s="8">
        <v>3.49</v>
      </c>
      <c r="I362" s="8">
        <f t="shared" si="11"/>
        <v>0.47187499999999305</v>
      </c>
      <c r="J362" t="s">
        <v>65</v>
      </c>
      <c r="K362" s="8">
        <v>3.49</v>
      </c>
      <c r="L362" t="s">
        <v>553</v>
      </c>
      <c r="O362" s="8">
        <v>3.49</v>
      </c>
      <c r="P362" t="s">
        <v>556</v>
      </c>
      <c r="R362" s="8">
        <v>3.49</v>
      </c>
      <c r="S362" t="s">
        <v>560</v>
      </c>
      <c r="T362" t="s">
        <v>91</v>
      </c>
      <c r="AJ362" s="8">
        <v>3.49</v>
      </c>
      <c r="AK362" t="s">
        <v>566</v>
      </c>
      <c r="AM362" s="15">
        <v>34.9</v>
      </c>
      <c r="AN362" s="15">
        <v>3.49</v>
      </c>
      <c r="AO362" t="s">
        <v>573</v>
      </c>
      <c r="AP362" t="s">
        <v>91</v>
      </c>
      <c r="AQ362" s="15">
        <v>34.9</v>
      </c>
      <c r="AR362" s="8">
        <v>3.49</v>
      </c>
      <c r="AS362" t="s">
        <v>438</v>
      </c>
      <c r="AT362" t="s">
        <v>91</v>
      </c>
      <c r="AU362" t="s">
        <v>91</v>
      </c>
    </row>
    <row r="363" spans="2:47">
      <c r="B363" s="8">
        <v>3.5</v>
      </c>
      <c r="C363" s="8">
        <f t="shared" si="12"/>
        <v>0.50000000000000511</v>
      </c>
      <c r="D363" t="s">
        <v>65</v>
      </c>
      <c r="E363" s="8">
        <v>3.5</v>
      </c>
      <c r="F363" t="s">
        <v>427</v>
      </c>
      <c r="G363" t="s">
        <v>91</v>
      </c>
      <c r="H363" s="8">
        <v>3.5</v>
      </c>
      <c r="I363" s="8">
        <f t="shared" si="11"/>
        <v>0.46874999999999306</v>
      </c>
      <c r="J363" t="s">
        <v>65</v>
      </c>
      <c r="K363" s="8">
        <v>3.5</v>
      </c>
      <c r="L363" t="s">
        <v>553</v>
      </c>
      <c r="O363" s="8">
        <v>3.5</v>
      </c>
      <c r="P363" t="s">
        <v>556</v>
      </c>
      <c r="R363" s="8">
        <v>3.5</v>
      </c>
      <c r="S363" t="s">
        <v>560</v>
      </c>
      <c r="T363" t="s">
        <v>91</v>
      </c>
      <c r="AJ363" s="8">
        <v>3.5</v>
      </c>
      <c r="AK363" t="s">
        <v>566</v>
      </c>
      <c r="AM363" s="15">
        <v>35</v>
      </c>
      <c r="AN363" s="15">
        <v>3.5</v>
      </c>
      <c r="AO363" t="s">
        <v>573</v>
      </c>
      <c r="AP363" t="s">
        <v>91</v>
      </c>
      <c r="AQ363" s="15">
        <v>35</v>
      </c>
      <c r="AR363" s="8">
        <v>3.5</v>
      </c>
      <c r="AS363" t="s">
        <v>438</v>
      </c>
      <c r="AT363" t="s">
        <v>91</v>
      </c>
      <c r="AU363" t="s">
        <v>91</v>
      </c>
    </row>
    <row r="364" spans="2:47">
      <c r="B364" s="8">
        <v>3.51</v>
      </c>
      <c r="C364" s="8">
        <f t="shared" si="12"/>
        <v>0.49666666666667175</v>
      </c>
      <c r="D364" t="s">
        <v>65</v>
      </c>
      <c r="E364" s="8">
        <v>3.51</v>
      </c>
      <c r="F364" t="s">
        <v>427</v>
      </c>
      <c r="G364" t="s">
        <v>91</v>
      </c>
      <c r="H364" s="8">
        <v>3.5100000000000002</v>
      </c>
      <c r="I364" s="8">
        <f t="shared" si="11"/>
        <v>0.46562499999999307</v>
      </c>
      <c r="J364" t="s">
        <v>65</v>
      </c>
      <c r="K364" s="8">
        <v>3.5100000000000002</v>
      </c>
      <c r="L364" t="s">
        <v>553</v>
      </c>
      <c r="O364" s="8">
        <v>3.5100000000000002</v>
      </c>
      <c r="P364" t="s">
        <v>556</v>
      </c>
      <c r="R364" s="8">
        <v>3.5100000000000002</v>
      </c>
      <c r="S364" t="s">
        <v>560</v>
      </c>
      <c r="T364" t="s">
        <v>91</v>
      </c>
      <c r="AJ364" s="8">
        <v>3.5100000000000002</v>
      </c>
      <c r="AK364" t="s">
        <v>566</v>
      </c>
      <c r="AM364" s="15">
        <v>35.1</v>
      </c>
      <c r="AN364" s="15">
        <v>3.51</v>
      </c>
      <c r="AO364" t="s">
        <v>573</v>
      </c>
      <c r="AP364" t="s">
        <v>91</v>
      </c>
      <c r="AQ364" s="15">
        <v>35.1</v>
      </c>
      <c r="AR364" s="8">
        <v>3.5100000000000002</v>
      </c>
      <c r="AS364" t="s">
        <v>438</v>
      </c>
      <c r="AT364" t="s">
        <v>91</v>
      </c>
      <c r="AU364" t="s">
        <v>91</v>
      </c>
    </row>
    <row r="365" spans="2:47">
      <c r="B365" s="8">
        <v>3.52</v>
      </c>
      <c r="C365" s="8">
        <f t="shared" si="12"/>
        <v>0.4933333333333384</v>
      </c>
      <c r="D365" t="s">
        <v>65</v>
      </c>
      <c r="E365" s="8">
        <v>3.52</v>
      </c>
      <c r="F365" t="s">
        <v>427</v>
      </c>
      <c r="G365" t="s">
        <v>91</v>
      </c>
      <c r="H365" s="8">
        <v>3.52</v>
      </c>
      <c r="I365" s="8">
        <f t="shared" si="11"/>
        <v>0.46249999999999308</v>
      </c>
      <c r="J365" t="s">
        <v>65</v>
      </c>
      <c r="K365" s="8">
        <v>3.52</v>
      </c>
      <c r="L365" t="s">
        <v>553</v>
      </c>
      <c r="O365" s="8">
        <v>3.52</v>
      </c>
      <c r="P365" t="s">
        <v>556</v>
      </c>
      <c r="R365" s="8">
        <v>3.52</v>
      </c>
      <c r="S365" t="s">
        <v>560</v>
      </c>
      <c r="T365" t="s">
        <v>91</v>
      </c>
      <c r="AJ365" s="8">
        <v>3.52</v>
      </c>
      <c r="AK365" t="s">
        <v>566</v>
      </c>
      <c r="AM365" s="15">
        <v>35.200000000000003</v>
      </c>
      <c r="AN365" s="15">
        <v>3.52</v>
      </c>
      <c r="AO365" t="s">
        <v>573</v>
      </c>
      <c r="AP365" t="s">
        <v>91</v>
      </c>
      <c r="AQ365" s="15">
        <v>35.200000000000003</v>
      </c>
      <c r="AR365" s="8">
        <v>3.52</v>
      </c>
      <c r="AS365" t="s">
        <v>438</v>
      </c>
      <c r="AT365" t="s">
        <v>91</v>
      </c>
      <c r="AU365" t="s">
        <v>91</v>
      </c>
    </row>
    <row r="366" spans="2:47">
      <c r="B366" s="8">
        <v>3.53</v>
      </c>
      <c r="C366" s="8">
        <f t="shared" si="12"/>
        <v>0.49000000000000504</v>
      </c>
      <c r="D366" t="s">
        <v>65</v>
      </c>
      <c r="E366" s="8">
        <v>3.53</v>
      </c>
      <c r="F366" t="s">
        <v>427</v>
      </c>
      <c r="G366" t="s">
        <v>91</v>
      </c>
      <c r="H366" s="8">
        <v>3.5300000000000002</v>
      </c>
      <c r="I366" s="8">
        <f t="shared" si="11"/>
        <v>0.45937499999999309</v>
      </c>
      <c r="J366" t="s">
        <v>65</v>
      </c>
      <c r="K366" s="8">
        <v>3.5300000000000002</v>
      </c>
      <c r="L366" t="s">
        <v>553</v>
      </c>
      <c r="O366" s="8">
        <v>3.5300000000000002</v>
      </c>
      <c r="P366" t="s">
        <v>556</v>
      </c>
      <c r="R366" s="8">
        <v>3.5300000000000002</v>
      </c>
      <c r="S366" t="s">
        <v>560</v>
      </c>
      <c r="T366" t="s">
        <v>91</v>
      </c>
      <c r="AJ366" s="8">
        <v>3.5300000000000002</v>
      </c>
      <c r="AK366" t="s">
        <v>566</v>
      </c>
      <c r="AM366" s="15">
        <v>35.300000000000004</v>
      </c>
      <c r="AN366" s="15">
        <v>3.53</v>
      </c>
      <c r="AO366" t="s">
        <v>573</v>
      </c>
      <c r="AP366" t="s">
        <v>91</v>
      </c>
      <c r="AQ366" s="15">
        <v>35.300000000000004</v>
      </c>
      <c r="AR366" s="8">
        <v>3.5300000000000002</v>
      </c>
      <c r="AS366" t="s">
        <v>438</v>
      </c>
      <c r="AT366" t="s">
        <v>91</v>
      </c>
      <c r="AU366" t="s">
        <v>91</v>
      </c>
    </row>
    <row r="367" spans="2:47">
      <c r="B367" s="8">
        <v>3.54</v>
      </c>
      <c r="C367" s="8">
        <f t="shared" si="12"/>
        <v>0.48666666666667169</v>
      </c>
      <c r="D367" t="s">
        <v>65</v>
      </c>
      <c r="E367" s="8">
        <v>3.54</v>
      </c>
      <c r="F367" t="s">
        <v>427</v>
      </c>
      <c r="G367" t="s">
        <v>91</v>
      </c>
      <c r="H367" s="8">
        <v>3.54</v>
      </c>
      <c r="I367" s="8">
        <f t="shared" si="11"/>
        <v>0.45624999999999311</v>
      </c>
      <c r="J367" t="s">
        <v>65</v>
      </c>
      <c r="K367" s="8">
        <v>3.54</v>
      </c>
      <c r="L367" t="s">
        <v>553</v>
      </c>
      <c r="O367" s="8">
        <v>3.54</v>
      </c>
      <c r="P367" t="s">
        <v>556</v>
      </c>
      <c r="R367" s="8">
        <v>3.54</v>
      </c>
      <c r="S367" t="s">
        <v>560</v>
      </c>
      <c r="T367" t="s">
        <v>91</v>
      </c>
      <c r="AJ367" s="8">
        <v>3.54</v>
      </c>
      <c r="AK367" t="s">
        <v>566</v>
      </c>
      <c r="AM367" s="15">
        <v>35.4</v>
      </c>
      <c r="AN367" s="15">
        <v>3.54</v>
      </c>
      <c r="AO367" t="s">
        <v>573</v>
      </c>
      <c r="AP367" t="s">
        <v>91</v>
      </c>
      <c r="AQ367" s="15">
        <v>35.4</v>
      </c>
      <c r="AR367" s="8">
        <v>3.54</v>
      </c>
      <c r="AS367" t="s">
        <v>438</v>
      </c>
      <c r="AT367" t="s">
        <v>91</v>
      </c>
      <c r="AU367" t="s">
        <v>91</v>
      </c>
    </row>
    <row r="368" spans="2:47">
      <c r="B368" s="8">
        <v>3.55</v>
      </c>
      <c r="C368" s="8">
        <f t="shared" si="12"/>
        <v>0.48333333333333833</v>
      </c>
      <c r="D368" t="s">
        <v>65</v>
      </c>
      <c r="E368" s="8">
        <v>3.55</v>
      </c>
      <c r="F368" t="s">
        <v>427</v>
      </c>
      <c r="G368" t="s">
        <v>91</v>
      </c>
      <c r="H368" s="8">
        <v>3.5500000000000003</v>
      </c>
      <c r="I368" s="8">
        <f t="shared" si="11"/>
        <v>0.45312499999999312</v>
      </c>
      <c r="J368" t="s">
        <v>65</v>
      </c>
      <c r="K368" s="8">
        <v>3.5500000000000003</v>
      </c>
      <c r="L368" t="s">
        <v>553</v>
      </c>
      <c r="O368" s="8">
        <v>3.5500000000000003</v>
      </c>
      <c r="P368" t="s">
        <v>556</v>
      </c>
      <c r="R368" s="8">
        <v>3.5500000000000003</v>
      </c>
      <c r="S368" t="s">
        <v>560</v>
      </c>
      <c r="T368" t="s">
        <v>91</v>
      </c>
      <c r="AJ368" s="8">
        <v>3.5500000000000003</v>
      </c>
      <c r="AK368" t="s">
        <v>566</v>
      </c>
      <c r="AM368" s="15">
        <v>35.5</v>
      </c>
      <c r="AN368" s="15">
        <v>3.55</v>
      </c>
      <c r="AO368" t="s">
        <v>573</v>
      </c>
      <c r="AP368" t="s">
        <v>91</v>
      </c>
      <c r="AQ368" s="15">
        <v>35.5</v>
      </c>
      <c r="AR368" s="8">
        <v>3.5500000000000003</v>
      </c>
      <c r="AS368" t="s">
        <v>438</v>
      </c>
      <c r="AT368" t="s">
        <v>91</v>
      </c>
      <c r="AU368" t="s">
        <v>91</v>
      </c>
    </row>
    <row r="369" spans="2:47">
      <c r="B369" s="8">
        <v>3.56</v>
      </c>
      <c r="C369" s="8">
        <f t="shared" si="12"/>
        <v>0.48000000000000498</v>
      </c>
      <c r="D369" t="s">
        <v>65</v>
      </c>
      <c r="E369" s="8">
        <v>3.56</v>
      </c>
      <c r="F369" t="s">
        <v>427</v>
      </c>
      <c r="G369" t="s">
        <v>91</v>
      </c>
      <c r="H369" s="8">
        <v>3.56</v>
      </c>
      <c r="I369" s="8">
        <f t="shared" si="11"/>
        <v>0.44999999999999313</v>
      </c>
      <c r="J369" t="s">
        <v>65</v>
      </c>
      <c r="K369" s="8">
        <v>3.56</v>
      </c>
      <c r="L369" t="s">
        <v>553</v>
      </c>
      <c r="O369" s="8">
        <v>3.56</v>
      </c>
      <c r="P369" t="s">
        <v>556</v>
      </c>
      <c r="R369" s="8">
        <v>3.56</v>
      </c>
      <c r="S369" t="s">
        <v>560</v>
      </c>
      <c r="T369" t="s">
        <v>91</v>
      </c>
      <c r="AJ369" s="8">
        <v>3.56</v>
      </c>
      <c r="AK369" t="s">
        <v>566</v>
      </c>
      <c r="AM369" s="15">
        <v>35.6</v>
      </c>
      <c r="AN369" s="15">
        <v>3.56</v>
      </c>
      <c r="AO369" t="s">
        <v>573</v>
      </c>
      <c r="AP369" t="s">
        <v>91</v>
      </c>
      <c r="AQ369" s="15">
        <v>35.6</v>
      </c>
      <c r="AR369" s="8">
        <v>3.56</v>
      </c>
      <c r="AS369" t="s">
        <v>438</v>
      </c>
      <c r="AT369" t="s">
        <v>91</v>
      </c>
      <c r="AU369" t="s">
        <v>91</v>
      </c>
    </row>
    <row r="370" spans="2:47">
      <c r="B370" s="8">
        <v>3.57</v>
      </c>
      <c r="C370" s="8">
        <f t="shared" si="12"/>
        <v>0.47666666666667162</v>
      </c>
      <c r="D370" t="s">
        <v>65</v>
      </c>
      <c r="E370" s="8">
        <v>3.57</v>
      </c>
      <c r="F370" t="s">
        <v>427</v>
      </c>
      <c r="G370" t="s">
        <v>91</v>
      </c>
      <c r="H370" s="8">
        <v>3.5700000000000003</v>
      </c>
      <c r="I370" s="8">
        <f t="shared" si="11"/>
        <v>0.44687499999999314</v>
      </c>
      <c r="J370" t="s">
        <v>65</v>
      </c>
      <c r="K370" s="8">
        <v>3.5700000000000003</v>
      </c>
      <c r="L370" t="s">
        <v>553</v>
      </c>
      <c r="O370" s="8">
        <v>3.5700000000000003</v>
      </c>
      <c r="P370" t="s">
        <v>556</v>
      </c>
      <c r="R370" s="8">
        <v>3.5700000000000003</v>
      </c>
      <c r="S370" t="s">
        <v>560</v>
      </c>
      <c r="T370" t="s">
        <v>91</v>
      </c>
      <c r="AJ370" s="8">
        <v>3.5700000000000003</v>
      </c>
      <c r="AK370" t="s">
        <v>566</v>
      </c>
      <c r="AM370" s="15">
        <v>35.700000000000003</v>
      </c>
      <c r="AN370" s="15">
        <v>3.57</v>
      </c>
      <c r="AO370" t="s">
        <v>573</v>
      </c>
      <c r="AP370" t="s">
        <v>91</v>
      </c>
      <c r="AQ370" s="15">
        <v>35.700000000000003</v>
      </c>
      <c r="AR370" s="8">
        <v>3.5700000000000003</v>
      </c>
      <c r="AS370" t="s">
        <v>438</v>
      </c>
      <c r="AT370" t="s">
        <v>91</v>
      </c>
      <c r="AU370" t="s">
        <v>91</v>
      </c>
    </row>
    <row r="371" spans="2:47">
      <c r="B371" s="8">
        <v>3.58</v>
      </c>
      <c r="C371" s="8">
        <f t="shared" si="12"/>
        <v>0.47333333333333827</v>
      </c>
      <c r="D371" t="s">
        <v>65</v>
      </c>
      <c r="E371" s="8">
        <v>3.58</v>
      </c>
      <c r="F371" t="s">
        <v>427</v>
      </c>
      <c r="G371" t="s">
        <v>91</v>
      </c>
      <c r="H371" s="8">
        <v>3.58</v>
      </c>
      <c r="I371" s="8">
        <f t="shared" si="11"/>
        <v>0.44374999999999315</v>
      </c>
      <c r="J371" t="s">
        <v>65</v>
      </c>
      <c r="K371" s="8">
        <v>3.58</v>
      </c>
      <c r="L371" t="s">
        <v>553</v>
      </c>
      <c r="O371" s="8">
        <v>3.58</v>
      </c>
      <c r="P371" t="s">
        <v>556</v>
      </c>
      <c r="R371" s="8">
        <v>3.58</v>
      </c>
      <c r="S371" t="s">
        <v>560</v>
      </c>
      <c r="T371" t="s">
        <v>91</v>
      </c>
      <c r="AJ371" s="8">
        <v>3.58</v>
      </c>
      <c r="AK371" t="s">
        <v>566</v>
      </c>
      <c r="AM371" s="15">
        <v>35.800000000000004</v>
      </c>
      <c r="AN371" s="15">
        <v>3.58</v>
      </c>
      <c r="AO371" t="s">
        <v>573</v>
      </c>
      <c r="AP371" t="s">
        <v>91</v>
      </c>
      <c r="AQ371" s="15">
        <v>35.800000000000004</v>
      </c>
      <c r="AR371" s="8">
        <v>3.58</v>
      </c>
      <c r="AS371" t="s">
        <v>438</v>
      </c>
      <c r="AT371" t="s">
        <v>91</v>
      </c>
      <c r="AU371" t="s">
        <v>91</v>
      </c>
    </row>
    <row r="372" spans="2:47">
      <c r="B372" s="8">
        <v>3.59</v>
      </c>
      <c r="C372" s="8">
        <f t="shared" si="12"/>
        <v>0.47000000000000491</v>
      </c>
      <c r="D372" t="s">
        <v>65</v>
      </c>
      <c r="E372" s="8">
        <v>3.59</v>
      </c>
      <c r="F372" t="s">
        <v>427</v>
      </c>
      <c r="G372" t="s">
        <v>91</v>
      </c>
      <c r="H372" s="8">
        <v>3.59</v>
      </c>
      <c r="I372" s="8">
        <f t="shared" si="11"/>
        <v>0.44062499999999316</v>
      </c>
      <c r="J372" t="s">
        <v>65</v>
      </c>
      <c r="K372" s="8">
        <v>3.59</v>
      </c>
      <c r="L372" t="s">
        <v>553</v>
      </c>
      <c r="O372" s="8">
        <v>3.59</v>
      </c>
      <c r="P372" t="s">
        <v>556</v>
      </c>
      <c r="R372" s="8">
        <v>3.59</v>
      </c>
      <c r="S372" t="s">
        <v>560</v>
      </c>
      <c r="T372" t="s">
        <v>91</v>
      </c>
      <c r="AJ372" s="8">
        <v>3.59</v>
      </c>
      <c r="AK372" t="s">
        <v>566</v>
      </c>
      <c r="AM372" s="15">
        <v>35.9</v>
      </c>
      <c r="AN372" s="15">
        <v>3.59</v>
      </c>
      <c r="AO372" t="s">
        <v>573</v>
      </c>
      <c r="AP372" t="s">
        <v>91</v>
      </c>
      <c r="AQ372" s="15">
        <v>35.9</v>
      </c>
      <c r="AR372" s="8">
        <v>3.59</v>
      </c>
      <c r="AS372" t="s">
        <v>438</v>
      </c>
      <c r="AT372" t="s">
        <v>91</v>
      </c>
      <c r="AU372" t="s">
        <v>91</v>
      </c>
    </row>
    <row r="373" spans="2:47">
      <c r="B373" s="8">
        <v>3.6</v>
      </c>
      <c r="C373" s="8">
        <f t="shared" si="12"/>
        <v>0.46666666666667156</v>
      </c>
      <c r="D373" t="s">
        <v>65</v>
      </c>
      <c r="E373" s="8">
        <v>3.6</v>
      </c>
      <c r="F373" t="s">
        <v>427</v>
      </c>
      <c r="G373" t="s">
        <v>91</v>
      </c>
      <c r="H373" s="8">
        <v>3.6</v>
      </c>
      <c r="I373" s="8">
        <f t="shared" si="11"/>
        <v>0.43749999999999317</v>
      </c>
      <c r="J373" t="s">
        <v>65</v>
      </c>
      <c r="K373" s="8">
        <v>3.6</v>
      </c>
      <c r="L373" t="s">
        <v>553</v>
      </c>
      <c r="O373" s="8">
        <v>3.6</v>
      </c>
      <c r="P373" t="s">
        <v>556</v>
      </c>
      <c r="R373" s="8">
        <v>3.6</v>
      </c>
      <c r="S373" t="s">
        <v>560</v>
      </c>
      <c r="T373" t="s">
        <v>91</v>
      </c>
      <c r="AJ373" s="8">
        <v>3.6</v>
      </c>
      <c r="AK373" t="s">
        <v>566</v>
      </c>
      <c r="AM373" s="15">
        <v>36</v>
      </c>
      <c r="AN373" s="15">
        <v>3.6</v>
      </c>
      <c r="AO373" t="s">
        <v>573</v>
      </c>
      <c r="AP373" t="s">
        <v>91</v>
      </c>
      <c r="AQ373" s="15">
        <v>36</v>
      </c>
      <c r="AR373" s="8">
        <v>3.6</v>
      </c>
      <c r="AS373" t="s">
        <v>438</v>
      </c>
      <c r="AT373" t="s">
        <v>91</v>
      </c>
      <c r="AU373" t="s">
        <v>91</v>
      </c>
    </row>
    <row r="374" spans="2:47">
      <c r="B374" s="8">
        <v>3.61</v>
      </c>
      <c r="C374" s="8">
        <f t="shared" si="12"/>
        <v>0.4633333333333382</v>
      </c>
      <c r="D374" t="s">
        <v>65</v>
      </c>
      <c r="E374" s="8">
        <v>3.61</v>
      </c>
      <c r="F374" t="s">
        <v>427</v>
      </c>
      <c r="G374" t="s">
        <v>91</v>
      </c>
      <c r="H374" s="8">
        <v>3.61</v>
      </c>
      <c r="I374" s="8">
        <f t="shared" si="11"/>
        <v>0.43437499999999318</v>
      </c>
      <c r="J374" t="s">
        <v>65</v>
      </c>
      <c r="K374" s="8">
        <v>3.61</v>
      </c>
      <c r="L374" t="s">
        <v>553</v>
      </c>
      <c r="O374" s="8">
        <v>3.61</v>
      </c>
      <c r="P374" t="s">
        <v>556</v>
      </c>
      <c r="R374" s="8">
        <v>3.61</v>
      </c>
      <c r="S374" t="s">
        <v>560</v>
      </c>
      <c r="T374" t="s">
        <v>91</v>
      </c>
      <c r="AJ374" s="8">
        <v>3.61</v>
      </c>
      <c r="AK374" t="s">
        <v>566</v>
      </c>
      <c r="AM374" s="15">
        <v>36.1</v>
      </c>
      <c r="AN374" s="15">
        <v>3.61</v>
      </c>
      <c r="AO374" t="s">
        <v>573</v>
      </c>
      <c r="AP374" t="s">
        <v>91</v>
      </c>
      <c r="AQ374" s="15">
        <v>36.1</v>
      </c>
      <c r="AR374" s="8">
        <v>3.61</v>
      </c>
      <c r="AS374" t="s">
        <v>438</v>
      </c>
      <c r="AT374" t="s">
        <v>91</v>
      </c>
      <c r="AU374" t="s">
        <v>91</v>
      </c>
    </row>
    <row r="375" spans="2:47">
      <c r="B375" s="8">
        <v>3.62</v>
      </c>
      <c r="C375" s="8">
        <f t="shared" si="12"/>
        <v>0.46000000000000485</v>
      </c>
      <c r="D375" t="s">
        <v>65</v>
      </c>
      <c r="E375" s="8">
        <v>3.62</v>
      </c>
      <c r="F375" t="s">
        <v>427</v>
      </c>
      <c r="G375" t="s">
        <v>91</v>
      </c>
      <c r="H375" s="8">
        <v>3.62</v>
      </c>
      <c r="I375" s="8">
        <f t="shared" si="11"/>
        <v>0.43124999999999319</v>
      </c>
      <c r="J375" t="s">
        <v>65</v>
      </c>
      <c r="K375" s="8">
        <v>3.62</v>
      </c>
      <c r="L375" t="s">
        <v>553</v>
      </c>
      <c r="O375" s="8">
        <v>3.62</v>
      </c>
      <c r="P375" t="s">
        <v>556</v>
      </c>
      <c r="R375" s="8">
        <v>3.62</v>
      </c>
      <c r="S375" t="s">
        <v>560</v>
      </c>
      <c r="T375" t="s">
        <v>91</v>
      </c>
      <c r="AJ375" s="8">
        <v>3.62</v>
      </c>
      <c r="AK375" t="s">
        <v>566</v>
      </c>
      <c r="AM375" s="15">
        <v>36.200000000000003</v>
      </c>
      <c r="AN375" s="15">
        <v>3.62</v>
      </c>
      <c r="AO375" t="s">
        <v>573</v>
      </c>
      <c r="AP375" t="s">
        <v>91</v>
      </c>
      <c r="AQ375" s="15">
        <v>36.200000000000003</v>
      </c>
      <c r="AR375" s="8">
        <v>3.62</v>
      </c>
      <c r="AS375" t="s">
        <v>438</v>
      </c>
      <c r="AT375" t="s">
        <v>91</v>
      </c>
      <c r="AU375" t="s">
        <v>91</v>
      </c>
    </row>
    <row r="376" spans="2:47">
      <c r="B376" s="8">
        <v>3.63</v>
      </c>
      <c r="C376" s="8">
        <f t="shared" si="12"/>
        <v>0.45666666666667149</v>
      </c>
      <c r="D376" t="s">
        <v>65</v>
      </c>
      <c r="E376" s="8">
        <v>3.63</v>
      </c>
      <c r="F376" t="s">
        <v>427</v>
      </c>
      <c r="G376" t="s">
        <v>91</v>
      </c>
      <c r="H376" s="8">
        <v>3.63</v>
      </c>
      <c r="I376" s="8">
        <f t="shared" si="11"/>
        <v>0.42812499999999321</v>
      </c>
      <c r="J376" t="s">
        <v>65</v>
      </c>
      <c r="K376" s="8">
        <v>3.63</v>
      </c>
      <c r="L376" t="s">
        <v>553</v>
      </c>
      <c r="O376" s="8">
        <v>3.63</v>
      </c>
      <c r="P376" t="s">
        <v>556</v>
      </c>
      <c r="R376" s="8">
        <v>3.63</v>
      </c>
      <c r="S376" t="s">
        <v>560</v>
      </c>
      <c r="T376" t="s">
        <v>91</v>
      </c>
      <c r="AJ376" s="8">
        <v>3.63</v>
      </c>
      <c r="AK376" t="s">
        <v>566</v>
      </c>
      <c r="AM376" s="15">
        <v>36.300000000000004</v>
      </c>
      <c r="AN376" s="15">
        <v>3.63</v>
      </c>
      <c r="AO376" t="s">
        <v>573</v>
      </c>
      <c r="AP376" t="s">
        <v>91</v>
      </c>
      <c r="AQ376" s="15">
        <v>36.300000000000004</v>
      </c>
      <c r="AR376" s="8">
        <v>3.63</v>
      </c>
      <c r="AS376" t="s">
        <v>438</v>
      </c>
      <c r="AT376" t="s">
        <v>91</v>
      </c>
      <c r="AU376" t="s">
        <v>91</v>
      </c>
    </row>
    <row r="377" spans="2:47">
      <c r="B377" s="8">
        <v>3.64</v>
      </c>
      <c r="C377" s="8">
        <f t="shared" si="12"/>
        <v>0.45333333333333814</v>
      </c>
      <c r="D377" t="s">
        <v>65</v>
      </c>
      <c r="E377" s="8">
        <v>3.64</v>
      </c>
      <c r="F377" t="s">
        <v>427</v>
      </c>
      <c r="G377" t="s">
        <v>91</v>
      </c>
      <c r="H377" s="8">
        <v>3.64</v>
      </c>
      <c r="I377" s="8">
        <f t="shared" si="11"/>
        <v>0.42499999999999322</v>
      </c>
      <c r="J377" t="s">
        <v>65</v>
      </c>
      <c r="K377" s="8">
        <v>3.64</v>
      </c>
      <c r="L377" t="s">
        <v>553</v>
      </c>
      <c r="O377" s="8">
        <v>3.64</v>
      </c>
      <c r="P377" t="s">
        <v>556</v>
      </c>
      <c r="R377" s="8">
        <v>3.64</v>
      </c>
      <c r="S377" t="s">
        <v>560</v>
      </c>
      <c r="T377" t="s">
        <v>91</v>
      </c>
      <c r="AJ377" s="8">
        <v>3.64</v>
      </c>
      <c r="AK377" t="s">
        <v>566</v>
      </c>
      <c r="AM377" s="15">
        <v>36.4</v>
      </c>
      <c r="AN377" s="15">
        <v>3.64</v>
      </c>
      <c r="AO377" t="s">
        <v>573</v>
      </c>
      <c r="AP377" t="s">
        <v>91</v>
      </c>
      <c r="AQ377" s="15">
        <v>36.4</v>
      </c>
      <c r="AR377" s="8">
        <v>3.64</v>
      </c>
      <c r="AS377" t="s">
        <v>438</v>
      </c>
      <c r="AT377" t="s">
        <v>91</v>
      </c>
      <c r="AU377" t="s">
        <v>91</v>
      </c>
    </row>
    <row r="378" spans="2:47">
      <c r="B378" s="8">
        <v>3.65</v>
      </c>
      <c r="C378" s="8">
        <f t="shared" si="12"/>
        <v>0.45000000000000479</v>
      </c>
      <c r="D378" t="s">
        <v>65</v>
      </c>
      <c r="E378" s="8">
        <v>3.65</v>
      </c>
      <c r="F378" t="s">
        <v>427</v>
      </c>
      <c r="G378" t="s">
        <v>91</v>
      </c>
      <c r="H378" s="8">
        <v>3.65</v>
      </c>
      <c r="I378" s="8">
        <f t="shared" si="11"/>
        <v>0.42187499999999323</v>
      </c>
      <c r="J378" t="s">
        <v>65</v>
      </c>
      <c r="K378" s="8">
        <v>3.65</v>
      </c>
      <c r="L378" t="s">
        <v>553</v>
      </c>
      <c r="O378" s="8">
        <v>3.65</v>
      </c>
      <c r="P378" t="s">
        <v>556</v>
      </c>
      <c r="R378" s="8">
        <v>3.65</v>
      </c>
      <c r="S378" t="s">
        <v>560</v>
      </c>
      <c r="T378" t="s">
        <v>91</v>
      </c>
      <c r="AJ378" s="8">
        <v>3.65</v>
      </c>
      <c r="AK378" t="s">
        <v>566</v>
      </c>
      <c r="AM378" s="15">
        <v>36.5</v>
      </c>
      <c r="AN378" s="15">
        <v>3.65</v>
      </c>
      <c r="AO378" t="s">
        <v>573</v>
      </c>
      <c r="AP378" t="s">
        <v>91</v>
      </c>
      <c r="AQ378" s="15">
        <v>36.5</v>
      </c>
      <c r="AR378" s="8">
        <v>3.65</v>
      </c>
      <c r="AS378" t="s">
        <v>438</v>
      </c>
      <c r="AT378" t="s">
        <v>91</v>
      </c>
      <c r="AU378" t="s">
        <v>91</v>
      </c>
    </row>
    <row r="379" spans="2:47">
      <c r="B379" s="8">
        <v>3.66</v>
      </c>
      <c r="C379" s="8">
        <f t="shared" si="12"/>
        <v>0.44666666666667143</v>
      </c>
      <c r="D379" t="s">
        <v>65</v>
      </c>
      <c r="E379" s="8">
        <v>3.66</v>
      </c>
      <c r="F379" t="s">
        <v>427</v>
      </c>
      <c r="G379" t="s">
        <v>91</v>
      </c>
      <c r="H379" s="8">
        <v>3.66</v>
      </c>
      <c r="I379" s="8">
        <f t="shared" si="11"/>
        <v>0.41874999999999324</v>
      </c>
      <c r="J379" t="s">
        <v>65</v>
      </c>
      <c r="K379" s="8">
        <v>3.66</v>
      </c>
      <c r="L379" t="s">
        <v>553</v>
      </c>
      <c r="O379" s="8">
        <v>3.66</v>
      </c>
      <c r="P379" t="s">
        <v>556</v>
      </c>
      <c r="R379" s="8">
        <v>3.66</v>
      </c>
      <c r="S379" t="s">
        <v>560</v>
      </c>
      <c r="T379" t="s">
        <v>91</v>
      </c>
      <c r="AJ379" s="8">
        <v>3.66</v>
      </c>
      <c r="AK379" t="s">
        <v>566</v>
      </c>
      <c r="AM379" s="15">
        <v>36.6</v>
      </c>
      <c r="AN379" s="15">
        <v>3.66</v>
      </c>
      <c r="AO379" t="s">
        <v>573</v>
      </c>
      <c r="AP379" t="s">
        <v>91</v>
      </c>
      <c r="AQ379" s="15">
        <v>36.6</v>
      </c>
      <c r="AR379" s="8">
        <v>3.66</v>
      </c>
      <c r="AS379" t="s">
        <v>438</v>
      </c>
      <c r="AT379" t="s">
        <v>91</v>
      </c>
      <c r="AU379" t="s">
        <v>91</v>
      </c>
    </row>
    <row r="380" spans="2:47">
      <c r="B380" s="8">
        <v>3.67</v>
      </c>
      <c r="C380" s="8">
        <f t="shared" si="12"/>
        <v>0.44333333333333808</v>
      </c>
      <c r="D380" t="s">
        <v>65</v>
      </c>
      <c r="E380" s="8">
        <v>3.67</v>
      </c>
      <c r="F380" t="s">
        <v>427</v>
      </c>
      <c r="G380" t="s">
        <v>91</v>
      </c>
      <c r="H380" s="8">
        <v>3.67</v>
      </c>
      <c r="I380" s="8">
        <f t="shared" si="11"/>
        <v>0.41562499999999325</v>
      </c>
      <c r="J380" t="s">
        <v>65</v>
      </c>
      <c r="K380" s="8">
        <v>3.67</v>
      </c>
      <c r="L380" t="s">
        <v>553</v>
      </c>
      <c r="O380" s="8">
        <v>3.67</v>
      </c>
      <c r="P380" t="s">
        <v>556</v>
      </c>
      <c r="R380" s="8">
        <v>3.67</v>
      </c>
      <c r="S380" t="s">
        <v>560</v>
      </c>
      <c r="T380" t="s">
        <v>91</v>
      </c>
      <c r="AJ380" s="8">
        <v>3.67</v>
      </c>
      <c r="AK380" t="s">
        <v>566</v>
      </c>
      <c r="AM380" s="15">
        <v>36.700000000000003</v>
      </c>
      <c r="AN380" s="15">
        <v>3.67</v>
      </c>
      <c r="AO380" t="s">
        <v>573</v>
      </c>
      <c r="AP380" t="s">
        <v>91</v>
      </c>
      <c r="AQ380" s="15">
        <v>36.700000000000003</v>
      </c>
      <c r="AR380" s="8">
        <v>3.67</v>
      </c>
      <c r="AS380" t="s">
        <v>438</v>
      </c>
      <c r="AT380" t="s">
        <v>91</v>
      </c>
      <c r="AU380" t="s">
        <v>91</v>
      </c>
    </row>
    <row r="381" spans="2:47">
      <c r="B381" s="8">
        <v>3.68</v>
      </c>
      <c r="C381" s="8">
        <f t="shared" si="12"/>
        <v>0.44000000000000472</v>
      </c>
      <c r="D381" t="s">
        <v>65</v>
      </c>
      <c r="E381" s="8">
        <v>3.68</v>
      </c>
      <c r="F381" t="s">
        <v>427</v>
      </c>
      <c r="G381" t="s">
        <v>91</v>
      </c>
      <c r="H381" s="8">
        <v>3.68</v>
      </c>
      <c r="I381" s="8">
        <f t="shared" si="11"/>
        <v>0.41249999999999326</v>
      </c>
      <c r="J381" t="s">
        <v>65</v>
      </c>
      <c r="K381" s="8">
        <v>3.68</v>
      </c>
      <c r="L381" t="s">
        <v>553</v>
      </c>
      <c r="O381" s="8">
        <v>3.68</v>
      </c>
      <c r="P381" t="s">
        <v>556</v>
      </c>
      <c r="R381" s="8">
        <v>3.68</v>
      </c>
      <c r="S381" t="s">
        <v>560</v>
      </c>
      <c r="T381" t="s">
        <v>91</v>
      </c>
      <c r="AJ381" s="8">
        <v>3.68</v>
      </c>
      <c r="AK381" t="s">
        <v>566</v>
      </c>
      <c r="AM381" s="15">
        <v>36.800000000000004</v>
      </c>
      <c r="AN381" s="15">
        <v>3.68</v>
      </c>
      <c r="AO381" t="s">
        <v>573</v>
      </c>
      <c r="AP381" t="s">
        <v>91</v>
      </c>
      <c r="AQ381" s="15">
        <v>36.800000000000004</v>
      </c>
      <c r="AR381" s="8">
        <v>3.68</v>
      </c>
      <c r="AS381" t="s">
        <v>438</v>
      </c>
      <c r="AT381" t="s">
        <v>91</v>
      </c>
      <c r="AU381" t="s">
        <v>91</v>
      </c>
    </row>
    <row r="382" spans="2:47">
      <c r="B382" s="8">
        <v>3.69</v>
      </c>
      <c r="C382" s="8">
        <f t="shared" si="12"/>
        <v>0.43666666666667137</v>
      </c>
      <c r="D382" t="s">
        <v>65</v>
      </c>
      <c r="E382" s="8">
        <v>3.69</v>
      </c>
      <c r="F382" t="s">
        <v>427</v>
      </c>
      <c r="G382" t="s">
        <v>91</v>
      </c>
      <c r="H382" s="8">
        <v>3.69</v>
      </c>
      <c r="I382" s="8">
        <f t="shared" si="11"/>
        <v>0.40937499999999327</v>
      </c>
      <c r="J382" t="s">
        <v>65</v>
      </c>
      <c r="K382" s="8">
        <v>3.69</v>
      </c>
      <c r="L382" t="s">
        <v>553</v>
      </c>
      <c r="O382" s="8">
        <v>3.69</v>
      </c>
      <c r="P382" t="s">
        <v>556</v>
      </c>
      <c r="R382" s="8">
        <v>3.69</v>
      </c>
      <c r="S382" t="s">
        <v>560</v>
      </c>
      <c r="T382" t="s">
        <v>91</v>
      </c>
      <c r="AJ382" s="8">
        <v>3.69</v>
      </c>
      <c r="AK382" t="s">
        <v>566</v>
      </c>
      <c r="AM382" s="15">
        <v>36.9</v>
      </c>
      <c r="AN382" s="15">
        <v>3.69</v>
      </c>
      <c r="AO382" t="s">
        <v>573</v>
      </c>
      <c r="AP382" t="s">
        <v>91</v>
      </c>
      <c r="AQ382" s="15">
        <v>36.9</v>
      </c>
      <c r="AR382" s="8">
        <v>3.69</v>
      </c>
      <c r="AS382" t="s">
        <v>438</v>
      </c>
      <c r="AT382" t="s">
        <v>91</v>
      </c>
      <c r="AU382" t="s">
        <v>91</v>
      </c>
    </row>
    <row r="383" spans="2:47">
      <c r="B383" s="8">
        <v>3.69999999999999</v>
      </c>
      <c r="C383" s="8">
        <f t="shared" si="12"/>
        <v>0.43333333333333801</v>
      </c>
      <c r="D383" t="s">
        <v>65</v>
      </c>
      <c r="E383" s="8">
        <v>3.69999999999999</v>
      </c>
      <c r="F383" t="s">
        <v>427</v>
      </c>
      <c r="G383" t="s">
        <v>91</v>
      </c>
      <c r="H383" s="8">
        <v>3.7</v>
      </c>
      <c r="I383" s="8">
        <f t="shared" si="11"/>
        <v>0.40624999999999328</v>
      </c>
      <c r="J383" t="s">
        <v>65</v>
      </c>
      <c r="K383" s="8">
        <v>3.7</v>
      </c>
      <c r="L383" t="s">
        <v>553</v>
      </c>
      <c r="O383" s="8">
        <v>3.7</v>
      </c>
      <c r="P383" t="s">
        <v>556</v>
      </c>
      <c r="R383" s="8">
        <v>3.7</v>
      </c>
      <c r="S383" t="s">
        <v>560</v>
      </c>
      <c r="T383" t="s">
        <v>91</v>
      </c>
      <c r="AJ383" s="8">
        <v>3.7</v>
      </c>
      <c r="AK383" t="s">
        <v>566</v>
      </c>
      <c r="AM383" s="15">
        <v>37</v>
      </c>
      <c r="AN383" s="15">
        <v>3.7</v>
      </c>
      <c r="AO383" t="s">
        <v>573</v>
      </c>
      <c r="AP383" t="s">
        <v>91</v>
      </c>
      <c r="AQ383" s="15">
        <v>37</v>
      </c>
      <c r="AR383" s="8">
        <v>3.7</v>
      </c>
      <c r="AS383" t="s">
        <v>438</v>
      </c>
      <c r="AT383" t="s">
        <v>91</v>
      </c>
      <c r="AU383" t="s">
        <v>91</v>
      </c>
    </row>
    <row r="384" spans="2:47">
      <c r="B384" s="8">
        <v>3.71</v>
      </c>
      <c r="C384" s="8">
        <f t="shared" si="12"/>
        <v>0.43000000000000466</v>
      </c>
      <c r="D384" t="s">
        <v>65</v>
      </c>
      <c r="E384" s="8">
        <v>3.71</v>
      </c>
      <c r="F384" t="s">
        <v>427</v>
      </c>
      <c r="G384" t="s">
        <v>91</v>
      </c>
      <c r="H384" s="8">
        <v>3.71</v>
      </c>
      <c r="I384" s="8">
        <f t="shared" si="11"/>
        <v>0.40312499999999329</v>
      </c>
      <c r="J384" t="s">
        <v>65</v>
      </c>
      <c r="K384" s="8">
        <v>3.71</v>
      </c>
      <c r="L384" t="s">
        <v>553</v>
      </c>
      <c r="O384" s="8">
        <v>3.71</v>
      </c>
      <c r="P384" t="s">
        <v>556</v>
      </c>
      <c r="R384" s="8">
        <v>3.71</v>
      </c>
      <c r="S384" t="s">
        <v>560</v>
      </c>
      <c r="T384" t="s">
        <v>91</v>
      </c>
      <c r="AJ384" s="8">
        <v>3.71</v>
      </c>
      <c r="AK384" t="s">
        <v>566</v>
      </c>
      <c r="AM384" s="15">
        <v>37.1</v>
      </c>
      <c r="AN384" s="15">
        <v>3.71</v>
      </c>
      <c r="AO384" t="s">
        <v>573</v>
      </c>
      <c r="AP384" t="s">
        <v>91</v>
      </c>
      <c r="AQ384" s="15">
        <v>37.1</v>
      </c>
      <c r="AR384" s="8">
        <v>3.71</v>
      </c>
      <c r="AS384" t="s">
        <v>438</v>
      </c>
      <c r="AT384" t="s">
        <v>91</v>
      </c>
      <c r="AU384" t="s">
        <v>91</v>
      </c>
    </row>
    <row r="385" spans="2:47">
      <c r="B385" s="8">
        <v>3.71999999999999</v>
      </c>
      <c r="C385" s="8">
        <f t="shared" si="12"/>
        <v>0.4266666666666713</v>
      </c>
      <c r="D385" t="s">
        <v>65</v>
      </c>
      <c r="E385" s="8">
        <v>3.71999999999999</v>
      </c>
      <c r="F385" t="s">
        <v>427</v>
      </c>
      <c r="G385" t="s">
        <v>91</v>
      </c>
      <c r="H385" s="8">
        <v>3.72</v>
      </c>
      <c r="I385" s="8">
        <f t="shared" si="11"/>
        <v>0.39999999999999331</v>
      </c>
      <c r="J385" t="s">
        <v>65</v>
      </c>
      <c r="K385" s="8">
        <v>3.72</v>
      </c>
      <c r="L385" t="s">
        <v>553</v>
      </c>
      <c r="O385" s="8">
        <v>3.72</v>
      </c>
      <c r="P385" t="s">
        <v>556</v>
      </c>
      <c r="R385" s="8">
        <v>3.72</v>
      </c>
      <c r="S385" t="s">
        <v>560</v>
      </c>
      <c r="T385" t="s">
        <v>91</v>
      </c>
      <c r="AJ385" s="8">
        <v>3.72</v>
      </c>
      <c r="AK385" t="s">
        <v>566</v>
      </c>
      <c r="AM385" s="15">
        <v>37.200000000000003</v>
      </c>
      <c r="AN385" s="15">
        <v>3.72</v>
      </c>
      <c r="AO385" t="s">
        <v>573</v>
      </c>
      <c r="AP385" t="s">
        <v>91</v>
      </c>
      <c r="AQ385" s="15">
        <v>37.200000000000003</v>
      </c>
      <c r="AR385" s="8">
        <v>3.72</v>
      </c>
      <c r="AS385" t="s">
        <v>438</v>
      </c>
      <c r="AT385" t="s">
        <v>91</v>
      </c>
      <c r="AU385" t="s">
        <v>91</v>
      </c>
    </row>
    <row r="386" spans="2:47">
      <c r="B386" s="8">
        <v>3.73</v>
      </c>
      <c r="C386" s="8">
        <f t="shared" si="12"/>
        <v>0.42333333333333795</v>
      </c>
      <c r="D386" t="s">
        <v>65</v>
      </c>
      <c r="E386" s="8">
        <v>3.73</v>
      </c>
      <c r="F386" t="s">
        <v>427</v>
      </c>
      <c r="G386" t="s">
        <v>91</v>
      </c>
      <c r="H386" s="8">
        <v>3.73</v>
      </c>
      <c r="I386" s="8">
        <f t="shared" si="11"/>
        <v>0.39687499999999332</v>
      </c>
      <c r="J386" t="s">
        <v>65</v>
      </c>
      <c r="K386" s="8">
        <v>3.73</v>
      </c>
      <c r="L386" t="s">
        <v>553</v>
      </c>
      <c r="O386" s="8">
        <v>3.73</v>
      </c>
      <c r="P386" t="s">
        <v>556</v>
      </c>
      <c r="R386" s="8">
        <v>3.73</v>
      </c>
      <c r="S386" t="s">
        <v>560</v>
      </c>
      <c r="T386" t="s">
        <v>91</v>
      </c>
      <c r="AJ386" s="8">
        <v>3.73</v>
      </c>
      <c r="AK386" t="s">
        <v>566</v>
      </c>
      <c r="AM386" s="15">
        <v>37.300000000000004</v>
      </c>
      <c r="AN386" s="15">
        <v>3.73</v>
      </c>
      <c r="AO386" t="s">
        <v>573</v>
      </c>
      <c r="AP386" t="s">
        <v>91</v>
      </c>
      <c r="AQ386" s="15">
        <v>37.300000000000004</v>
      </c>
      <c r="AR386" s="8">
        <v>3.73</v>
      </c>
      <c r="AS386" t="s">
        <v>438</v>
      </c>
      <c r="AT386" t="s">
        <v>91</v>
      </c>
      <c r="AU386" t="s">
        <v>91</v>
      </c>
    </row>
    <row r="387" spans="2:47">
      <c r="B387" s="8">
        <v>3.73999999999999</v>
      </c>
      <c r="C387" s="8">
        <f t="shared" si="12"/>
        <v>0.42000000000000459</v>
      </c>
      <c r="D387" t="s">
        <v>65</v>
      </c>
      <c r="E387" s="8">
        <v>3.73999999999999</v>
      </c>
      <c r="F387" t="s">
        <v>427</v>
      </c>
      <c r="G387" t="s">
        <v>91</v>
      </c>
      <c r="H387" s="8">
        <v>3.74</v>
      </c>
      <c r="I387" s="8">
        <f t="shared" si="11"/>
        <v>0.39374999999999333</v>
      </c>
      <c r="J387" t="s">
        <v>65</v>
      </c>
      <c r="K387" s="8">
        <v>3.74</v>
      </c>
      <c r="L387" t="s">
        <v>553</v>
      </c>
      <c r="O387" s="8">
        <v>3.74</v>
      </c>
      <c r="P387" t="s">
        <v>556</v>
      </c>
      <c r="R387" s="8">
        <v>3.74</v>
      </c>
      <c r="S387" t="s">
        <v>560</v>
      </c>
      <c r="T387" t="s">
        <v>91</v>
      </c>
      <c r="AJ387" s="8">
        <v>3.74</v>
      </c>
      <c r="AK387" t="s">
        <v>566</v>
      </c>
      <c r="AM387" s="15">
        <v>37.4</v>
      </c>
      <c r="AN387" s="15">
        <v>3.74</v>
      </c>
      <c r="AO387" t="s">
        <v>573</v>
      </c>
      <c r="AP387" t="s">
        <v>91</v>
      </c>
      <c r="AQ387" s="15">
        <v>37.4</v>
      </c>
      <c r="AR387" s="8">
        <v>3.74</v>
      </c>
      <c r="AS387" t="s">
        <v>438</v>
      </c>
      <c r="AT387" t="s">
        <v>91</v>
      </c>
      <c r="AU387" t="s">
        <v>91</v>
      </c>
    </row>
    <row r="388" spans="2:47">
      <c r="B388" s="8">
        <v>3.7499999999999898</v>
      </c>
      <c r="C388" s="8">
        <f t="shared" si="12"/>
        <v>0.41666666666667124</v>
      </c>
      <c r="D388" t="s">
        <v>65</v>
      </c>
      <c r="E388" s="8">
        <v>3.7499999999999898</v>
      </c>
      <c r="F388" t="s">
        <v>427</v>
      </c>
      <c r="G388" t="s">
        <v>91</v>
      </c>
      <c r="H388" s="8">
        <v>3.75</v>
      </c>
      <c r="I388" s="8">
        <f t="shared" ref="I388:I451" si="13">I387-(1/320)</f>
        <v>0.39062499999999334</v>
      </c>
      <c r="J388" t="s">
        <v>65</v>
      </c>
      <c r="K388" s="8">
        <v>3.75</v>
      </c>
      <c r="L388" t="s">
        <v>553</v>
      </c>
      <c r="O388" s="8">
        <v>3.75</v>
      </c>
      <c r="P388" t="s">
        <v>556</v>
      </c>
      <c r="R388" s="8">
        <v>3.75</v>
      </c>
      <c r="S388" t="s">
        <v>560</v>
      </c>
      <c r="T388" t="s">
        <v>91</v>
      </c>
      <c r="AJ388" s="8">
        <v>3.75</v>
      </c>
      <c r="AK388" t="s">
        <v>566</v>
      </c>
      <c r="AM388" s="15">
        <v>37.5</v>
      </c>
      <c r="AN388" s="15">
        <v>3.75</v>
      </c>
      <c r="AO388" t="s">
        <v>573</v>
      </c>
      <c r="AP388" t="s">
        <v>91</v>
      </c>
      <c r="AQ388" s="15">
        <v>37.5</v>
      </c>
      <c r="AR388" s="8">
        <v>3.75</v>
      </c>
      <c r="AS388" t="s">
        <v>438</v>
      </c>
      <c r="AT388" t="s">
        <v>91</v>
      </c>
      <c r="AU388" t="s">
        <v>91</v>
      </c>
    </row>
    <row r="389" spans="2:47">
      <c r="B389" s="8">
        <v>3.75999999999999</v>
      </c>
      <c r="C389" s="8">
        <f t="shared" si="12"/>
        <v>0.41333333333333788</v>
      </c>
      <c r="D389" t="s">
        <v>65</v>
      </c>
      <c r="E389" s="8">
        <v>3.75999999999999</v>
      </c>
      <c r="F389" t="s">
        <v>427</v>
      </c>
      <c r="G389" t="s">
        <v>91</v>
      </c>
      <c r="H389" s="8">
        <v>3.7600000000000002</v>
      </c>
      <c r="I389" s="8">
        <f t="shared" si="13"/>
        <v>0.38749999999999335</v>
      </c>
      <c r="J389" t="s">
        <v>65</v>
      </c>
      <c r="K389" s="8">
        <v>3.7600000000000002</v>
      </c>
      <c r="L389" t="s">
        <v>553</v>
      </c>
      <c r="O389" s="8">
        <v>3.7600000000000002</v>
      </c>
      <c r="P389" t="s">
        <v>556</v>
      </c>
      <c r="R389" s="8">
        <v>3.7600000000000002</v>
      </c>
      <c r="S389" t="s">
        <v>560</v>
      </c>
      <c r="T389" t="s">
        <v>91</v>
      </c>
      <c r="AJ389" s="8">
        <v>3.7600000000000002</v>
      </c>
      <c r="AK389" t="s">
        <v>566</v>
      </c>
      <c r="AM389" s="15">
        <v>37.6</v>
      </c>
      <c r="AN389" s="15">
        <v>3.76</v>
      </c>
      <c r="AO389" t="s">
        <v>573</v>
      </c>
      <c r="AP389" t="s">
        <v>91</v>
      </c>
      <c r="AQ389" s="15">
        <v>37.6</v>
      </c>
      <c r="AR389" s="8">
        <v>3.7600000000000002</v>
      </c>
      <c r="AS389" t="s">
        <v>438</v>
      </c>
      <c r="AT389" t="s">
        <v>91</v>
      </c>
      <c r="AU389" t="s">
        <v>91</v>
      </c>
    </row>
    <row r="390" spans="2:47">
      <c r="B390" s="8">
        <v>3.7699999999999898</v>
      </c>
      <c r="C390" s="8">
        <f t="shared" si="12"/>
        <v>0.41000000000000453</v>
      </c>
      <c r="D390" t="s">
        <v>65</v>
      </c>
      <c r="E390" s="8">
        <v>3.7699999999999898</v>
      </c>
      <c r="F390" t="s">
        <v>427</v>
      </c>
      <c r="G390" t="s">
        <v>91</v>
      </c>
      <c r="H390" s="8">
        <v>3.77</v>
      </c>
      <c r="I390" s="8">
        <f t="shared" si="13"/>
        <v>0.38437499999999336</v>
      </c>
      <c r="J390" t="s">
        <v>65</v>
      </c>
      <c r="K390" s="8">
        <v>3.77</v>
      </c>
      <c r="L390" t="s">
        <v>553</v>
      </c>
      <c r="O390" s="8">
        <v>3.77</v>
      </c>
      <c r="P390" t="s">
        <v>556</v>
      </c>
      <c r="R390" s="8">
        <v>3.77</v>
      </c>
      <c r="S390" t="s">
        <v>560</v>
      </c>
      <c r="T390" t="s">
        <v>91</v>
      </c>
      <c r="AJ390" s="8">
        <v>3.77</v>
      </c>
      <c r="AK390" t="s">
        <v>566</v>
      </c>
      <c r="AM390" s="15">
        <v>37.700000000000003</v>
      </c>
      <c r="AN390" s="15">
        <v>3.77</v>
      </c>
      <c r="AO390" t="s">
        <v>573</v>
      </c>
      <c r="AP390" t="s">
        <v>91</v>
      </c>
      <c r="AQ390" s="15">
        <v>37.700000000000003</v>
      </c>
      <c r="AR390" s="8">
        <v>3.77</v>
      </c>
      <c r="AS390" t="s">
        <v>438</v>
      </c>
      <c r="AT390" t="s">
        <v>91</v>
      </c>
      <c r="AU390" t="s">
        <v>91</v>
      </c>
    </row>
    <row r="391" spans="2:47">
      <c r="B391" s="8">
        <v>3.77999999999999</v>
      </c>
      <c r="C391" s="8">
        <f t="shared" si="12"/>
        <v>0.40666666666667117</v>
      </c>
      <c r="D391" t="s">
        <v>65</v>
      </c>
      <c r="E391" s="8">
        <v>3.77999999999999</v>
      </c>
      <c r="F391" t="s">
        <v>427</v>
      </c>
      <c r="G391" t="s">
        <v>91</v>
      </c>
      <c r="H391" s="8">
        <v>3.7800000000000002</v>
      </c>
      <c r="I391" s="8">
        <f t="shared" si="13"/>
        <v>0.38124999999999337</v>
      </c>
      <c r="J391" t="s">
        <v>65</v>
      </c>
      <c r="K391" s="8">
        <v>3.7800000000000002</v>
      </c>
      <c r="L391" t="s">
        <v>553</v>
      </c>
      <c r="O391" s="8">
        <v>3.7800000000000002</v>
      </c>
      <c r="P391" t="s">
        <v>556</v>
      </c>
      <c r="R391" s="8">
        <v>3.7800000000000002</v>
      </c>
      <c r="S391" t="s">
        <v>560</v>
      </c>
      <c r="T391" t="s">
        <v>91</v>
      </c>
      <c r="AJ391" s="8">
        <v>3.7800000000000002</v>
      </c>
      <c r="AK391" t="s">
        <v>566</v>
      </c>
      <c r="AM391" s="15">
        <v>37.800000000000004</v>
      </c>
      <c r="AN391" s="15">
        <v>3.78</v>
      </c>
      <c r="AO391" t="s">
        <v>573</v>
      </c>
      <c r="AP391" t="s">
        <v>91</v>
      </c>
      <c r="AQ391" s="15">
        <v>37.800000000000004</v>
      </c>
      <c r="AR391" s="8">
        <v>3.7800000000000002</v>
      </c>
      <c r="AS391" t="s">
        <v>438</v>
      </c>
      <c r="AT391" t="s">
        <v>91</v>
      </c>
      <c r="AU391" t="s">
        <v>91</v>
      </c>
    </row>
    <row r="392" spans="2:47">
      <c r="B392" s="8">
        <v>3.7899999999999898</v>
      </c>
      <c r="C392" s="8">
        <f t="shared" si="12"/>
        <v>0.40333333333333782</v>
      </c>
      <c r="D392" t="s">
        <v>65</v>
      </c>
      <c r="E392" s="8">
        <v>3.7899999999999898</v>
      </c>
      <c r="F392" t="s">
        <v>427</v>
      </c>
      <c r="G392" t="s">
        <v>91</v>
      </c>
      <c r="H392" s="8">
        <v>3.79</v>
      </c>
      <c r="I392" s="8">
        <f t="shared" si="13"/>
        <v>0.37812499999999338</v>
      </c>
      <c r="J392" t="s">
        <v>65</v>
      </c>
      <c r="K392" s="8">
        <v>3.79</v>
      </c>
      <c r="L392" t="s">
        <v>553</v>
      </c>
      <c r="O392" s="8">
        <v>3.79</v>
      </c>
      <c r="P392" t="s">
        <v>556</v>
      </c>
      <c r="R392" s="8">
        <v>3.79</v>
      </c>
      <c r="S392" t="s">
        <v>560</v>
      </c>
      <c r="T392" t="s">
        <v>91</v>
      </c>
      <c r="AJ392" s="8">
        <v>3.79</v>
      </c>
      <c r="AK392" t="s">
        <v>566</v>
      </c>
      <c r="AM392" s="15">
        <v>37.9</v>
      </c>
      <c r="AN392" s="15">
        <v>3.79</v>
      </c>
      <c r="AO392" t="s">
        <v>573</v>
      </c>
      <c r="AP392" t="s">
        <v>91</v>
      </c>
      <c r="AQ392" s="15">
        <v>37.9</v>
      </c>
      <c r="AR392" s="8">
        <v>3.79</v>
      </c>
      <c r="AS392" t="s">
        <v>438</v>
      </c>
      <c r="AT392" t="s">
        <v>91</v>
      </c>
      <c r="AU392" t="s">
        <v>91</v>
      </c>
    </row>
    <row r="393" spans="2:47">
      <c r="B393" s="8">
        <v>3.7999999999999901</v>
      </c>
      <c r="C393" s="8">
        <f t="shared" si="12"/>
        <v>0.40000000000000446</v>
      </c>
      <c r="D393" t="s">
        <v>65</v>
      </c>
      <c r="E393" s="8">
        <v>3.7999999999999901</v>
      </c>
      <c r="F393" t="s">
        <v>427</v>
      </c>
      <c r="G393" t="s">
        <v>91</v>
      </c>
      <c r="H393" s="8">
        <v>3.8000000000000003</v>
      </c>
      <c r="I393" s="8">
        <f t="shared" si="13"/>
        <v>0.37499999999999339</v>
      </c>
      <c r="J393" t="s">
        <v>65</v>
      </c>
      <c r="K393" s="8">
        <v>3.8000000000000003</v>
      </c>
      <c r="L393" t="s">
        <v>553</v>
      </c>
      <c r="O393" s="8">
        <v>3.8000000000000003</v>
      </c>
      <c r="P393" t="s">
        <v>556</v>
      </c>
      <c r="R393" s="8">
        <v>3.8000000000000003</v>
      </c>
      <c r="S393" t="s">
        <v>560</v>
      </c>
      <c r="T393" t="s">
        <v>91</v>
      </c>
      <c r="AJ393" s="8">
        <v>3.8000000000000003</v>
      </c>
      <c r="AK393" t="s">
        <v>566</v>
      </c>
      <c r="AM393" s="15">
        <v>38</v>
      </c>
      <c r="AN393" s="15">
        <v>3.8</v>
      </c>
      <c r="AO393" t="s">
        <v>573</v>
      </c>
      <c r="AP393" t="s">
        <v>91</v>
      </c>
      <c r="AQ393" s="15">
        <v>38</v>
      </c>
      <c r="AR393" s="8">
        <v>3.8000000000000003</v>
      </c>
      <c r="AS393" t="s">
        <v>438</v>
      </c>
      <c r="AT393" t="s">
        <v>91</v>
      </c>
      <c r="AU393" t="s">
        <v>91</v>
      </c>
    </row>
    <row r="394" spans="2:47">
      <c r="B394" s="8">
        <v>3.8099999999999898</v>
      </c>
      <c r="C394" s="8">
        <f t="shared" si="12"/>
        <v>0.39666666666667111</v>
      </c>
      <c r="D394" t="s">
        <v>65</v>
      </c>
      <c r="E394" s="8">
        <v>3.8099999999999898</v>
      </c>
      <c r="F394" t="s">
        <v>427</v>
      </c>
      <c r="G394" t="s">
        <v>91</v>
      </c>
      <c r="H394" s="8">
        <v>3.81</v>
      </c>
      <c r="I394" s="8">
        <f t="shared" si="13"/>
        <v>0.37187499999999341</v>
      </c>
      <c r="J394" t="s">
        <v>65</v>
      </c>
      <c r="K394" s="8">
        <v>3.81</v>
      </c>
      <c r="L394" t="s">
        <v>553</v>
      </c>
      <c r="O394" s="8">
        <v>3.81</v>
      </c>
      <c r="P394" t="s">
        <v>556</v>
      </c>
      <c r="R394" s="8">
        <v>3.81</v>
      </c>
      <c r="S394" t="s">
        <v>560</v>
      </c>
      <c r="T394" t="s">
        <v>91</v>
      </c>
      <c r="AJ394" s="8">
        <v>3.81</v>
      </c>
      <c r="AK394" t="s">
        <v>566</v>
      </c>
      <c r="AM394" s="15">
        <v>38.1</v>
      </c>
      <c r="AN394" s="15">
        <v>3.81</v>
      </c>
      <c r="AO394" t="s">
        <v>573</v>
      </c>
      <c r="AP394" t="s">
        <v>91</v>
      </c>
      <c r="AQ394" s="15">
        <v>38.1</v>
      </c>
      <c r="AR394" s="8">
        <v>3.81</v>
      </c>
      <c r="AS394" t="s">
        <v>438</v>
      </c>
      <c r="AT394" t="s">
        <v>91</v>
      </c>
      <c r="AU394" t="s">
        <v>91</v>
      </c>
    </row>
    <row r="395" spans="2:47">
      <c r="B395" s="8">
        <v>3.8199999999999901</v>
      </c>
      <c r="C395" s="8">
        <f t="shared" si="12"/>
        <v>0.39333333333333775</v>
      </c>
      <c r="D395" t="s">
        <v>65</v>
      </c>
      <c r="E395" s="8">
        <v>3.8199999999999901</v>
      </c>
      <c r="F395" t="s">
        <v>427</v>
      </c>
      <c r="G395" t="s">
        <v>91</v>
      </c>
      <c r="H395" s="8">
        <v>3.8200000000000003</v>
      </c>
      <c r="I395" s="8">
        <f t="shared" si="13"/>
        <v>0.36874999999999342</v>
      </c>
      <c r="J395" t="s">
        <v>65</v>
      </c>
      <c r="K395" s="8">
        <v>3.8200000000000003</v>
      </c>
      <c r="L395" t="s">
        <v>553</v>
      </c>
      <c r="O395" s="8">
        <v>3.8200000000000003</v>
      </c>
      <c r="P395" t="s">
        <v>556</v>
      </c>
      <c r="R395" s="8">
        <v>3.8200000000000003</v>
      </c>
      <c r="S395" t="s">
        <v>560</v>
      </c>
      <c r="T395" t="s">
        <v>91</v>
      </c>
      <c r="AJ395" s="8">
        <v>3.8200000000000003</v>
      </c>
      <c r="AK395" t="s">
        <v>566</v>
      </c>
      <c r="AM395" s="15">
        <v>38.200000000000003</v>
      </c>
      <c r="AN395" s="15">
        <v>3.82</v>
      </c>
      <c r="AO395" t="s">
        <v>573</v>
      </c>
      <c r="AP395" t="s">
        <v>91</v>
      </c>
      <c r="AQ395" s="15">
        <v>38.200000000000003</v>
      </c>
      <c r="AR395" s="8">
        <v>3.8200000000000003</v>
      </c>
      <c r="AS395" t="s">
        <v>438</v>
      </c>
      <c r="AT395" t="s">
        <v>91</v>
      </c>
      <c r="AU395" t="s">
        <v>91</v>
      </c>
    </row>
    <row r="396" spans="2:47">
      <c r="B396" s="8">
        <v>3.8299999999999899</v>
      </c>
      <c r="C396" s="8">
        <f t="shared" si="12"/>
        <v>0.3900000000000044</v>
      </c>
      <c r="D396" t="s">
        <v>65</v>
      </c>
      <c r="E396" s="8">
        <v>3.8299999999999899</v>
      </c>
      <c r="F396" t="s">
        <v>427</v>
      </c>
      <c r="G396" t="s">
        <v>91</v>
      </c>
      <c r="H396" s="8">
        <v>3.83</v>
      </c>
      <c r="I396" s="8">
        <f t="shared" si="13"/>
        <v>0.36562499999999343</v>
      </c>
      <c r="J396" t="s">
        <v>65</v>
      </c>
      <c r="K396" s="8">
        <v>3.83</v>
      </c>
      <c r="L396" t="s">
        <v>553</v>
      </c>
      <c r="O396" s="8">
        <v>3.83</v>
      </c>
      <c r="P396" t="s">
        <v>556</v>
      </c>
      <c r="R396" s="8">
        <v>3.83</v>
      </c>
      <c r="S396" t="s">
        <v>560</v>
      </c>
      <c r="T396" t="s">
        <v>91</v>
      </c>
      <c r="AJ396" s="8">
        <v>3.83</v>
      </c>
      <c r="AK396" t="s">
        <v>566</v>
      </c>
      <c r="AM396" s="15">
        <v>38.300000000000004</v>
      </c>
      <c r="AN396" s="15">
        <v>3.83</v>
      </c>
      <c r="AO396" t="s">
        <v>573</v>
      </c>
      <c r="AP396" t="s">
        <v>91</v>
      </c>
      <c r="AQ396" s="15">
        <v>38.300000000000004</v>
      </c>
      <c r="AR396" s="8">
        <v>3.83</v>
      </c>
      <c r="AS396" t="s">
        <v>438</v>
      </c>
      <c r="AT396" t="s">
        <v>91</v>
      </c>
      <c r="AU396" t="s">
        <v>91</v>
      </c>
    </row>
    <row r="397" spans="2:47">
      <c r="B397" s="8">
        <v>3.8399999999999901</v>
      </c>
      <c r="C397" s="8">
        <f t="shared" si="12"/>
        <v>0.38666666666667104</v>
      </c>
      <c r="D397" t="s">
        <v>65</v>
      </c>
      <c r="E397" s="8">
        <v>3.8399999999999901</v>
      </c>
      <c r="F397" t="s">
        <v>427</v>
      </c>
      <c r="G397" t="s">
        <v>91</v>
      </c>
      <c r="H397" s="8">
        <v>3.84</v>
      </c>
      <c r="I397" s="8">
        <f t="shared" si="13"/>
        <v>0.36249999999999344</v>
      </c>
      <c r="J397" t="s">
        <v>65</v>
      </c>
      <c r="K397" s="8">
        <v>3.84</v>
      </c>
      <c r="L397" t="s">
        <v>553</v>
      </c>
      <c r="O397" s="8">
        <v>3.84</v>
      </c>
      <c r="P397" t="s">
        <v>556</v>
      </c>
      <c r="R397" s="8">
        <v>3.84</v>
      </c>
      <c r="S397" t="s">
        <v>560</v>
      </c>
      <c r="T397" t="s">
        <v>91</v>
      </c>
      <c r="AJ397" s="8">
        <v>3.84</v>
      </c>
      <c r="AK397" t="s">
        <v>566</v>
      </c>
      <c r="AM397" s="15">
        <v>38.400000000000006</v>
      </c>
      <c r="AN397" s="15">
        <v>3.84</v>
      </c>
      <c r="AO397" t="s">
        <v>573</v>
      </c>
      <c r="AP397" t="s">
        <v>91</v>
      </c>
      <c r="AQ397" s="15">
        <v>38.400000000000006</v>
      </c>
      <c r="AR397" s="8">
        <v>3.84</v>
      </c>
      <c r="AS397" t="s">
        <v>438</v>
      </c>
      <c r="AT397" t="s">
        <v>91</v>
      </c>
      <c r="AU397" t="s">
        <v>91</v>
      </c>
    </row>
    <row r="398" spans="2:47">
      <c r="B398" s="8">
        <v>3.8499999999999899</v>
      </c>
      <c r="C398" s="8">
        <f t="shared" si="12"/>
        <v>0.38333333333333769</v>
      </c>
      <c r="D398" t="s">
        <v>65</v>
      </c>
      <c r="E398" s="8">
        <v>3.8499999999999899</v>
      </c>
      <c r="F398" t="s">
        <v>427</v>
      </c>
      <c r="G398" t="s">
        <v>91</v>
      </c>
      <c r="H398" s="8">
        <v>3.85</v>
      </c>
      <c r="I398" s="8">
        <f t="shared" si="13"/>
        <v>0.35937499999999345</v>
      </c>
      <c r="J398" t="s">
        <v>65</v>
      </c>
      <c r="K398" s="8">
        <v>3.85</v>
      </c>
      <c r="L398" t="s">
        <v>553</v>
      </c>
      <c r="O398" s="8">
        <v>3.85</v>
      </c>
      <c r="P398" t="s">
        <v>556</v>
      </c>
      <c r="R398" s="8">
        <v>3.85</v>
      </c>
      <c r="S398" t="s">
        <v>560</v>
      </c>
      <c r="T398" t="s">
        <v>91</v>
      </c>
      <c r="AJ398" s="8">
        <v>3.85</v>
      </c>
      <c r="AK398" t="s">
        <v>566</v>
      </c>
      <c r="AM398" s="15">
        <v>38.5</v>
      </c>
      <c r="AN398" s="15">
        <v>3.85</v>
      </c>
      <c r="AO398" t="s">
        <v>573</v>
      </c>
      <c r="AP398" t="s">
        <v>91</v>
      </c>
      <c r="AQ398" s="15">
        <v>38.5</v>
      </c>
      <c r="AR398" s="8">
        <v>3.85</v>
      </c>
      <c r="AS398" t="s">
        <v>438</v>
      </c>
      <c r="AT398" t="s">
        <v>91</v>
      </c>
      <c r="AU398" t="s">
        <v>91</v>
      </c>
    </row>
    <row r="399" spans="2:47">
      <c r="B399" s="8">
        <v>3.8599999999999901</v>
      </c>
      <c r="C399" s="8">
        <f t="shared" si="12"/>
        <v>0.38000000000000433</v>
      </c>
      <c r="D399" t="s">
        <v>65</v>
      </c>
      <c r="E399" s="8">
        <v>3.8599999999999901</v>
      </c>
      <c r="F399" t="s">
        <v>427</v>
      </c>
      <c r="G399" t="s">
        <v>91</v>
      </c>
      <c r="H399" s="8">
        <v>3.86</v>
      </c>
      <c r="I399" s="8">
        <f t="shared" si="13"/>
        <v>0.35624999999999346</v>
      </c>
      <c r="J399" t="s">
        <v>65</v>
      </c>
      <c r="K399" s="8">
        <v>3.86</v>
      </c>
      <c r="L399" t="s">
        <v>553</v>
      </c>
      <c r="O399" s="8">
        <v>3.86</v>
      </c>
      <c r="P399" t="s">
        <v>556</v>
      </c>
      <c r="R399" s="8">
        <v>3.86</v>
      </c>
      <c r="S399" t="s">
        <v>560</v>
      </c>
      <c r="T399" t="s">
        <v>91</v>
      </c>
      <c r="AJ399" s="8">
        <v>3.86</v>
      </c>
      <c r="AK399" t="s">
        <v>566</v>
      </c>
      <c r="AM399" s="15">
        <v>38.6</v>
      </c>
      <c r="AN399" s="15">
        <v>3.86</v>
      </c>
      <c r="AO399" t="s">
        <v>573</v>
      </c>
      <c r="AP399" t="s">
        <v>91</v>
      </c>
      <c r="AQ399" s="15">
        <v>38.6</v>
      </c>
      <c r="AR399" s="8">
        <v>3.86</v>
      </c>
      <c r="AS399" t="s">
        <v>438</v>
      </c>
      <c r="AT399" t="s">
        <v>91</v>
      </c>
      <c r="AU399" t="s">
        <v>91</v>
      </c>
    </row>
    <row r="400" spans="2:47">
      <c r="B400" s="8">
        <v>3.8699999999999899</v>
      </c>
      <c r="C400" s="8">
        <f t="shared" si="12"/>
        <v>0.37666666666667098</v>
      </c>
      <c r="D400" t="s">
        <v>65</v>
      </c>
      <c r="E400" s="8">
        <v>3.8699999999999899</v>
      </c>
      <c r="F400" t="s">
        <v>427</v>
      </c>
      <c r="G400" t="s">
        <v>91</v>
      </c>
      <c r="H400" s="8">
        <v>3.87</v>
      </c>
      <c r="I400" s="8">
        <f t="shared" si="13"/>
        <v>0.35312499999999347</v>
      </c>
      <c r="J400" t="s">
        <v>65</v>
      </c>
      <c r="K400" s="8">
        <v>3.87</v>
      </c>
      <c r="L400" t="s">
        <v>553</v>
      </c>
      <c r="O400" s="8">
        <v>3.87</v>
      </c>
      <c r="P400" t="s">
        <v>556</v>
      </c>
      <c r="R400" s="8">
        <v>3.87</v>
      </c>
      <c r="S400" t="s">
        <v>560</v>
      </c>
      <c r="T400" t="s">
        <v>91</v>
      </c>
      <c r="AJ400" s="8">
        <v>3.87</v>
      </c>
      <c r="AK400" t="s">
        <v>566</v>
      </c>
      <c r="AM400" s="15">
        <v>38.700000000000003</v>
      </c>
      <c r="AN400" s="15">
        <v>3.87</v>
      </c>
      <c r="AO400" t="s">
        <v>573</v>
      </c>
      <c r="AP400" t="s">
        <v>91</v>
      </c>
      <c r="AQ400" s="15">
        <v>38.700000000000003</v>
      </c>
      <c r="AR400" s="8">
        <v>3.87</v>
      </c>
      <c r="AS400" t="s">
        <v>438</v>
      </c>
      <c r="AT400" t="s">
        <v>91</v>
      </c>
      <c r="AU400" t="s">
        <v>91</v>
      </c>
    </row>
    <row r="401" spans="2:47">
      <c r="B401" s="8">
        <v>3.8799999999999901</v>
      </c>
      <c r="C401" s="8">
        <f t="shared" si="12"/>
        <v>0.37333333333333762</v>
      </c>
      <c r="D401" t="s">
        <v>65</v>
      </c>
      <c r="E401" s="8">
        <v>3.8799999999999901</v>
      </c>
      <c r="F401" t="s">
        <v>427</v>
      </c>
      <c r="G401" t="s">
        <v>91</v>
      </c>
      <c r="H401" s="8">
        <v>3.88</v>
      </c>
      <c r="I401" s="8">
        <f t="shared" si="13"/>
        <v>0.34999999999999348</v>
      </c>
      <c r="J401" t="s">
        <v>65</v>
      </c>
      <c r="K401" s="8">
        <v>3.88</v>
      </c>
      <c r="L401" t="s">
        <v>553</v>
      </c>
      <c r="O401" s="8">
        <v>3.88</v>
      </c>
      <c r="P401" t="s">
        <v>556</v>
      </c>
      <c r="R401" s="8">
        <v>3.88</v>
      </c>
      <c r="S401" t="s">
        <v>560</v>
      </c>
      <c r="T401" t="s">
        <v>91</v>
      </c>
      <c r="AJ401" s="8">
        <v>3.88</v>
      </c>
      <c r="AK401" t="s">
        <v>566</v>
      </c>
      <c r="AM401" s="15">
        <v>38.800000000000004</v>
      </c>
      <c r="AN401" s="15">
        <v>3.88</v>
      </c>
      <c r="AO401" t="s">
        <v>573</v>
      </c>
      <c r="AP401" t="s">
        <v>91</v>
      </c>
      <c r="AQ401" s="15">
        <v>38.800000000000004</v>
      </c>
      <c r="AR401" s="8">
        <v>3.88</v>
      </c>
      <c r="AS401" t="s">
        <v>438</v>
      </c>
      <c r="AT401" t="s">
        <v>91</v>
      </c>
      <c r="AU401" t="s">
        <v>91</v>
      </c>
    </row>
    <row r="402" spans="2:47">
      <c r="B402" s="8">
        <v>3.8899999999999899</v>
      </c>
      <c r="C402" s="8">
        <f t="shared" si="12"/>
        <v>0.37000000000000427</v>
      </c>
      <c r="D402" t="s">
        <v>65</v>
      </c>
      <c r="E402" s="8">
        <v>3.8899999999999899</v>
      </c>
      <c r="F402" t="s">
        <v>427</v>
      </c>
      <c r="G402" t="s">
        <v>91</v>
      </c>
      <c r="H402" s="8">
        <v>3.89</v>
      </c>
      <c r="I402" s="8">
        <f t="shared" si="13"/>
        <v>0.34687499999999349</v>
      </c>
      <c r="J402" t="s">
        <v>65</v>
      </c>
      <c r="K402" s="8">
        <v>3.89</v>
      </c>
      <c r="L402" t="s">
        <v>553</v>
      </c>
      <c r="O402" s="8">
        <v>3.89</v>
      </c>
      <c r="P402" t="s">
        <v>556</v>
      </c>
      <c r="R402" s="8">
        <v>3.89</v>
      </c>
      <c r="S402" t="s">
        <v>560</v>
      </c>
      <c r="T402" t="s">
        <v>91</v>
      </c>
      <c r="AJ402" s="8">
        <v>3.89</v>
      </c>
      <c r="AK402" t="s">
        <v>566</v>
      </c>
      <c r="AM402" s="15">
        <v>38.900000000000006</v>
      </c>
      <c r="AN402" s="15">
        <v>3.89</v>
      </c>
      <c r="AO402" t="s">
        <v>573</v>
      </c>
      <c r="AP402" t="s">
        <v>91</v>
      </c>
      <c r="AQ402" s="15">
        <v>38.900000000000006</v>
      </c>
      <c r="AR402" s="8">
        <v>3.89</v>
      </c>
      <c r="AS402" t="s">
        <v>438</v>
      </c>
      <c r="AT402" t="s">
        <v>91</v>
      </c>
      <c r="AU402" t="s">
        <v>91</v>
      </c>
    </row>
    <row r="403" spans="2:47">
      <c r="B403" s="8">
        <v>3.8999999999999901</v>
      </c>
      <c r="C403" s="8">
        <f t="shared" si="12"/>
        <v>0.36666666666667092</v>
      </c>
      <c r="D403" t="s">
        <v>65</v>
      </c>
      <c r="E403" s="8">
        <v>3.8999999999999901</v>
      </c>
      <c r="F403" t="s">
        <v>427</v>
      </c>
      <c r="G403" t="s">
        <v>91</v>
      </c>
      <c r="H403" s="8">
        <v>3.9</v>
      </c>
      <c r="I403" s="8">
        <f t="shared" si="13"/>
        <v>0.34374999999999351</v>
      </c>
      <c r="J403" t="s">
        <v>65</v>
      </c>
      <c r="K403" s="8">
        <v>3.9</v>
      </c>
      <c r="L403" t="s">
        <v>553</v>
      </c>
      <c r="O403" s="8">
        <v>3.9</v>
      </c>
      <c r="P403" t="s">
        <v>556</v>
      </c>
      <c r="R403" s="8">
        <v>3.9</v>
      </c>
      <c r="S403" t="s">
        <v>560</v>
      </c>
      <c r="T403" t="s">
        <v>91</v>
      </c>
      <c r="AJ403" s="8">
        <v>3.9</v>
      </c>
      <c r="AK403" t="s">
        <v>566</v>
      </c>
      <c r="AM403" s="15">
        <v>39</v>
      </c>
      <c r="AN403" s="15">
        <v>3.9</v>
      </c>
      <c r="AO403" t="s">
        <v>573</v>
      </c>
      <c r="AP403" t="s">
        <v>91</v>
      </c>
      <c r="AQ403" s="15">
        <v>39</v>
      </c>
      <c r="AR403" s="8">
        <v>3.9</v>
      </c>
      <c r="AS403" t="s">
        <v>438</v>
      </c>
      <c r="AT403" t="s">
        <v>91</v>
      </c>
      <c r="AU403" t="s">
        <v>91</v>
      </c>
    </row>
    <row r="404" spans="2:47">
      <c r="B404" s="8">
        <v>3.9099999999999899</v>
      </c>
      <c r="C404" s="8">
        <f t="shared" si="12"/>
        <v>0.36333333333333756</v>
      </c>
      <c r="D404" t="s">
        <v>65</v>
      </c>
      <c r="E404" s="8">
        <v>3.9099999999999899</v>
      </c>
      <c r="F404" t="s">
        <v>427</v>
      </c>
      <c r="G404" t="s">
        <v>91</v>
      </c>
      <c r="H404" s="8">
        <v>3.91</v>
      </c>
      <c r="I404" s="8">
        <f t="shared" si="13"/>
        <v>0.34062499999999352</v>
      </c>
      <c r="J404" t="s">
        <v>65</v>
      </c>
      <c r="K404" s="8">
        <v>3.91</v>
      </c>
      <c r="L404" t="s">
        <v>553</v>
      </c>
      <c r="O404" s="8">
        <v>3.91</v>
      </c>
      <c r="P404" t="s">
        <v>556</v>
      </c>
      <c r="R404" s="8">
        <v>3.91</v>
      </c>
      <c r="S404" t="s">
        <v>560</v>
      </c>
      <c r="T404" t="s">
        <v>91</v>
      </c>
      <c r="AJ404" s="8">
        <v>3.91</v>
      </c>
      <c r="AK404" t="s">
        <v>566</v>
      </c>
      <c r="AM404" s="15">
        <v>39.1</v>
      </c>
      <c r="AN404" s="15">
        <v>3.91</v>
      </c>
      <c r="AO404" t="s">
        <v>573</v>
      </c>
      <c r="AP404" t="s">
        <v>91</v>
      </c>
      <c r="AQ404" s="15">
        <v>39.1</v>
      </c>
      <c r="AR404" s="8">
        <v>3.91</v>
      </c>
      <c r="AS404" t="s">
        <v>438</v>
      </c>
      <c r="AT404" t="s">
        <v>91</v>
      </c>
      <c r="AU404" t="s">
        <v>91</v>
      </c>
    </row>
    <row r="405" spans="2:47">
      <c r="B405" s="8">
        <v>3.9199999999999902</v>
      </c>
      <c r="C405" s="8">
        <f t="shared" si="12"/>
        <v>0.36000000000000421</v>
      </c>
      <c r="D405" t="s">
        <v>65</v>
      </c>
      <c r="E405" s="8">
        <v>3.9199999999999902</v>
      </c>
      <c r="F405" t="s">
        <v>427</v>
      </c>
      <c r="G405" t="s">
        <v>91</v>
      </c>
      <c r="H405" s="8">
        <v>3.92</v>
      </c>
      <c r="I405" s="8">
        <f t="shared" si="13"/>
        <v>0.33749999999999353</v>
      </c>
      <c r="J405" t="s">
        <v>65</v>
      </c>
      <c r="K405" s="8">
        <v>3.92</v>
      </c>
      <c r="L405" t="s">
        <v>553</v>
      </c>
      <c r="O405" s="8">
        <v>3.92</v>
      </c>
      <c r="P405" t="s">
        <v>556</v>
      </c>
      <c r="R405" s="8">
        <v>3.92</v>
      </c>
      <c r="S405" t="s">
        <v>560</v>
      </c>
      <c r="T405" t="s">
        <v>91</v>
      </c>
      <c r="AJ405" s="8">
        <v>3.92</v>
      </c>
      <c r="AK405" t="s">
        <v>566</v>
      </c>
      <c r="AM405" s="15">
        <v>39.200000000000003</v>
      </c>
      <c r="AN405" s="15">
        <v>3.92</v>
      </c>
      <c r="AO405" t="s">
        <v>573</v>
      </c>
      <c r="AP405" t="s">
        <v>91</v>
      </c>
      <c r="AQ405" s="15">
        <v>39.200000000000003</v>
      </c>
      <c r="AR405" s="8">
        <v>3.92</v>
      </c>
      <c r="AS405" t="s">
        <v>438</v>
      </c>
      <c r="AT405" t="s">
        <v>91</v>
      </c>
      <c r="AU405" t="s">
        <v>91</v>
      </c>
    </row>
    <row r="406" spans="2:47">
      <c r="B406" s="8">
        <v>3.9299999999999899</v>
      </c>
      <c r="C406" s="8">
        <f t="shared" si="12"/>
        <v>0.35666666666667085</v>
      </c>
      <c r="D406" t="s">
        <v>65</v>
      </c>
      <c r="E406" s="8">
        <v>3.9299999999999899</v>
      </c>
      <c r="F406" t="s">
        <v>427</v>
      </c>
      <c r="G406" t="s">
        <v>91</v>
      </c>
      <c r="H406" s="8">
        <v>3.93</v>
      </c>
      <c r="I406" s="8">
        <f t="shared" si="13"/>
        <v>0.33437499999999354</v>
      </c>
      <c r="J406" t="s">
        <v>65</v>
      </c>
      <c r="K406" s="8">
        <v>3.93</v>
      </c>
      <c r="L406" t="s">
        <v>553</v>
      </c>
      <c r="O406" s="8">
        <v>3.93</v>
      </c>
      <c r="P406" t="s">
        <v>556</v>
      </c>
      <c r="R406" s="8">
        <v>3.93</v>
      </c>
      <c r="S406" t="s">
        <v>560</v>
      </c>
      <c r="T406" t="s">
        <v>91</v>
      </c>
      <c r="AJ406" s="8">
        <v>3.93</v>
      </c>
      <c r="AK406" t="s">
        <v>566</v>
      </c>
      <c r="AM406" s="15">
        <v>39.300000000000004</v>
      </c>
      <c r="AN406" s="15">
        <v>3.93</v>
      </c>
      <c r="AO406" t="s">
        <v>573</v>
      </c>
      <c r="AP406" t="s">
        <v>91</v>
      </c>
      <c r="AQ406" s="15">
        <v>39.300000000000004</v>
      </c>
      <c r="AR406" s="8">
        <v>3.93</v>
      </c>
      <c r="AS406" t="s">
        <v>438</v>
      </c>
      <c r="AT406" t="s">
        <v>91</v>
      </c>
      <c r="AU406" t="s">
        <v>91</v>
      </c>
    </row>
    <row r="407" spans="2:47">
      <c r="B407" s="8">
        <v>3.9399999999999902</v>
      </c>
      <c r="C407" s="8">
        <f t="shared" si="12"/>
        <v>0.3533333333333375</v>
      </c>
      <c r="D407" t="s">
        <v>65</v>
      </c>
      <c r="E407" s="8">
        <v>3.9399999999999902</v>
      </c>
      <c r="F407" t="s">
        <v>427</v>
      </c>
      <c r="G407" t="s">
        <v>91</v>
      </c>
      <c r="H407" s="8">
        <v>3.94</v>
      </c>
      <c r="I407" s="8">
        <f t="shared" si="13"/>
        <v>0.33124999999999355</v>
      </c>
      <c r="J407" t="s">
        <v>65</v>
      </c>
      <c r="K407" s="8">
        <v>3.94</v>
      </c>
      <c r="L407" t="s">
        <v>553</v>
      </c>
      <c r="O407" s="8">
        <v>3.94</v>
      </c>
      <c r="P407" t="s">
        <v>556</v>
      </c>
      <c r="R407" s="8">
        <v>3.94</v>
      </c>
      <c r="S407" t="s">
        <v>560</v>
      </c>
      <c r="T407" t="s">
        <v>91</v>
      </c>
      <c r="AJ407" s="8">
        <v>3.94</v>
      </c>
      <c r="AK407" t="s">
        <v>566</v>
      </c>
      <c r="AM407" s="15">
        <v>39.400000000000006</v>
      </c>
      <c r="AN407" s="15">
        <v>3.94</v>
      </c>
      <c r="AO407" t="s">
        <v>573</v>
      </c>
      <c r="AP407" t="s">
        <v>91</v>
      </c>
      <c r="AQ407" s="15">
        <v>39.400000000000006</v>
      </c>
      <c r="AR407" s="8">
        <v>3.94</v>
      </c>
      <c r="AS407" t="s">
        <v>438</v>
      </c>
      <c r="AT407" t="s">
        <v>91</v>
      </c>
      <c r="AU407" t="s">
        <v>91</v>
      </c>
    </row>
    <row r="408" spans="2:47">
      <c r="B408" s="8">
        <v>3.94999999999999</v>
      </c>
      <c r="C408" s="8">
        <f t="shared" ref="C408:C471" si="14">C407-(1/300)</f>
        <v>0.35000000000000414</v>
      </c>
      <c r="D408" t="s">
        <v>65</v>
      </c>
      <c r="E408" s="8">
        <v>3.94999999999999</v>
      </c>
      <c r="F408" t="s">
        <v>427</v>
      </c>
      <c r="G408" t="s">
        <v>91</v>
      </c>
      <c r="H408" s="8">
        <v>3.95</v>
      </c>
      <c r="I408" s="8">
        <f t="shared" si="13"/>
        <v>0.32812499999999356</v>
      </c>
      <c r="J408" t="s">
        <v>65</v>
      </c>
      <c r="K408" s="8">
        <v>3.95</v>
      </c>
      <c r="L408" t="s">
        <v>553</v>
      </c>
      <c r="O408" s="8">
        <v>3.95</v>
      </c>
      <c r="P408" t="s">
        <v>556</v>
      </c>
      <c r="R408" s="8">
        <v>3.95</v>
      </c>
      <c r="S408" t="s">
        <v>560</v>
      </c>
      <c r="T408" t="s">
        <v>91</v>
      </c>
      <c r="AJ408" s="8">
        <v>3.95</v>
      </c>
      <c r="AK408" t="s">
        <v>566</v>
      </c>
      <c r="AM408" s="15">
        <v>39.5</v>
      </c>
      <c r="AN408" s="15">
        <v>3.95</v>
      </c>
      <c r="AO408" t="s">
        <v>573</v>
      </c>
      <c r="AP408" t="s">
        <v>91</v>
      </c>
      <c r="AQ408" s="15">
        <v>39.5</v>
      </c>
      <c r="AR408" s="8">
        <v>3.95</v>
      </c>
      <c r="AS408" t="s">
        <v>438</v>
      </c>
      <c r="AT408" t="s">
        <v>91</v>
      </c>
      <c r="AU408" t="s">
        <v>91</v>
      </c>
    </row>
    <row r="409" spans="2:47">
      <c r="B409" s="8">
        <v>3.9599999999999902</v>
      </c>
      <c r="C409" s="8">
        <f t="shared" si="14"/>
        <v>0.34666666666667079</v>
      </c>
      <c r="D409" t="s">
        <v>65</v>
      </c>
      <c r="E409" s="8">
        <v>3.9599999999999902</v>
      </c>
      <c r="F409" t="s">
        <v>427</v>
      </c>
      <c r="G409" t="s">
        <v>91</v>
      </c>
      <c r="H409" s="8">
        <v>3.96</v>
      </c>
      <c r="I409" s="8">
        <f t="shared" si="13"/>
        <v>0.32499999999999357</v>
      </c>
      <c r="J409" t="s">
        <v>65</v>
      </c>
      <c r="K409" s="8">
        <v>3.96</v>
      </c>
      <c r="L409" t="s">
        <v>553</v>
      </c>
      <c r="O409" s="8">
        <v>3.96</v>
      </c>
      <c r="P409" t="s">
        <v>556</v>
      </c>
      <c r="R409" s="8">
        <v>3.96</v>
      </c>
      <c r="S409" t="s">
        <v>560</v>
      </c>
      <c r="T409" t="s">
        <v>91</v>
      </c>
      <c r="AJ409" s="8">
        <v>3.96</v>
      </c>
      <c r="AK409" t="s">
        <v>566</v>
      </c>
      <c r="AM409" s="15">
        <v>39.6</v>
      </c>
      <c r="AN409" s="15">
        <v>3.96</v>
      </c>
      <c r="AO409" t="s">
        <v>573</v>
      </c>
      <c r="AP409" t="s">
        <v>91</v>
      </c>
      <c r="AQ409" s="15">
        <v>39.6</v>
      </c>
      <c r="AR409" s="8">
        <v>3.96</v>
      </c>
      <c r="AS409" t="s">
        <v>438</v>
      </c>
      <c r="AT409" t="s">
        <v>91</v>
      </c>
      <c r="AU409" t="s">
        <v>91</v>
      </c>
    </row>
    <row r="410" spans="2:47">
      <c r="B410" s="8">
        <v>3.96999999999999</v>
      </c>
      <c r="C410" s="8">
        <f t="shared" si="14"/>
        <v>0.34333333333333743</v>
      </c>
      <c r="D410" t="s">
        <v>65</v>
      </c>
      <c r="E410" s="8">
        <v>3.96999999999999</v>
      </c>
      <c r="F410" t="s">
        <v>427</v>
      </c>
      <c r="G410" t="s">
        <v>91</v>
      </c>
      <c r="H410" s="8">
        <v>3.97</v>
      </c>
      <c r="I410" s="8">
        <f t="shared" si="13"/>
        <v>0.32187499999999358</v>
      </c>
      <c r="J410" t="s">
        <v>65</v>
      </c>
      <c r="K410" s="8">
        <v>3.97</v>
      </c>
      <c r="L410" t="s">
        <v>553</v>
      </c>
      <c r="O410" s="8">
        <v>3.97</v>
      </c>
      <c r="P410" t="s">
        <v>556</v>
      </c>
      <c r="R410" s="8">
        <v>3.97</v>
      </c>
      <c r="S410" t="s">
        <v>560</v>
      </c>
      <c r="T410" t="s">
        <v>91</v>
      </c>
      <c r="AJ410" s="8">
        <v>3.97</v>
      </c>
      <c r="AK410" t="s">
        <v>566</v>
      </c>
      <c r="AM410" s="15">
        <v>39.700000000000003</v>
      </c>
      <c r="AN410" s="15">
        <v>3.97</v>
      </c>
      <c r="AO410" t="s">
        <v>573</v>
      </c>
      <c r="AP410" t="s">
        <v>91</v>
      </c>
      <c r="AQ410" s="15">
        <v>39.700000000000003</v>
      </c>
      <c r="AR410" s="8">
        <v>3.97</v>
      </c>
      <c r="AS410" t="s">
        <v>438</v>
      </c>
      <c r="AT410" t="s">
        <v>91</v>
      </c>
      <c r="AU410" t="s">
        <v>91</v>
      </c>
    </row>
    <row r="411" spans="2:47">
      <c r="B411" s="8">
        <v>3.9799999999999902</v>
      </c>
      <c r="C411" s="8">
        <f t="shared" si="14"/>
        <v>0.34000000000000408</v>
      </c>
      <c r="D411" t="s">
        <v>65</v>
      </c>
      <c r="E411" s="8">
        <v>3.9799999999999902</v>
      </c>
      <c r="F411" t="s">
        <v>427</v>
      </c>
      <c r="G411" t="s">
        <v>91</v>
      </c>
      <c r="H411" s="8">
        <v>3.98</v>
      </c>
      <c r="I411" s="8">
        <f t="shared" si="13"/>
        <v>0.31874999999999359</v>
      </c>
      <c r="J411" t="s">
        <v>65</v>
      </c>
      <c r="K411" s="8">
        <v>3.98</v>
      </c>
      <c r="L411" t="s">
        <v>553</v>
      </c>
      <c r="O411" s="8">
        <v>3.98</v>
      </c>
      <c r="P411" t="s">
        <v>556</v>
      </c>
      <c r="R411" s="8">
        <v>3.98</v>
      </c>
      <c r="S411" t="s">
        <v>560</v>
      </c>
      <c r="T411" t="s">
        <v>91</v>
      </c>
      <c r="AJ411" s="8">
        <v>3.98</v>
      </c>
      <c r="AK411" t="s">
        <v>566</v>
      </c>
      <c r="AM411" s="15">
        <v>39.800000000000004</v>
      </c>
      <c r="AN411" s="15">
        <v>3.98</v>
      </c>
      <c r="AO411" t="s">
        <v>573</v>
      </c>
      <c r="AP411" t="s">
        <v>91</v>
      </c>
      <c r="AQ411" s="15">
        <v>39.800000000000004</v>
      </c>
      <c r="AR411" s="8">
        <v>3.98</v>
      </c>
      <c r="AS411" t="s">
        <v>438</v>
      </c>
      <c r="AT411" t="s">
        <v>91</v>
      </c>
      <c r="AU411" t="s">
        <v>91</v>
      </c>
    </row>
    <row r="412" spans="2:47">
      <c r="B412" s="8">
        <v>3.98999999999999</v>
      </c>
      <c r="C412" s="8">
        <f t="shared" si="14"/>
        <v>0.33666666666667072</v>
      </c>
      <c r="D412" t="s">
        <v>65</v>
      </c>
      <c r="E412" s="8">
        <v>3.98999999999999</v>
      </c>
      <c r="F412" t="s">
        <v>427</v>
      </c>
      <c r="G412" t="s">
        <v>91</v>
      </c>
      <c r="H412" s="8">
        <v>3.99</v>
      </c>
      <c r="I412" s="8">
        <f t="shared" si="13"/>
        <v>0.31562499999999361</v>
      </c>
      <c r="J412" t="s">
        <v>65</v>
      </c>
      <c r="K412" s="8">
        <v>3.99</v>
      </c>
      <c r="L412" t="s">
        <v>553</v>
      </c>
      <c r="O412" s="8">
        <v>3.99</v>
      </c>
      <c r="P412" t="s">
        <v>556</v>
      </c>
      <c r="R412" s="8">
        <v>3.99</v>
      </c>
      <c r="S412" t="s">
        <v>560</v>
      </c>
      <c r="T412" t="s">
        <v>91</v>
      </c>
      <c r="AJ412" s="8">
        <v>3.99</v>
      </c>
      <c r="AK412" t="s">
        <v>566</v>
      </c>
      <c r="AM412" s="15">
        <v>39.900000000000006</v>
      </c>
      <c r="AN412" s="15">
        <v>3.99</v>
      </c>
      <c r="AO412" t="s">
        <v>573</v>
      </c>
      <c r="AP412" t="s">
        <v>91</v>
      </c>
      <c r="AQ412" s="15">
        <v>39.900000000000006</v>
      </c>
      <c r="AR412" s="8">
        <v>3.99</v>
      </c>
      <c r="AS412" t="s">
        <v>438</v>
      </c>
      <c r="AT412" t="s">
        <v>91</v>
      </c>
      <c r="AU412" t="s">
        <v>91</v>
      </c>
    </row>
    <row r="413" spans="2:47">
      <c r="B413" s="8">
        <v>3.9999999999999898</v>
      </c>
      <c r="C413" s="8">
        <f t="shared" si="14"/>
        <v>0.33333333333333737</v>
      </c>
      <c r="D413" t="s">
        <v>65</v>
      </c>
      <c r="E413" s="8">
        <v>3.9999999999999898</v>
      </c>
      <c r="F413" t="s">
        <v>427</v>
      </c>
      <c r="G413" t="s">
        <v>91</v>
      </c>
      <c r="H413" s="8">
        <v>4</v>
      </c>
      <c r="I413" s="8">
        <f t="shared" si="13"/>
        <v>0.31249999999999362</v>
      </c>
      <c r="J413" t="s">
        <v>65</v>
      </c>
      <c r="K413" s="8">
        <v>4</v>
      </c>
      <c r="L413" t="s">
        <v>553</v>
      </c>
      <c r="O413" s="8">
        <v>4</v>
      </c>
      <c r="P413" t="s">
        <v>556</v>
      </c>
      <c r="R413" s="8">
        <v>4</v>
      </c>
      <c r="S413" t="s">
        <v>560</v>
      </c>
      <c r="T413" t="s">
        <v>91</v>
      </c>
      <c r="AJ413" s="8">
        <v>4</v>
      </c>
      <c r="AK413" t="s">
        <v>566</v>
      </c>
      <c r="AM413" s="15">
        <v>40</v>
      </c>
      <c r="AN413" s="15">
        <v>4</v>
      </c>
      <c r="AO413" t="s">
        <v>573</v>
      </c>
      <c r="AP413" t="s">
        <v>91</v>
      </c>
      <c r="AQ413" s="15">
        <v>40</v>
      </c>
      <c r="AR413" s="8">
        <v>4</v>
      </c>
      <c r="AS413" t="s">
        <v>438</v>
      </c>
      <c r="AT413" t="s">
        <v>91</v>
      </c>
      <c r="AU413" t="s">
        <v>91</v>
      </c>
    </row>
    <row r="414" spans="2:47">
      <c r="B414" s="8">
        <v>4.00999999999999</v>
      </c>
      <c r="C414" s="8">
        <f t="shared" si="14"/>
        <v>0.33000000000000401</v>
      </c>
      <c r="D414" t="s">
        <v>65</v>
      </c>
      <c r="E414" s="8">
        <v>4.00999999999999</v>
      </c>
      <c r="F414" t="s">
        <v>427</v>
      </c>
      <c r="G414" t="s">
        <v>91</v>
      </c>
      <c r="H414" s="8">
        <v>4.01</v>
      </c>
      <c r="I414" s="8">
        <f t="shared" si="13"/>
        <v>0.30937499999999363</v>
      </c>
      <c r="J414" t="s">
        <v>65</v>
      </c>
      <c r="K414" s="8">
        <v>4.01</v>
      </c>
      <c r="L414" t="s">
        <v>553</v>
      </c>
      <c r="O414" s="8">
        <v>4.01</v>
      </c>
      <c r="P414" t="s">
        <v>556</v>
      </c>
      <c r="R414" s="8">
        <v>4.01</v>
      </c>
      <c r="S414" t="s">
        <v>560</v>
      </c>
      <c r="T414" t="s">
        <v>91</v>
      </c>
      <c r="AJ414" s="8">
        <v>4.01</v>
      </c>
      <c r="AK414" t="s">
        <v>566</v>
      </c>
      <c r="AM414" s="15">
        <v>40.1</v>
      </c>
      <c r="AN414" s="15">
        <v>4.01</v>
      </c>
      <c r="AO414" t="s">
        <v>573</v>
      </c>
      <c r="AP414" t="s">
        <v>91</v>
      </c>
      <c r="AQ414" s="15">
        <v>40.1</v>
      </c>
      <c r="AR414" s="8">
        <v>4.01</v>
      </c>
      <c r="AS414" t="s">
        <v>438</v>
      </c>
      <c r="AT414" t="s">
        <v>91</v>
      </c>
      <c r="AU414" t="s">
        <v>91</v>
      </c>
    </row>
    <row r="415" spans="2:47">
      <c r="B415" s="8">
        <v>4.0199999999999898</v>
      </c>
      <c r="C415" s="8">
        <f t="shared" si="14"/>
        <v>0.32666666666667066</v>
      </c>
      <c r="D415" t="s">
        <v>65</v>
      </c>
      <c r="E415" s="8">
        <v>4.0199999999999898</v>
      </c>
      <c r="F415" t="s">
        <v>427</v>
      </c>
      <c r="G415" t="s">
        <v>91</v>
      </c>
      <c r="H415" s="8">
        <v>4.0200000000000005</v>
      </c>
      <c r="I415" s="8">
        <f t="shared" si="13"/>
        <v>0.30624999999999364</v>
      </c>
      <c r="J415" t="s">
        <v>65</v>
      </c>
      <c r="K415" s="8">
        <v>4.0200000000000005</v>
      </c>
      <c r="L415" t="s">
        <v>553</v>
      </c>
      <c r="O415" s="8">
        <v>4.0200000000000005</v>
      </c>
      <c r="P415" t="s">
        <v>556</v>
      </c>
      <c r="R415" s="8">
        <v>4.0200000000000005</v>
      </c>
      <c r="S415" t="s">
        <v>560</v>
      </c>
      <c r="T415" t="s">
        <v>91</v>
      </c>
      <c r="AJ415" s="8">
        <v>4.0200000000000005</v>
      </c>
      <c r="AK415" t="s">
        <v>566</v>
      </c>
      <c r="AM415" s="15">
        <v>40.200000000000003</v>
      </c>
      <c r="AN415" s="15">
        <v>4.0199999999999996</v>
      </c>
      <c r="AO415" t="s">
        <v>573</v>
      </c>
      <c r="AP415" t="s">
        <v>91</v>
      </c>
      <c r="AQ415" s="15">
        <v>40.200000000000003</v>
      </c>
      <c r="AR415" s="8">
        <v>4.0200000000000005</v>
      </c>
      <c r="AS415" t="s">
        <v>438</v>
      </c>
      <c r="AT415" t="s">
        <v>91</v>
      </c>
      <c r="AU415" t="s">
        <v>91</v>
      </c>
    </row>
    <row r="416" spans="2:47">
      <c r="B416" s="8">
        <v>4.0299999999999896</v>
      </c>
      <c r="C416" s="8">
        <f t="shared" si="14"/>
        <v>0.3233333333333373</v>
      </c>
      <c r="D416" t="s">
        <v>65</v>
      </c>
      <c r="E416" s="8">
        <v>4.0299999999999896</v>
      </c>
      <c r="F416" t="s">
        <v>427</v>
      </c>
      <c r="G416" t="s">
        <v>91</v>
      </c>
      <c r="H416" s="8">
        <v>4.03</v>
      </c>
      <c r="I416" s="8">
        <f t="shared" si="13"/>
        <v>0.30312499999999365</v>
      </c>
      <c r="J416" t="s">
        <v>65</v>
      </c>
      <c r="K416" s="8">
        <v>4.03</v>
      </c>
      <c r="L416" t="s">
        <v>553</v>
      </c>
      <c r="O416" s="8">
        <v>4.03</v>
      </c>
      <c r="P416" t="s">
        <v>556</v>
      </c>
      <c r="R416" s="8">
        <v>4.03</v>
      </c>
      <c r="S416" t="s">
        <v>560</v>
      </c>
      <c r="T416" t="s">
        <v>91</v>
      </c>
      <c r="AJ416" s="8">
        <v>4.03</v>
      </c>
      <c r="AK416" t="s">
        <v>566</v>
      </c>
      <c r="AM416" s="15">
        <v>40.300000000000004</v>
      </c>
      <c r="AN416" s="15">
        <v>4.03</v>
      </c>
      <c r="AO416" t="s">
        <v>573</v>
      </c>
      <c r="AP416" t="s">
        <v>91</v>
      </c>
      <c r="AQ416" s="15">
        <v>40.300000000000004</v>
      </c>
      <c r="AR416" s="8">
        <v>4.03</v>
      </c>
      <c r="AS416" t="s">
        <v>438</v>
      </c>
      <c r="AT416" t="s">
        <v>91</v>
      </c>
      <c r="AU416" t="s">
        <v>91</v>
      </c>
    </row>
    <row r="417" spans="2:47">
      <c r="B417" s="8">
        <v>4.0399999999999903</v>
      </c>
      <c r="C417" s="8">
        <f t="shared" si="14"/>
        <v>0.32000000000000395</v>
      </c>
      <c r="D417" t="s">
        <v>65</v>
      </c>
      <c r="E417" s="8">
        <v>4.0399999999999903</v>
      </c>
      <c r="F417" t="s">
        <v>427</v>
      </c>
      <c r="G417" t="s">
        <v>91</v>
      </c>
      <c r="H417" s="8">
        <v>4.04</v>
      </c>
      <c r="I417" s="8">
        <f t="shared" si="13"/>
        <v>0.29999999999999366</v>
      </c>
      <c r="J417" t="s">
        <v>65</v>
      </c>
      <c r="K417" s="8">
        <v>4.04</v>
      </c>
      <c r="L417" t="s">
        <v>553</v>
      </c>
      <c r="O417" s="8">
        <v>4.04</v>
      </c>
      <c r="P417" t="s">
        <v>556</v>
      </c>
      <c r="R417" s="8">
        <v>4.04</v>
      </c>
      <c r="S417" t="s">
        <v>560</v>
      </c>
      <c r="T417" t="s">
        <v>91</v>
      </c>
      <c r="AJ417" s="8">
        <v>4.04</v>
      </c>
      <c r="AK417" t="s">
        <v>566</v>
      </c>
      <c r="AM417" s="15">
        <v>40.400000000000006</v>
      </c>
      <c r="AN417" s="15">
        <v>4.04</v>
      </c>
      <c r="AO417" t="s">
        <v>573</v>
      </c>
      <c r="AP417" t="s">
        <v>91</v>
      </c>
      <c r="AQ417" s="15">
        <v>40.400000000000006</v>
      </c>
      <c r="AR417" s="8">
        <v>4.04</v>
      </c>
      <c r="AS417" t="s">
        <v>438</v>
      </c>
      <c r="AT417" t="s">
        <v>91</v>
      </c>
      <c r="AU417" t="s">
        <v>91</v>
      </c>
    </row>
    <row r="418" spans="2:47">
      <c r="B418" s="8">
        <v>4.0499999999999901</v>
      </c>
      <c r="C418" s="8">
        <f t="shared" si="14"/>
        <v>0.31666666666667059</v>
      </c>
      <c r="D418" t="s">
        <v>65</v>
      </c>
      <c r="E418" s="8">
        <v>4.0499999999999901</v>
      </c>
      <c r="F418" t="s">
        <v>427</v>
      </c>
      <c r="G418" t="s">
        <v>91</v>
      </c>
      <c r="H418" s="8">
        <v>4.05</v>
      </c>
      <c r="I418" s="8">
        <f t="shared" si="13"/>
        <v>0.29687499999999367</v>
      </c>
      <c r="J418" t="s">
        <v>65</v>
      </c>
      <c r="K418" s="8">
        <v>4.05</v>
      </c>
      <c r="L418" t="s">
        <v>553</v>
      </c>
      <c r="O418" s="8">
        <v>4.05</v>
      </c>
      <c r="P418" t="s">
        <v>556</v>
      </c>
      <c r="R418" s="8">
        <v>4.05</v>
      </c>
      <c r="S418" t="s">
        <v>560</v>
      </c>
      <c r="T418" t="s">
        <v>91</v>
      </c>
      <c r="AJ418" s="8">
        <v>4.05</v>
      </c>
      <c r="AK418" t="s">
        <v>566</v>
      </c>
      <c r="AM418" s="15">
        <v>40.5</v>
      </c>
      <c r="AN418" s="15">
        <v>4.05</v>
      </c>
      <c r="AO418" t="s">
        <v>573</v>
      </c>
      <c r="AP418" t="s">
        <v>91</v>
      </c>
      <c r="AQ418" s="15">
        <v>40.5</v>
      </c>
      <c r="AR418" s="8">
        <v>4.05</v>
      </c>
      <c r="AS418" t="s">
        <v>438</v>
      </c>
      <c r="AT418" t="s">
        <v>91</v>
      </c>
      <c r="AU418" t="s">
        <v>91</v>
      </c>
    </row>
    <row r="419" spans="2:47">
      <c r="B419" s="8">
        <v>4.0599999999999898</v>
      </c>
      <c r="C419" s="8">
        <f t="shared" si="14"/>
        <v>0.31333333333333724</v>
      </c>
      <c r="D419" t="s">
        <v>65</v>
      </c>
      <c r="E419" s="8">
        <v>4.0599999999999898</v>
      </c>
      <c r="F419" t="s">
        <v>427</v>
      </c>
      <c r="G419" t="s">
        <v>91</v>
      </c>
      <c r="H419" s="8">
        <v>4.0600000000000005</v>
      </c>
      <c r="I419" s="8">
        <f t="shared" si="13"/>
        <v>0.29374999999999368</v>
      </c>
      <c r="J419" t="s">
        <v>65</v>
      </c>
      <c r="K419" s="8">
        <v>4.0600000000000005</v>
      </c>
      <c r="L419" t="s">
        <v>553</v>
      </c>
      <c r="O419" s="8">
        <v>4.0600000000000005</v>
      </c>
      <c r="P419" t="s">
        <v>556</v>
      </c>
      <c r="R419" s="8">
        <v>4.0600000000000005</v>
      </c>
      <c r="S419" t="s">
        <v>560</v>
      </c>
      <c r="T419" t="s">
        <v>91</v>
      </c>
      <c r="AJ419" s="8">
        <v>4.0600000000000005</v>
      </c>
      <c r="AK419" t="s">
        <v>566</v>
      </c>
      <c r="AM419" s="15">
        <v>40.6</v>
      </c>
      <c r="AN419" s="15">
        <v>4.0599999999999996</v>
      </c>
      <c r="AO419" t="s">
        <v>573</v>
      </c>
      <c r="AP419" t="s">
        <v>91</v>
      </c>
      <c r="AQ419" s="15">
        <v>40.6</v>
      </c>
      <c r="AR419" s="8">
        <v>4.0600000000000005</v>
      </c>
      <c r="AS419" t="s">
        <v>438</v>
      </c>
      <c r="AT419" t="s">
        <v>91</v>
      </c>
      <c r="AU419" t="s">
        <v>91</v>
      </c>
    </row>
    <row r="420" spans="2:47">
      <c r="B420" s="8">
        <v>4.0699999999999896</v>
      </c>
      <c r="C420" s="8">
        <f t="shared" si="14"/>
        <v>0.31000000000000388</v>
      </c>
      <c r="D420" t="s">
        <v>65</v>
      </c>
      <c r="E420" s="8">
        <v>4.0699999999999896</v>
      </c>
      <c r="F420" t="s">
        <v>427</v>
      </c>
      <c r="G420" t="s">
        <v>91</v>
      </c>
      <c r="H420" s="8">
        <v>4.07</v>
      </c>
      <c r="I420" s="8">
        <f t="shared" si="13"/>
        <v>0.29062499999999369</v>
      </c>
      <c r="J420" t="s">
        <v>65</v>
      </c>
      <c r="K420" s="8">
        <v>4.07</v>
      </c>
      <c r="L420" t="s">
        <v>553</v>
      </c>
      <c r="O420" s="8">
        <v>4.07</v>
      </c>
      <c r="P420" t="s">
        <v>556</v>
      </c>
      <c r="R420" s="8">
        <v>4.07</v>
      </c>
      <c r="S420" t="s">
        <v>560</v>
      </c>
      <c r="T420" t="s">
        <v>91</v>
      </c>
      <c r="AJ420" s="8">
        <v>4.07</v>
      </c>
      <c r="AK420" t="s">
        <v>566</v>
      </c>
      <c r="AM420" s="15">
        <v>40.700000000000003</v>
      </c>
      <c r="AN420" s="15">
        <v>4.07</v>
      </c>
      <c r="AO420" t="s">
        <v>573</v>
      </c>
      <c r="AP420" t="s">
        <v>91</v>
      </c>
      <c r="AQ420" s="15">
        <v>40.700000000000003</v>
      </c>
      <c r="AR420" s="8">
        <v>4.07</v>
      </c>
      <c r="AS420" t="s">
        <v>438</v>
      </c>
      <c r="AT420" t="s">
        <v>91</v>
      </c>
      <c r="AU420" t="s">
        <v>91</v>
      </c>
    </row>
    <row r="421" spans="2:47">
      <c r="B421" s="8">
        <v>4.0799999999999903</v>
      </c>
      <c r="C421" s="8">
        <f t="shared" si="14"/>
        <v>0.30666666666667053</v>
      </c>
      <c r="D421" t="s">
        <v>65</v>
      </c>
      <c r="E421" s="8">
        <v>4.0799999999999903</v>
      </c>
      <c r="F421" t="s">
        <v>427</v>
      </c>
      <c r="G421" t="s">
        <v>91</v>
      </c>
      <c r="H421" s="8">
        <v>4.08</v>
      </c>
      <c r="I421" s="8">
        <f t="shared" si="13"/>
        <v>0.28749999999999371</v>
      </c>
      <c r="J421" t="s">
        <v>65</v>
      </c>
      <c r="K421" s="8">
        <v>4.08</v>
      </c>
      <c r="L421" t="s">
        <v>553</v>
      </c>
      <c r="O421" s="8">
        <v>4.08</v>
      </c>
      <c r="P421" t="s">
        <v>556</v>
      </c>
      <c r="R421" s="8">
        <v>4.08</v>
      </c>
      <c r="S421" t="s">
        <v>560</v>
      </c>
      <c r="T421" t="s">
        <v>91</v>
      </c>
      <c r="AJ421" s="8">
        <v>4.08</v>
      </c>
      <c r="AK421" t="s">
        <v>566</v>
      </c>
      <c r="AM421" s="15">
        <v>40.800000000000004</v>
      </c>
      <c r="AN421" s="15">
        <v>4.08</v>
      </c>
      <c r="AO421" t="s">
        <v>573</v>
      </c>
      <c r="AP421" t="s">
        <v>91</v>
      </c>
      <c r="AQ421" s="15">
        <v>40.800000000000004</v>
      </c>
      <c r="AR421" s="8">
        <v>4.08</v>
      </c>
      <c r="AS421" t="s">
        <v>438</v>
      </c>
      <c r="AT421" t="s">
        <v>91</v>
      </c>
      <c r="AU421" t="s">
        <v>91</v>
      </c>
    </row>
    <row r="422" spans="2:47">
      <c r="B422" s="8">
        <v>4.0899999999999901</v>
      </c>
      <c r="C422" s="8">
        <f t="shared" si="14"/>
        <v>0.30333333333333717</v>
      </c>
      <c r="D422" t="s">
        <v>65</v>
      </c>
      <c r="E422" s="8">
        <v>4.0899999999999901</v>
      </c>
      <c r="F422" t="s">
        <v>427</v>
      </c>
      <c r="G422" t="s">
        <v>91</v>
      </c>
      <c r="H422" s="8">
        <v>4.09</v>
      </c>
      <c r="I422" s="8">
        <f t="shared" si="13"/>
        <v>0.28437499999999372</v>
      </c>
      <c r="J422" t="s">
        <v>65</v>
      </c>
      <c r="K422" s="8">
        <v>4.09</v>
      </c>
      <c r="L422" t="s">
        <v>553</v>
      </c>
      <c r="O422" s="8">
        <v>4.09</v>
      </c>
      <c r="P422" t="s">
        <v>556</v>
      </c>
      <c r="R422" s="8">
        <v>4.09</v>
      </c>
      <c r="S422" t="s">
        <v>560</v>
      </c>
      <c r="T422" t="s">
        <v>91</v>
      </c>
      <c r="AJ422" s="8">
        <v>4.09</v>
      </c>
      <c r="AK422" t="s">
        <v>566</v>
      </c>
      <c r="AM422" s="15">
        <v>40.900000000000006</v>
      </c>
      <c r="AN422" s="15">
        <v>4.09</v>
      </c>
      <c r="AO422" t="s">
        <v>573</v>
      </c>
      <c r="AP422" t="s">
        <v>91</v>
      </c>
      <c r="AQ422" s="15">
        <v>40.900000000000006</v>
      </c>
      <c r="AR422" s="8">
        <v>4.09</v>
      </c>
      <c r="AS422" t="s">
        <v>438</v>
      </c>
      <c r="AT422" t="s">
        <v>91</v>
      </c>
      <c r="AU422" t="s">
        <v>91</v>
      </c>
    </row>
    <row r="423" spans="2:47">
      <c r="B423" s="8">
        <v>4.0999999999999899</v>
      </c>
      <c r="C423" s="8">
        <f t="shared" si="14"/>
        <v>0.30000000000000382</v>
      </c>
      <c r="D423" t="s">
        <v>65</v>
      </c>
      <c r="E423" s="8">
        <v>4.0999999999999899</v>
      </c>
      <c r="F423" t="s">
        <v>427</v>
      </c>
      <c r="G423" t="s">
        <v>91</v>
      </c>
      <c r="H423" s="8">
        <v>4.0999999999999996</v>
      </c>
      <c r="I423" s="8">
        <f t="shared" si="13"/>
        <v>0.28124999999999373</v>
      </c>
      <c r="J423" t="s">
        <v>65</v>
      </c>
      <c r="K423" s="8">
        <v>4.0999999999999996</v>
      </c>
      <c r="L423" t="s">
        <v>553</v>
      </c>
      <c r="O423" s="8">
        <v>4.0999999999999996</v>
      </c>
      <c r="P423" t="s">
        <v>556</v>
      </c>
      <c r="R423" s="8">
        <v>4.0999999999999996</v>
      </c>
      <c r="S423" t="s">
        <v>560</v>
      </c>
      <c r="T423" t="s">
        <v>91</v>
      </c>
      <c r="AJ423" s="8">
        <v>4.0999999999999996</v>
      </c>
      <c r="AK423" t="s">
        <v>566</v>
      </c>
      <c r="AM423" s="15">
        <v>41</v>
      </c>
      <c r="AN423" s="15">
        <v>4.0999999999999996</v>
      </c>
      <c r="AO423" t="s">
        <v>573</v>
      </c>
      <c r="AP423" t="s">
        <v>91</v>
      </c>
      <c r="AQ423" s="15">
        <v>41</v>
      </c>
      <c r="AR423" s="8">
        <v>4.0999999999999996</v>
      </c>
      <c r="AS423" t="s">
        <v>438</v>
      </c>
      <c r="AT423" t="s">
        <v>91</v>
      </c>
      <c r="AU423" t="s">
        <v>91</v>
      </c>
    </row>
    <row r="424" spans="2:47">
      <c r="B424" s="8">
        <v>4.1099999999999897</v>
      </c>
      <c r="C424" s="8">
        <f t="shared" si="14"/>
        <v>0.29666666666667046</v>
      </c>
      <c r="D424" t="s">
        <v>65</v>
      </c>
      <c r="E424" s="8">
        <v>4.1099999999999897</v>
      </c>
      <c r="F424" t="s">
        <v>427</v>
      </c>
      <c r="G424" t="s">
        <v>91</v>
      </c>
      <c r="H424" s="8">
        <v>4.1100000000000003</v>
      </c>
      <c r="I424" s="8">
        <f t="shared" si="13"/>
        <v>0.27812499999999374</v>
      </c>
      <c r="J424" t="s">
        <v>65</v>
      </c>
      <c r="K424" s="8">
        <v>4.1100000000000003</v>
      </c>
      <c r="L424" t="s">
        <v>553</v>
      </c>
      <c r="O424" s="8">
        <v>4.1100000000000003</v>
      </c>
      <c r="P424" t="s">
        <v>556</v>
      </c>
      <c r="R424" s="8">
        <v>4.1100000000000003</v>
      </c>
      <c r="S424" t="s">
        <v>560</v>
      </c>
      <c r="T424" t="s">
        <v>91</v>
      </c>
      <c r="AJ424" s="8">
        <v>4.1100000000000003</v>
      </c>
      <c r="AK424" t="s">
        <v>566</v>
      </c>
      <c r="AM424" s="15">
        <v>41.1</v>
      </c>
      <c r="AN424" s="15">
        <v>4.1100000000000003</v>
      </c>
      <c r="AO424" t="s">
        <v>573</v>
      </c>
      <c r="AP424" t="s">
        <v>91</v>
      </c>
      <c r="AQ424" s="15">
        <v>41.1</v>
      </c>
      <c r="AR424" s="8">
        <v>4.1100000000000003</v>
      </c>
      <c r="AS424" t="s">
        <v>438</v>
      </c>
      <c r="AT424" t="s">
        <v>91</v>
      </c>
      <c r="AU424" t="s">
        <v>91</v>
      </c>
    </row>
    <row r="425" spans="2:47">
      <c r="B425" s="8">
        <v>4.1199999999999903</v>
      </c>
      <c r="C425" s="8">
        <f t="shared" si="14"/>
        <v>0.29333333333333711</v>
      </c>
      <c r="D425" t="s">
        <v>65</v>
      </c>
      <c r="E425" s="8">
        <v>4.1199999999999903</v>
      </c>
      <c r="F425" t="s">
        <v>427</v>
      </c>
      <c r="G425" t="s">
        <v>91</v>
      </c>
      <c r="H425" s="8">
        <v>4.12</v>
      </c>
      <c r="I425" s="8">
        <f t="shared" si="13"/>
        <v>0.27499999999999375</v>
      </c>
      <c r="J425" t="s">
        <v>65</v>
      </c>
      <c r="K425" s="8">
        <v>4.12</v>
      </c>
      <c r="L425" t="s">
        <v>553</v>
      </c>
      <c r="O425" s="8">
        <v>4.12</v>
      </c>
      <c r="P425" t="s">
        <v>556</v>
      </c>
      <c r="R425" s="8">
        <v>4.12</v>
      </c>
      <c r="S425" t="s">
        <v>560</v>
      </c>
      <c r="T425" t="s">
        <v>91</v>
      </c>
      <c r="AJ425" s="8">
        <v>4.12</v>
      </c>
      <c r="AK425" t="s">
        <v>566</v>
      </c>
      <c r="AM425" s="15">
        <v>41.2</v>
      </c>
      <c r="AN425" s="15">
        <v>4.12</v>
      </c>
      <c r="AO425" t="s">
        <v>573</v>
      </c>
      <c r="AP425" t="s">
        <v>91</v>
      </c>
      <c r="AQ425" s="15">
        <v>41.2</v>
      </c>
      <c r="AR425" s="8">
        <v>4.12</v>
      </c>
      <c r="AS425" t="s">
        <v>438</v>
      </c>
      <c r="AT425" t="s">
        <v>91</v>
      </c>
      <c r="AU425" t="s">
        <v>91</v>
      </c>
    </row>
    <row r="426" spans="2:47">
      <c r="B426" s="8">
        <v>4.1299999999999901</v>
      </c>
      <c r="C426" s="8">
        <f t="shared" si="14"/>
        <v>0.29000000000000375</v>
      </c>
      <c r="D426" t="s">
        <v>65</v>
      </c>
      <c r="E426" s="8">
        <v>4.1299999999999901</v>
      </c>
      <c r="F426" t="s">
        <v>427</v>
      </c>
      <c r="G426" t="s">
        <v>91</v>
      </c>
      <c r="H426" s="8">
        <v>4.13</v>
      </c>
      <c r="I426" s="8">
        <f t="shared" si="13"/>
        <v>0.27187499999999376</v>
      </c>
      <c r="J426" t="s">
        <v>65</v>
      </c>
      <c r="K426" s="8">
        <v>4.13</v>
      </c>
      <c r="L426" t="s">
        <v>553</v>
      </c>
      <c r="O426" s="8">
        <v>4.13</v>
      </c>
      <c r="P426" t="s">
        <v>556</v>
      </c>
      <c r="R426" s="8">
        <v>4.13</v>
      </c>
      <c r="S426" t="s">
        <v>560</v>
      </c>
      <c r="T426" t="s">
        <v>91</v>
      </c>
      <c r="AJ426" s="8">
        <v>4.13</v>
      </c>
      <c r="AK426" t="s">
        <v>566</v>
      </c>
      <c r="AM426" s="15">
        <v>41.300000000000004</v>
      </c>
      <c r="AN426" s="15">
        <v>4.13</v>
      </c>
      <c r="AO426" t="s">
        <v>573</v>
      </c>
      <c r="AP426" t="s">
        <v>91</v>
      </c>
      <c r="AQ426" s="15">
        <v>41.300000000000004</v>
      </c>
      <c r="AR426" s="8">
        <v>4.13</v>
      </c>
      <c r="AS426" t="s">
        <v>438</v>
      </c>
      <c r="AT426" t="s">
        <v>91</v>
      </c>
      <c r="AU426" t="s">
        <v>91</v>
      </c>
    </row>
    <row r="427" spans="2:47">
      <c r="B427" s="8">
        <v>4.1399999999999997</v>
      </c>
      <c r="C427" s="8">
        <f t="shared" si="14"/>
        <v>0.2866666666666704</v>
      </c>
      <c r="D427" t="s">
        <v>65</v>
      </c>
      <c r="E427" s="8">
        <v>4.1399999999999997</v>
      </c>
      <c r="F427" t="s">
        <v>427</v>
      </c>
      <c r="G427" t="s">
        <v>91</v>
      </c>
      <c r="H427" s="8">
        <v>4.1399999999999997</v>
      </c>
      <c r="I427" s="8">
        <f t="shared" si="13"/>
        <v>0.26874999999999377</v>
      </c>
      <c r="J427" t="s">
        <v>65</v>
      </c>
      <c r="K427" s="8">
        <v>4.1399999999999997</v>
      </c>
      <c r="L427" t="s">
        <v>553</v>
      </c>
      <c r="O427" s="8">
        <v>4.1399999999999997</v>
      </c>
      <c r="P427" t="s">
        <v>556</v>
      </c>
      <c r="R427" s="8">
        <v>4.1399999999999997</v>
      </c>
      <c r="S427" t="s">
        <v>560</v>
      </c>
      <c r="T427" t="s">
        <v>91</v>
      </c>
      <c r="AJ427" s="8">
        <v>4.1399999999999997</v>
      </c>
      <c r="AK427" t="s">
        <v>566</v>
      </c>
      <c r="AM427" s="15">
        <v>41.400000000000006</v>
      </c>
      <c r="AN427" s="15">
        <v>4.1399999999999997</v>
      </c>
      <c r="AO427" t="s">
        <v>573</v>
      </c>
      <c r="AP427" t="s">
        <v>91</v>
      </c>
      <c r="AQ427" s="15">
        <v>41.400000000000006</v>
      </c>
      <c r="AR427" s="8">
        <v>4.1399999999999997</v>
      </c>
      <c r="AS427" t="s">
        <v>438</v>
      </c>
      <c r="AT427" t="s">
        <v>91</v>
      </c>
      <c r="AU427" t="s">
        <v>91</v>
      </c>
    </row>
    <row r="428" spans="2:47">
      <c r="B428" s="8">
        <v>4.1500000000000004</v>
      </c>
      <c r="C428" s="8">
        <f t="shared" si="14"/>
        <v>0.28333333333333705</v>
      </c>
      <c r="D428" t="s">
        <v>65</v>
      </c>
      <c r="E428" s="8">
        <v>4.1500000000000004</v>
      </c>
      <c r="F428" t="s">
        <v>427</v>
      </c>
      <c r="G428" t="s">
        <v>91</v>
      </c>
      <c r="H428" s="8">
        <v>4.1500000000000004</v>
      </c>
      <c r="I428" s="8">
        <f t="shared" si="13"/>
        <v>0.26562499999999378</v>
      </c>
      <c r="J428" t="s">
        <v>65</v>
      </c>
      <c r="K428" s="8">
        <v>4.1500000000000004</v>
      </c>
      <c r="L428" t="s">
        <v>553</v>
      </c>
      <c r="O428" s="8">
        <v>4.1500000000000004</v>
      </c>
      <c r="P428" t="s">
        <v>556</v>
      </c>
      <c r="R428" s="8">
        <v>4.1500000000000004</v>
      </c>
      <c r="S428" t="s">
        <v>560</v>
      </c>
      <c r="T428" t="s">
        <v>91</v>
      </c>
      <c r="AJ428" s="8">
        <v>4.1500000000000004</v>
      </c>
      <c r="AK428" t="s">
        <v>566</v>
      </c>
      <c r="AM428" s="15">
        <v>41.5</v>
      </c>
      <c r="AN428" s="15">
        <v>4.1500000000000004</v>
      </c>
      <c r="AO428" t="s">
        <v>573</v>
      </c>
      <c r="AP428" t="s">
        <v>91</v>
      </c>
      <c r="AQ428" s="15">
        <v>41.5</v>
      </c>
      <c r="AR428" s="8">
        <v>4.1500000000000004</v>
      </c>
      <c r="AS428" t="s">
        <v>438</v>
      </c>
      <c r="AT428" t="s">
        <v>91</v>
      </c>
      <c r="AU428" t="s">
        <v>91</v>
      </c>
    </row>
    <row r="429" spans="2:47">
      <c r="B429" s="8">
        <v>4.16</v>
      </c>
      <c r="C429" s="8">
        <f t="shared" si="14"/>
        <v>0.28000000000000369</v>
      </c>
      <c r="D429" t="s">
        <v>65</v>
      </c>
      <c r="E429" s="8">
        <v>4.16</v>
      </c>
      <c r="F429" t="s">
        <v>427</v>
      </c>
      <c r="G429" t="s">
        <v>91</v>
      </c>
      <c r="H429" s="8">
        <v>4.16</v>
      </c>
      <c r="I429" s="8">
        <f t="shared" si="13"/>
        <v>0.26249999999999379</v>
      </c>
      <c r="J429" t="s">
        <v>65</v>
      </c>
      <c r="K429" s="8">
        <v>4.16</v>
      </c>
      <c r="L429" t="s">
        <v>553</v>
      </c>
      <c r="O429" s="8">
        <v>4.16</v>
      </c>
      <c r="P429" t="s">
        <v>556</v>
      </c>
      <c r="R429" s="8">
        <v>4.16</v>
      </c>
      <c r="S429" t="s">
        <v>560</v>
      </c>
      <c r="T429" t="s">
        <v>91</v>
      </c>
      <c r="AJ429" s="8">
        <v>4.16</v>
      </c>
      <c r="AK429" t="s">
        <v>566</v>
      </c>
      <c r="AM429" s="15">
        <v>41.6</v>
      </c>
      <c r="AN429" s="15">
        <v>4.16</v>
      </c>
      <c r="AO429" t="s">
        <v>573</v>
      </c>
      <c r="AP429" t="s">
        <v>91</v>
      </c>
      <c r="AQ429" s="15">
        <v>41.6</v>
      </c>
      <c r="AR429" s="8">
        <v>4.16</v>
      </c>
      <c r="AS429" t="s">
        <v>438</v>
      </c>
      <c r="AT429" t="s">
        <v>91</v>
      </c>
      <c r="AU429" t="s">
        <v>91</v>
      </c>
    </row>
    <row r="430" spans="2:47">
      <c r="B430" s="8">
        <v>4.17</v>
      </c>
      <c r="C430" s="8">
        <f t="shared" si="14"/>
        <v>0.27666666666667034</v>
      </c>
      <c r="D430" t="s">
        <v>65</v>
      </c>
      <c r="E430" s="8">
        <v>4.17</v>
      </c>
      <c r="F430" t="s">
        <v>427</v>
      </c>
      <c r="G430" t="s">
        <v>91</v>
      </c>
      <c r="H430" s="8">
        <v>4.17</v>
      </c>
      <c r="I430" s="8">
        <f t="shared" si="13"/>
        <v>0.2593749999999938</v>
      </c>
      <c r="J430" t="s">
        <v>65</v>
      </c>
      <c r="K430" s="8">
        <v>4.17</v>
      </c>
      <c r="L430" t="s">
        <v>553</v>
      </c>
      <c r="O430" s="8">
        <v>4.17</v>
      </c>
      <c r="P430" t="s">
        <v>556</v>
      </c>
      <c r="R430" s="8">
        <v>4.17</v>
      </c>
      <c r="S430" t="s">
        <v>560</v>
      </c>
      <c r="T430" t="s">
        <v>91</v>
      </c>
      <c r="AJ430" s="8">
        <v>4.17</v>
      </c>
      <c r="AK430" t="s">
        <v>566</v>
      </c>
      <c r="AM430" s="15">
        <v>41.7</v>
      </c>
      <c r="AN430" s="15">
        <v>4.17</v>
      </c>
      <c r="AO430" t="s">
        <v>573</v>
      </c>
      <c r="AP430" t="s">
        <v>91</v>
      </c>
      <c r="AQ430" s="15">
        <v>41.7</v>
      </c>
      <c r="AR430" s="8">
        <v>4.17</v>
      </c>
      <c r="AS430" t="s">
        <v>438</v>
      </c>
      <c r="AT430" t="s">
        <v>91</v>
      </c>
      <c r="AU430" t="s">
        <v>91</v>
      </c>
    </row>
    <row r="431" spans="2:47">
      <c r="B431" s="8">
        <v>4.18</v>
      </c>
      <c r="C431" s="8">
        <f t="shared" si="14"/>
        <v>0.27333333333333698</v>
      </c>
      <c r="D431" t="s">
        <v>65</v>
      </c>
      <c r="E431" s="8">
        <v>4.18</v>
      </c>
      <c r="F431" t="s">
        <v>427</v>
      </c>
      <c r="G431" t="s">
        <v>91</v>
      </c>
      <c r="H431" s="8">
        <v>4.18</v>
      </c>
      <c r="I431" s="8">
        <f t="shared" si="13"/>
        <v>0.25624999999999382</v>
      </c>
      <c r="J431" t="s">
        <v>65</v>
      </c>
      <c r="K431" s="8">
        <v>4.18</v>
      </c>
      <c r="L431" t="s">
        <v>553</v>
      </c>
      <c r="O431" s="8">
        <v>4.18</v>
      </c>
      <c r="P431" t="s">
        <v>556</v>
      </c>
      <c r="R431" s="8">
        <v>4.18</v>
      </c>
      <c r="S431" t="s">
        <v>560</v>
      </c>
      <c r="T431" t="s">
        <v>91</v>
      </c>
      <c r="AJ431" s="8">
        <v>4.18</v>
      </c>
      <c r="AK431" t="s">
        <v>566</v>
      </c>
      <c r="AM431" s="15">
        <v>41.800000000000004</v>
      </c>
      <c r="AN431" s="15">
        <v>4.18</v>
      </c>
      <c r="AO431" t="s">
        <v>573</v>
      </c>
      <c r="AP431" t="s">
        <v>91</v>
      </c>
      <c r="AQ431" s="15">
        <v>41.800000000000004</v>
      </c>
      <c r="AR431" s="8">
        <v>4.18</v>
      </c>
      <c r="AS431" t="s">
        <v>438</v>
      </c>
      <c r="AT431" t="s">
        <v>91</v>
      </c>
      <c r="AU431" t="s">
        <v>91</v>
      </c>
    </row>
    <row r="432" spans="2:47">
      <c r="B432" s="8">
        <v>4.1900000000000004</v>
      </c>
      <c r="C432" s="8">
        <f t="shared" si="14"/>
        <v>0.27000000000000363</v>
      </c>
      <c r="D432" t="s">
        <v>65</v>
      </c>
      <c r="E432" s="8">
        <v>4.1900000000000004</v>
      </c>
      <c r="F432" t="s">
        <v>427</v>
      </c>
      <c r="G432" t="s">
        <v>91</v>
      </c>
      <c r="H432" s="8">
        <v>4.1900000000000004</v>
      </c>
      <c r="I432" s="8">
        <f t="shared" si="13"/>
        <v>0.25312499999999383</v>
      </c>
      <c r="J432" t="s">
        <v>65</v>
      </c>
      <c r="K432" s="8">
        <v>4.1900000000000004</v>
      </c>
      <c r="L432" t="s">
        <v>553</v>
      </c>
      <c r="O432" s="8">
        <v>4.1900000000000004</v>
      </c>
      <c r="P432" t="s">
        <v>556</v>
      </c>
      <c r="R432" s="8">
        <v>4.1900000000000004</v>
      </c>
      <c r="S432" t="s">
        <v>560</v>
      </c>
      <c r="T432" t="s">
        <v>91</v>
      </c>
      <c r="AJ432" s="8">
        <v>4.1900000000000004</v>
      </c>
      <c r="AK432" t="s">
        <v>566</v>
      </c>
      <c r="AM432" s="15">
        <v>41.900000000000006</v>
      </c>
      <c r="AN432" s="15">
        <v>4.1900000000000004</v>
      </c>
      <c r="AO432" t="s">
        <v>573</v>
      </c>
      <c r="AP432" t="s">
        <v>91</v>
      </c>
      <c r="AQ432" s="15">
        <v>41.900000000000006</v>
      </c>
      <c r="AR432" s="8">
        <v>4.1900000000000004</v>
      </c>
      <c r="AS432" t="s">
        <v>438</v>
      </c>
      <c r="AT432" t="s">
        <v>91</v>
      </c>
      <c r="AU432" t="s">
        <v>91</v>
      </c>
    </row>
    <row r="433" spans="2:47">
      <c r="B433" s="8">
        <v>4.2</v>
      </c>
      <c r="C433" s="8">
        <f t="shared" si="14"/>
        <v>0.26666666666667027</v>
      </c>
      <c r="D433" t="s">
        <v>65</v>
      </c>
      <c r="E433" s="8">
        <v>4.2</v>
      </c>
      <c r="F433" t="s">
        <v>427</v>
      </c>
      <c r="G433" t="s">
        <v>91</v>
      </c>
      <c r="H433" s="8">
        <v>4.2</v>
      </c>
      <c r="I433" s="8">
        <f t="shared" si="13"/>
        <v>0.24999999999999384</v>
      </c>
      <c r="J433" t="s">
        <v>65</v>
      </c>
      <c r="K433" s="8">
        <v>4.2</v>
      </c>
      <c r="L433" t="s">
        <v>553</v>
      </c>
      <c r="O433" s="8">
        <v>4.2</v>
      </c>
      <c r="P433" t="s">
        <v>556</v>
      </c>
      <c r="R433" s="8">
        <v>4.2</v>
      </c>
      <c r="S433" t="s">
        <v>560</v>
      </c>
      <c r="T433" t="s">
        <v>91</v>
      </c>
      <c r="AJ433" s="8">
        <v>4.2</v>
      </c>
      <c r="AK433" t="s">
        <v>566</v>
      </c>
      <c r="AM433" s="15">
        <v>42</v>
      </c>
      <c r="AN433" s="15">
        <v>4.2</v>
      </c>
      <c r="AO433" t="s">
        <v>573</v>
      </c>
      <c r="AP433" t="s">
        <v>91</v>
      </c>
      <c r="AQ433" s="15">
        <v>42</v>
      </c>
      <c r="AR433" s="8">
        <v>4.2</v>
      </c>
      <c r="AS433" t="s">
        <v>438</v>
      </c>
      <c r="AT433" t="s">
        <v>91</v>
      </c>
      <c r="AU433" t="s">
        <v>91</v>
      </c>
    </row>
    <row r="434" spans="2:47">
      <c r="B434" s="8">
        <v>4.21</v>
      </c>
      <c r="C434" s="8">
        <f t="shared" si="14"/>
        <v>0.26333333333333692</v>
      </c>
      <c r="D434" t="s">
        <v>65</v>
      </c>
      <c r="E434" s="8">
        <v>4.21</v>
      </c>
      <c r="F434" t="s">
        <v>427</v>
      </c>
      <c r="G434" t="s">
        <v>91</v>
      </c>
      <c r="H434" s="8">
        <v>4.21</v>
      </c>
      <c r="I434" s="8">
        <f t="shared" si="13"/>
        <v>0.24687499999999385</v>
      </c>
      <c r="J434" t="s">
        <v>65</v>
      </c>
      <c r="K434" s="8">
        <v>4.21</v>
      </c>
      <c r="L434" t="s">
        <v>553</v>
      </c>
      <c r="O434" s="8">
        <v>4.21</v>
      </c>
      <c r="P434" t="s">
        <v>556</v>
      </c>
      <c r="R434" s="8">
        <v>4.21</v>
      </c>
      <c r="S434" t="s">
        <v>560</v>
      </c>
      <c r="T434" t="s">
        <v>91</v>
      </c>
      <c r="AJ434" s="8">
        <v>4.21</v>
      </c>
      <c r="AK434" t="s">
        <v>566</v>
      </c>
      <c r="AM434" s="15">
        <v>42.1</v>
      </c>
      <c r="AN434" s="15">
        <v>4.21</v>
      </c>
      <c r="AO434" t="s">
        <v>573</v>
      </c>
      <c r="AP434" t="s">
        <v>91</v>
      </c>
      <c r="AQ434" s="15">
        <v>42.1</v>
      </c>
      <c r="AR434" s="8">
        <v>4.21</v>
      </c>
      <c r="AS434" t="s">
        <v>438</v>
      </c>
      <c r="AT434" t="s">
        <v>91</v>
      </c>
      <c r="AU434" t="s">
        <v>91</v>
      </c>
    </row>
    <row r="435" spans="2:47">
      <c r="B435" s="8">
        <v>4.22</v>
      </c>
      <c r="C435" s="8">
        <f t="shared" si="14"/>
        <v>0.26000000000000356</v>
      </c>
      <c r="D435" t="s">
        <v>65</v>
      </c>
      <c r="E435" s="8">
        <v>4.22</v>
      </c>
      <c r="F435" t="s">
        <v>427</v>
      </c>
      <c r="G435" t="s">
        <v>91</v>
      </c>
      <c r="H435" s="8">
        <v>4.22</v>
      </c>
      <c r="I435" s="8">
        <f t="shared" si="13"/>
        <v>0.24374999999999386</v>
      </c>
      <c r="J435" t="s">
        <v>65</v>
      </c>
      <c r="K435" s="8">
        <v>4.22</v>
      </c>
      <c r="L435" t="s">
        <v>553</v>
      </c>
      <c r="O435" s="8">
        <v>4.22</v>
      </c>
      <c r="P435" t="s">
        <v>556</v>
      </c>
      <c r="R435" s="8">
        <v>4.22</v>
      </c>
      <c r="S435" t="s">
        <v>560</v>
      </c>
      <c r="T435" t="s">
        <v>91</v>
      </c>
      <c r="AJ435" s="8">
        <v>4.22</v>
      </c>
      <c r="AK435" t="s">
        <v>566</v>
      </c>
      <c r="AM435" s="15">
        <v>42.2</v>
      </c>
      <c r="AN435" s="15">
        <v>4.22</v>
      </c>
      <c r="AO435" t="s">
        <v>573</v>
      </c>
      <c r="AP435" t="s">
        <v>91</v>
      </c>
      <c r="AQ435" s="15">
        <v>42.2</v>
      </c>
      <c r="AR435" s="8">
        <v>4.22</v>
      </c>
      <c r="AS435" t="s">
        <v>438</v>
      </c>
      <c r="AT435" t="s">
        <v>91</v>
      </c>
      <c r="AU435" t="s">
        <v>91</v>
      </c>
    </row>
    <row r="436" spans="2:47">
      <c r="B436" s="8">
        <v>4.2300000000000004</v>
      </c>
      <c r="C436" s="8">
        <f t="shared" si="14"/>
        <v>0.25666666666667021</v>
      </c>
      <c r="D436" t="s">
        <v>65</v>
      </c>
      <c r="E436" s="8">
        <v>4.2300000000000004</v>
      </c>
      <c r="F436" t="s">
        <v>427</v>
      </c>
      <c r="G436" t="s">
        <v>91</v>
      </c>
      <c r="H436" s="8">
        <v>4.2300000000000004</v>
      </c>
      <c r="I436" s="8">
        <f t="shared" si="13"/>
        <v>0.24062499999999387</v>
      </c>
      <c r="J436" t="s">
        <v>65</v>
      </c>
      <c r="K436" s="8">
        <v>4.2300000000000004</v>
      </c>
      <c r="L436" t="s">
        <v>553</v>
      </c>
      <c r="O436" s="8">
        <v>4.2300000000000004</v>
      </c>
      <c r="P436" t="s">
        <v>556</v>
      </c>
      <c r="R436" s="8">
        <v>4.2300000000000004</v>
      </c>
      <c r="S436" t="s">
        <v>560</v>
      </c>
      <c r="T436" t="s">
        <v>91</v>
      </c>
      <c r="AJ436" s="8">
        <v>4.2300000000000004</v>
      </c>
      <c r="AK436" t="s">
        <v>566</v>
      </c>
      <c r="AM436" s="15">
        <v>42.300000000000004</v>
      </c>
      <c r="AN436" s="15">
        <v>4.2300000000000004</v>
      </c>
      <c r="AO436" t="s">
        <v>573</v>
      </c>
      <c r="AP436" t="s">
        <v>91</v>
      </c>
      <c r="AQ436" s="15">
        <v>42.300000000000004</v>
      </c>
      <c r="AR436" s="8">
        <v>4.2300000000000004</v>
      </c>
      <c r="AS436" t="s">
        <v>438</v>
      </c>
      <c r="AT436" t="s">
        <v>91</v>
      </c>
      <c r="AU436" t="s">
        <v>91</v>
      </c>
    </row>
    <row r="437" spans="2:47">
      <c r="B437" s="8">
        <v>4.24</v>
      </c>
      <c r="C437" s="8">
        <f t="shared" si="14"/>
        <v>0.25333333333333685</v>
      </c>
      <c r="D437" t="s">
        <v>65</v>
      </c>
      <c r="E437" s="8">
        <v>4.24</v>
      </c>
      <c r="F437" t="s">
        <v>427</v>
      </c>
      <c r="G437" t="s">
        <v>91</v>
      </c>
      <c r="H437" s="8">
        <v>4.24</v>
      </c>
      <c r="I437" s="8">
        <f t="shared" si="13"/>
        <v>0.23749999999999388</v>
      </c>
      <c r="J437" t="s">
        <v>65</v>
      </c>
      <c r="K437" s="8">
        <v>4.24</v>
      </c>
      <c r="L437" t="s">
        <v>553</v>
      </c>
      <c r="O437" s="8">
        <v>4.24</v>
      </c>
      <c r="P437" t="s">
        <v>556</v>
      </c>
      <c r="R437" s="8">
        <v>4.24</v>
      </c>
      <c r="S437" t="s">
        <v>560</v>
      </c>
      <c r="T437" t="s">
        <v>91</v>
      </c>
      <c r="AJ437" s="8">
        <v>4.24</v>
      </c>
      <c r="AK437" t="s">
        <v>566</v>
      </c>
      <c r="AM437" s="15">
        <v>42.400000000000006</v>
      </c>
      <c r="AN437" s="15">
        <v>4.24</v>
      </c>
      <c r="AO437" t="s">
        <v>573</v>
      </c>
      <c r="AP437" t="s">
        <v>91</v>
      </c>
      <c r="AQ437" s="15">
        <v>42.400000000000006</v>
      </c>
      <c r="AR437" s="8">
        <v>4.24</v>
      </c>
      <c r="AS437" t="s">
        <v>438</v>
      </c>
      <c r="AT437" t="s">
        <v>91</v>
      </c>
      <c r="AU437" t="s">
        <v>91</v>
      </c>
    </row>
    <row r="438" spans="2:47">
      <c r="B438" s="8">
        <v>4.25</v>
      </c>
      <c r="C438" s="8">
        <f t="shared" si="14"/>
        <v>0.2500000000000035</v>
      </c>
      <c r="D438" t="s">
        <v>65</v>
      </c>
      <c r="E438" s="8">
        <v>4.25</v>
      </c>
      <c r="F438" t="s">
        <v>427</v>
      </c>
      <c r="G438" t="s">
        <v>91</v>
      </c>
      <c r="H438" s="8">
        <v>4.25</v>
      </c>
      <c r="I438" s="8">
        <f t="shared" si="13"/>
        <v>0.23437499999999389</v>
      </c>
      <c r="J438" t="s">
        <v>65</v>
      </c>
      <c r="K438" s="8">
        <v>4.25</v>
      </c>
      <c r="L438" t="s">
        <v>553</v>
      </c>
      <c r="O438" s="8">
        <v>4.25</v>
      </c>
      <c r="P438" t="s">
        <v>556</v>
      </c>
      <c r="R438" s="8">
        <v>4.25</v>
      </c>
      <c r="S438" t="s">
        <v>560</v>
      </c>
      <c r="T438" t="s">
        <v>91</v>
      </c>
      <c r="AJ438" s="8">
        <v>4.25</v>
      </c>
      <c r="AK438" t="s">
        <v>566</v>
      </c>
      <c r="AM438" s="15">
        <v>42.5</v>
      </c>
      <c r="AN438" s="15">
        <v>4.25</v>
      </c>
      <c r="AO438" t="s">
        <v>573</v>
      </c>
      <c r="AP438" t="s">
        <v>91</v>
      </c>
      <c r="AQ438" s="15">
        <v>42.5</v>
      </c>
      <c r="AR438" s="8">
        <v>4.25</v>
      </c>
      <c r="AS438" t="s">
        <v>438</v>
      </c>
      <c r="AT438" t="s">
        <v>91</v>
      </c>
      <c r="AU438" t="s">
        <v>91</v>
      </c>
    </row>
    <row r="439" spans="2:47">
      <c r="B439" s="8">
        <v>4.26</v>
      </c>
      <c r="C439" s="8">
        <f t="shared" si="14"/>
        <v>0.24666666666667017</v>
      </c>
      <c r="D439" t="s">
        <v>65</v>
      </c>
      <c r="E439" s="8">
        <v>4.26</v>
      </c>
      <c r="F439" t="s">
        <v>427</v>
      </c>
      <c r="G439" t="s">
        <v>91</v>
      </c>
      <c r="H439" s="8">
        <v>4.26</v>
      </c>
      <c r="I439" s="8">
        <f t="shared" si="13"/>
        <v>0.2312499999999939</v>
      </c>
      <c r="J439" t="s">
        <v>65</v>
      </c>
      <c r="K439" s="8">
        <v>4.26</v>
      </c>
      <c r="L439" t="s">
        <v>553</v>
      </c>
      <c r="O439" s="8">
        <v>4.26</v>
      </c>
      <c r="P439" t="s">
        <v>556</v>
      </c>
      <c r="R439" s="8">
        <v>4.26</v>
      </c>
      <c r="S439" t="s">
        <v>560</v>
      </c>
      <c r="T439" t="s">
        <v>91</v>
      </c>
      <c r="AJ439" s="8">
        <v>4.26</v>
      </c>
      <c r="AK439" t="s">
        <v>566</v>
      </c>
      <c r="AM439" s="15">
        <v>42.6</v>
      </c>
      <c r="AN439" s="15">
        <v>4.26</v>
      </c>
      <c r="AO439" t="s">
        <v>573</v>
      </c>
      <c r="AP439" t="s">
        <v>91</v>
      </c>
      <c r="AQ439" s="15">
        <v>42.6</v>
      </c>
      <c r="AR439" s="8">
        <v>4.26</v>
      </c>
      <c r="AS439" t="s">
        <v>438</v>
      </c>
      <c r="AT439" t="s">
        <v>91</v>
      </c>
      <c r="AU439" t="s">
        <v>91</v>
      </c>
    </row>
    <row r="440" spans="2:47">
      <c r="B440" s="8">
        <v>4.2699999999999996</v>
      </c>
      <c r="C440" s="8">
        <f t="shared" si="14"/>
        <v>0.24333333333333684</v>
      </c>
      <c r="D440" t="s">
        <v>65</v>
      </c>
      <c r="E440" s="8">
        <v>4.2699999999999996</v>
      </c>
      <c r="F440" t="s">
        <v>427</v>
      </c>
      <c r="G440" t="s">
        <v>91</v>
      </c>
      <c r="H440" s="8">
        <v>4.2700000000000005</v>
      </c>
      <c r="I440" s="8">
        <f t="shared" si="13"/>
        <v>0.22812499999999392</v>
      </c>
      <c r="J440" t="s">
        <v>65</v>
      </c>
      <c r="K440" s="8">
        <v>4.2700000000000005</v>
      </c>
      <c r="L440" t="s">
        <v>553</v>
      </c>
      <c r="O440" s="8">
        <v>4.2700000000000005</v>
      </c>
      <c r="P440" t="s">
        <v>556</v>
      </c>
      <c r="R440" s="8">
        <v>4.2700000000000005</v>
      </c>
      <c r="S440" t="s">
        <v>560</v>
      </c>
      <c r="T440" t="s">
        <v>91</v>
      </c>
      <c r="AJ440" s="8">
        <v>4.2700000000000005</v>
      </c>
      <c r="AK440" t="s">
        <v>566</v>
      </c>
      <c r="AM440" s="15">
        <v>42.7</v>
      </c>
      <c r="AN440" s="15">
        <v>4.2699999999999996</v>
      </c>
      <c r="AO440" t="s">
        <v>573</v>
      </c>
      <c r="AP440" t="s">
        <v>91</v>
      </c>
      <c r="AQ440" s="15">
        <v>42.7</v>
      </c>
      <c r="AR440" s="8">
        <v>4.2700000000000005</v>
      </c>
      <c r="AS440" t="s">
        <v>438</v>
      </c>
      <c r="AT440" t="s">
        <v>91</v>
      </c>
      <c r="AU440" t="s">
        <v>91</v>
      </c>
    </row>
    <row r="441" spans="2:47">
      <c r="B441" s="8">
        <v>4.28</v>
      </c>
      <c r="C441" s="8">
        <f t="shared" si="14"/>
        <v>0.24000000000000352</v>
      </c>
      <c r="D441" t="s">
        <v>65</v>
      </c>
      <c r="E441" s="8">
        <v>4.28</v>
      </c>
      <c r="F441" t="s">
        <v>427</v>
      </c>
      <c r="G441" t="s">
        <v>91</v>
      </c>
      <c r="H441" s="8">
        <v>4.28</v>
      </c>
      <c r="I441" s="8">
        <f t="shared" si="13"/>
        <v>0.22499999999999393</v>
      </c>
      <c r="J441" t="s">
        <v>65</v>
      </c>
      <c r="K441" s="8">
        <v>4.28</v>
      </c>
      <c r="L441" t="s">
        <v>553</v>
      </c>
      <c r="O441" s="8">
        <v>4.28</v>
      </c>
      <c r="P441" t="s">
        <v>556</v>
      </c>
      <c r="R441" s="8">
        <v>4.28</v>
      </c>
      <c r="S441" t="s">
        <v>560</v>
      </c>
      <c r="T441" t="s">
        <v>91</v>
      </c>
      <c r="AJ441" s="8">
        <v>4.28</v>
      </c>
      <c r="AK441" t="s">
        <v>566</v>
      </c>
      <c r="AM441" s="15">
        <v>42.800000000000004</v>
      </c>
      <c r="AN441" s="15">
        <v>4.28</v>
      </c>
      <c r="AO441" t="s">
        <v>573</v>
      </c>
      <c r="AP441" t="s">
        <v>91</v>
      </c>
      <c r="AQ441" s="15">
        <v>42.800000000000004</v>
      </c>
      <c r="AR441" s="8">
        <v>4.28</v>
      </c>
      <c r="AS441" t="s">
        <v>438</v>
      </c>
      <c r="AT441" t="s">
        <v>91</v>
      </c>
      <c r="AU441" t="s">
        <v>91</v>
      </c>
    </row>
    <row r="442" spans="2:47">
      <c r="B442" s="8">
        <v>4.29</v>
      </c>
      <c r="C442" s="8">
        <f t="shared" si="14"/>
        <v>0.23666666666667019</v>
      </c>
      <c r="D442" t="s">
        <v>65</v>
      </c>
      <c r="E442" s="8">
        <v>4.29</v>
      </c>
      <c r="F442" t="s">
        <v>427</v>
      </c>
      <c r="G442" t="s">
        <v>91</v>
      </c>
      <c r="H442" s="8">
        <v>4.29</v>
      </c>
      <c r="I442" s="8">
        <f t="shared" si="13"/>
        <v>0.22187499999999394</v>
      </c>
      <c r="J442" t="s">
        <v>65</v>
      </c>
      <c r="K442" s="8">
        <v>4.29</v>
      </c>
      <c r="L442" t="s">
        <v>553</v>
      </c>
      <c r="O442" s="8">
        <v>4.29</v>
      </c>
      <c r="P442" t="s">
        <v>556</v>
      </c>
      <c r="R442" s="8">
        <v>4.29</v>
      </c>
      <c r="S442" t="s">
        <v>560</v>
      </c>
      <c r="T442" t="s">
        <v>91</v>
      </c>
      <c r="AJ442" s="8">
        <v>4.29</v>
      </c>
      <c r="AK442" t="s">
        <v>566</v>
      </c>
      <c r="AM442" s="15">
        <v>42.900000000000006</v>
      </c>
      <c r="AN442" s="15">
        <v>4.29</v>
      </c>
      <c r="AO442" t="s">
        <v>573</v>
      </c>
      <c r="AP442" t="s">
        <v>91</v>
      </c>
      <c r="AQ442" s="15">
        <v>42.900000000000006</v>
      </c>
      <c r="AR442" s="8">
        <v>4.29</v>
      </c>
      <c r="AS442" t="s">
        <v>438</v>
      </c>
      <c r="AT442" t="s">
        <v>91</v>
      </c>
      <c r="AU442" t="s">
        <v>91</v>
      </c>
    </row>
    <row r="443" spans="2:47">
      <c r="B443" s="8">
        <v>4.3</v>
      </c>
      <c r="C443" s="8">
        <f t="shared" si="14"/>
        <v>0.23333333333333686</v>
      </c>
      <c r="D443" t="s">
        <v>65</v>
      </c>
      <c r="E443" s="8">
        <v>4.3</v>
      </c>
      <c r="F443" t="s">
        <v>427</v>
      </c>
      <c r="G443" t="s">
        <v>91</v>
      </c>
      <c r="H443" s="8">
        <v>4.3</v>
      </c>
      <c r="I443" s="8">
        <f t="shared" si="13"/>
        <v>0.21874999999999395</v>
      </c>
      <c r="J443" t="s">
        <v>65</v>
      </c>
      <c r="K443" s="8">
        <v>4.3</v>
      </c>
      <c r="L443" t="s">
        <v>553</v>
      </c>
      <c r="O443" s="8">
        <v>4.3</v>
      </c>
      <c r="P443" t="s">
        <v>556</v>
      </c>
      <c r="R443" s="8">
        <v>4.3</v>
      </c>
      <c r="S443" t="s">
        <v>560</v>
      </c>
      <c r="T443" t="s">
        <v>91</v>
      </c>
      <c r="AJ443" s="8">
        <v>4.3</v>
      </c>
      <c r="AK443" t="s">
        <v>566</v>
      </c>
      <c r="AM443" s="15">
        <v>43</v>
      </c>
      <c r="AN443" s="15">
        <v>4.3</v>
      </c>
      <c r="AO443" t="s">
        <v>573</v>
      </c>
      <c r="AP443" t="s">
        <v>91</v>
      </c>
      <c r="AQ443" s="15">
        <v>43</v>
      </c>
      <c r="AR443" s="8">
        <v>4.3</v>
      </c>
      <c r="AS443" t="s">
        <v>438</v>
      </c>
      <c r="AT443" t="s">
        <v>91</v>
      </c>
      <c r="AU443" t="s">
        <v>91</v>
      </c>
    </row>
    <row r="444" spans="2:47">
      <c r="B444" s="8">
        <v>4.3099999999999996</v>
      </c>
      <c r="C444" s="8">
        <f t="shared" si="14"/>
        <v>0.23000000000000353</v>
      </c>
      <c r="D444" t="s">
        <v>65</v>
      </c>
      <c r="E444" s="8">
        <v>4.3099999999999996</v>
      </c>
      <c r="F444" t="s">
        <v>427</v>
      </c>
      <c r="G444" t="s">
        <v>91</v>
      </c>
      <c r="H444" s="8">
        <v>4.3100000000000005</v>
      </c>
      <c r="I444" s="8">
        <f t="shared" si="13"/>
        <v>0.21562499999999396</v>
      </c>
      <c r="J444" t="s">
        <v>65</v>
      </c>
      <c r="K444" s="8">
        <v>4.3100000000000005</v>
      </c>
      <c r="L444" t="s">
        <v>553</v>
      </c>
      <c r="O444" s="8">
        <v>4.3100000000000005</v>
      </c>
      <c r="P444" t="s">
        <v>556</v>
      </c>
      <c r="R444" s="8">
        <v>4.3100000000000005</v>
      </c>
      <c r="S444" t="s">
        <v>560</v>
      </c>
      <c r="T444" t="s">
        <v>91</v>
      </c>
      <c r="AJ444" s="8">
        <v>4.3100000000000005</v>
      </c>
      <c r="AK444" t="s">
        <v>566</v>
      </c>
      <c r="AM444" s="15">
        <v>43.1</v>
      </c>
      <c r="AN444" s="15">
        <v>4.3099999999999996</v>
      </c>
      <c r="AO444" t="s">
        <v>573</v>
      </c>
      <c r="AP444" t="s">
        <v>91</v>
      </c>
      <c r="AQ444" s="15">
        <v>43.1</v>
      </c>
      <c r="AR444" s="8">
        <v>4.3100000000000005</v>
      </c>
      <c r="AS444" t="s">
        <v>438</v>
      </c>
      <c r="AT444" t="s">
        <v>91</v>
      </c>
      <c r="AU444" t="s">
        <v>91</v>
      </c>
    </row>
    <row r="445" spans="2:47">
      <c r="B445" s="8">
        <v>4.32</v>
      </c>
      <c r="C445" s="8">
        <f t="shared" si="14"/>
        <v>0.22666666666667021</v>
      </c>
      <c r="D445" t="s">
        <v>65</v>
      </c>
      <c r="E445" s="8">
        <v>4.32</v>
      </c>
      <c r="F445" t="s">
        <v>427</v>
      </c>
      <c r="G445" t="s">
        <v>91</v>
      </c>
      <c r="H445" s="8">
        <v>4.32</v>
      </c>
      <c r="I445" s="8">
        <f t="shared" si="13"/>
        <v>0.21249999999999397</v>
      </c>
      <c r="J445" t="s">
        <v>65</v>
      </c>
      <c r="K445" s="8">
        <v>4.32</v>
      </c>
      <c r="L445" t="s">
        <v>553</v>
      </c>
      <c r="O445" s="8">
        <v>4.32</v>
      </c>
      <c r="P445" t="s">
        <v>556</v>
      </c>
      <c r="R445" s="8">
        <v>4.32</v>
      </c>
      <c r="S445" t="s">
        <v>560</v>
      </c>
      <c r="T445" t="s">
        <v>91</v>
      </c>
      <c r="AJ445" s="8">
        <v>4.32</v>
      </c>
      <c r="AK445" t="s">
        <v>566</v>
      </c>
      <c r="AM445" s="15">
        <v>43.2</v>
      </c>
      <c r="AN445" s="15">
        <v>4.32</v>
      </c>
      <c r="AO445" t="s">
        <v>573</v>
      </c>
      <c r="AP445" t="s">
        <v>91</v>
      </c>
      <c r="AQ445" s="15">
        <v>43.2</v>
      </c>
      <c r="AR445" s="8">
        <v>4.32</v>
      </c>
      <c r="AS445" t="s">
        <v>438</v>
      </c>
      <c r="AT445" t="s">
        <v>91</v>
      </c>
      <c r="AU445" t="s">
        <v>91</v>
      </c>
    </row>
    <row r="446" spans="2:47">
      <c r="B446" s="8">
        <v>4.33</v>
      </c>
      <c r="C446" s="8">
        <f t="shared" si="14"/>
        <v>0.22333333333333688</v>
      </c>
      <c r="D446" t="s">
        <v>65</v>
      </c>
      <c r="E446" s="8">
        <v>4.33</v>
      </c>
      <c r="F446" t="s">
        <v>427</v>
      </c>
      <c r="G446" t="s">
        <v>91</v>
      </c>
      <c r="H446" s="8">
        <v>4.33</v>
      </c>
      <c r="I446" s="8">
        <f t="shared" si="13"/>
        <v>0.20937499999999398</v>
      </c>
      <c r="J446" t="s">
        <v>65</v>
      </c>
      <c r="K446" s="8">
        <v>4.33</v>
      </c>
      <c r="L446" t="s">
        <v>553</v>
      </c>
      <c r="O446" s="8">
        <v>4.33</v>
      </c>
      <c r="P446" t="s">
        <v>556</v>
      </c>
      <c r="R446" s="8">
        <v>4.33</v>
      </c>
      <c r="S446" t="s">
        <v>560</v>
      </c>
      <c r="T446" t="s">
        <v>91</v>
      </c>
      <c r="AJ446" s="8">
        <v>4.33</v>
      </c>
      <c r="AK446" t="s">
        <v>566</v>
      </c>
      <c r="AM446" s="15">
        <v>43.300000000000004</v>
      </c>
      <c r="AN446" s="15">
        <v>4.33</v>
      </c>
      <c r="AO446" t="s">
        <v>573</v>
      </c>
      <c r="AP446" t="s">
        <v>91</v>
      </c>
      <c r="AQ446" s="15">
        <v>43.300000000000004</v>
      </c>
      <c r="AR446" s="8">
        <v>4.33</v>
      </c>
      <c r="AS446" t="s">
        <v>438</v>
      </c>
      <c r="AT446" t="s">
        <v>91</v>
      </c>
      <c r="AU446" t="s">
        <v>91</v>
      </c>
    </row>
    <row r="447" spans="2:47">
      <c r="B447" s="8">
        <v>4.34</v>
      </c>
      <c r="C447" s="8">
        <f t="shared" si="14"/>
        <v>0.22000000000000355</v>
      </c>
      <c r="D447" t="s">
        <v>65</v>
      </c>
      <c r="E447" s="8">
        <v>4.34</v>
      </c>
      <c r="F447" t="s">
        <v>427</v>
      </c>
      <c r="G447" t="s">
        <v>91</v>
      </c>
      <c r="H447" s="8">
        <v>4.34</v>
      </c>
      <c r="I447" s="8">
        <f t="shared" si="13"/>
        <v>0.20624999999999399</v>
      </c>
      <c r="J447" t="s">
        <v>65</v>
      </c>
      <c r="K447" s="8">
        <v>4.34</v>
      </c>
      <c r="L447" t="s">
        <v>553</v>
      </c>
      <c r="O447" s="8">
        <v>4.34</v>
      </c>
      <c r="P447" t="s">
        <v>556</v>
      </c>
      <c r="R447" s="8">
        <v>4.34</v>
      </c>
      <c r="S447" t="s">
        <v>560</v>
      </c>
      <c r="T447" t="s">
        <v>91</v>
      </c>
      <c r="AJ447" s="8">
        <v>4.34</v>
      </c>
      <c r="AK447" t="s">
        <v>566</v>
      </c>
      <c r="AM447" s="15">
        <v>43.400000000000006</v>
      </c>
      <c r="AN447" s="15">
        <v>4.34</v>
      </c>
      <c r="AO447" t="s">
        <v>573</v>
      </c>
      <c r="AP447" t="s">
        <v>91</v>
      </c>
      <c r="AQ447" s="15">
        <v>43.400000000000006</v>
      </c>
      <c r="AR447" s="8">
        <v>4.34</v>
      </c>
      <c r="AS447" t="s">
        <v>438</v>
      </c>
      <c r="AT447" t="s">
        <v>91</v>
      </c>
      <c r="AU447" t="s">
        <v>91</v>
      </c>
    </row>
    <row r="448" spans="2:47">
      <c r="B448" s="8">
        <v>4.3499999999999996</v>
      </c>
      <c r="C448" s="8">
        <f t="shared" si="14"/>
        <v>0.21666666666667023</v>
      </c>
      <c r="D448" t="s">
        <v>65</v>
      </c>
      <c r="E448" s="8">
        <v>4.3499999999999996</v>
      </c>
      <c r="F448" t="s">
        <v>427</v>
      </c>
      <c r="G448" t="s">
        <v>91</v>
      </c>
      <c r="H448" s="8">
        <v>4.3500000000000005</v>
      </c>
      <c r="I448" s="8">
        <f t="shared" si="13"/>
        <v>0.203124999999994</v>
      </c>
      <c r="J448" t="s">
        <v>65</v>
      </c>
      <c r="K448" s="8">
        <v>4.3500000000000005</v>
      </c>
      <c r="L448" t="s">
        <v>553</v>
      </c>
      <c r="O448" s="8">
        <v>4.3500000000000005</v>
      </c>
      <c r="P448" t="s">
        <v>556</v>
      </c>
      <c r="R448" s="8">
        <v>4.3500000000000005</v>
      </c>
      <c r="S448" t="s">
        <v>560</v>
      </c>
      <c r="T448" t="s">
        <v>91</v>
      </c>
      <c r="AJ448" s="8">
        <v>4.3500000000000005</v>
      </c>
      <c r="AK448" t="s">
        <v>566</v>
      </c>
      <c r="AM448" s="15">
        <v>43.5</v>
      </c>
      <c r="AN448" s="15">
        <v>4.3499999999999996</v>
      </c>
      <c r="AO448" t="s">
        <v>573</v>
      </c>
      <c r="AP448" t="s">
        <v>91</v>
      </c>
      <c r="AQ448" s="15">
        <v>43.5</v>
      </c>
      <c r="AR448" s="8">
        <v>4.3500000000000005</v>
      </c>
      <c r="AS448" t="s">
        <v>438</v>
      </c>
      <c r="AT448" t="s">
        <v>91</v>
      </c>
      <c r="AU448" t="s">
        <v>91</v>
      </c>
    </row>
    <row r="449" spans="2:47">
      <c r="B449" s="8">
        <v>4.3600000000000003</v>
      </c>
      <c r="C449" s="8">
        <f t="shared" si="14"/>
        <v>0.2133333333333369</v>
      </c>
      <c r="D449" t="s">
        <v>65</v>
      </c>
      <c r="E449" s="8">
        <v>4.3600000000000003</v>
      </c>
      <c r="F449" t="s">
        <v>427</v>
      </c>
      <c r="G449" t="s">
        <v>91</v>
      </c>
      <c r="H449" s="8">
        <v>4.3600000000000003</v>
      </c>
      <c r="I449" s="8">
        <f t="shared" si="13"/>
        <v>0.19999999999999402</v>
      </c>
      <c r="J449" t="s">
        <v>65</v>
      </c>
      <c r="K449" s="8">
        <v>4.3600000000000003</v>
      </c>
      <c r="L449" t="s">
        <v>553</v>
      </c>
      <c r="O449" s="8">
        <v>4.3600000000000003</v>
      </c>
      <c r="P449" t="s">
        <v>556</v>
      </c>
      <c r="R449" s="8">
        <v>4.3600000000000003</v>
      </c>
      <c r="S449" t="s">
        <v>560</v>
      </c>
      <c r="T449" t="s">
        <v>91</v>
      </c>
      <c r="AJ449" s="8">
        <v>4.3600000000000003</v>
      </c>
      <c r="AK449" t="s">
        <v>566</v>
      </c>
      <c r="AM449" s="15">
        <v>43.6</v>
      </c>
      <c r="AN449" s="15">
        <v>4.3600000000000003</v>
      </c>
      <c r="AO449" t="s">
        <v>573</v>
      </c>
      <c r="AP449" t="s">
        <v>91</v>
      </c>
      <c r="AQ449" s="15">
        <v>43.6</v>
      </c>
      <c r="AR449" s="8">
        <v>4.3600000000000003</v>
      </c>
      <c r="AS449" t="s">
        <v>438</v>
      </c>
      <c r="AT449" t="s">
        <v>91</v>
      </c>
      <c r="AU449" t="s">
        <v>91</v>
      </c>
    </row>
    <row r="450" spans="2:47">
      <c r="B450" s="8">
        <v>4.37</v>
      </c>
      <c r="C450" s="8">
        <f t="shared" si="14"/>
        <v>0.21000000000000357</v>
      </c>
      <c r="D450" t="s">
        <v>65</v>
      </c>
      <c r="E450" s="8">
        <v>4.37</v>
      </c>
      <c r="F450" t="s">
        <v>427</v>
      </c>
      <c r="G450" t="s">
        <v>91</v>
      </c>
      <c r="H450" s="8">
        <v>4.37</v>
      </c>
      <c r="I450" s="8">
        <f t="shared" si="13"/>
        <v>0.19687499999999403</v>
      </c>
      <c r="J450" t="s">
        <v>65</v>
      </c>
      <c r="K450" s="8">
        <v>4.37</v>
      </c>
      <c r="L450" t="s">
        <v>553</v>
      </c>
      <c r="O450" s="8">
        <v>4.37</v>
      </c>
      <c r="P450" t="s">
        <v>556</v>
      </c>
      <c r="R450" s="8">
        <v>4.37</v>
      </c>
      <c r="S450" t="s">
        <v>560</v>
      </c>
      <c r="T450" t="s">
        <v>91</v>
      </c>
      <c r="AJ450" s="8">
        <v>4.37</v>
      </c>
      <c r="AK450" t="s">
        <v>566</v>
      </c>
      <c r="AM450" s="15">
        <v>43.7</v>
      </c>
      <c r="AN450" s="15">
        <v>4.37</v>
      </c>
      <c r="AO450" t="s">
        <v>573</v>
      </c>
      <c r="AP450" t="s">
        <v>91</v>
      </c>
      <c r="AQ450" s="15">
        <v>43.7</v>
      </c>
      <c r="AR450" s="8">
        <v>4.37</v>
      </c>
      <c r="AS450" t="s">
        <v>438</v>
      </c>
      <c r="AT450" t="s">
        <v>91</v>
      </c>
      <c r="AU450" t="s">
        <v>91</v>
      </c>
    </row>
    <row r="451" spans="2:47">
      <c r="B451" s="8">
        <v>4.38</v>
      </c>
      <c r="C451" s="8">
        <f t="shared" si="14"/>
        <v>0.20666666666667025</v>
      </c>
      <c r="D451" t="s">
        <v>65</v>
      </c>
      <c r="E451" s="8">
        <v>4.38</v>
      </c>
      <c r="F451" t="s">
        <v>427</v>
      </c>
      <c r="G451" t="s">
        <v>91</v>
      </c>
      <c r="H451" s="8">
        <v>4.38</v>
      </c>
      <c r="I451" s="8">
        <f t="shared" si="13"/>
        <v>0.19374999999999404</v>
      </c>
      <c r="J451" t="s">
        <v>65</v>
      </c>
      <c r="K451" s="8">
        <v>4.38</v>
      </c>
      <c r="L451" t="s">
        <v>553</v>
      </c>
      <c r="O451" s="8">
        <v>4.38</v>
      </c>
      <c r="P451" t="s">
        <v>556</v>
      </c>
      <c r="R451" s="8">
        <v>4.38</v>
      </c>
      <c r="S451" t="s">
        <v>560</v>
      </c>
      <c r="T451" t="s">
        <v>91</v>
      </c>
      <c r="AJ451" s="8">
        <v>4.38</v>
      </c>
      <c r="AK451" t="s">
        <v>566</v>
      </c>
      <c r="AM451" s="15">
        <v>43.800000000000004</v>
      </c>
      <c r="AN451" s="15">
        <v>4.38</v>
      </c>
      <c r="AO451" t="s">
        <v>573</v>
      </c>
      <c r="AP451" t="s">
        <v>91</v>
      </c>
      <c r="AQ451" s="15">
        <v>43.800000000000004</v>
      </c>
      <c r="AR451" s="8">
        <v>4.38</v>
      </c>
      <c r="AS451" t="s">
        <v>438</v>
      </c>
      <c r="AT451" t="s">
        <v>91</v>
      </c>
      <c r="AU451" t="s">
        <v>91</v>
      </c>
    </row>
    <row r="452" spans="2:47">
      <c r="B452" s="8">
        <v>4.3899999999999997</v>
      </c>
      <c r="C452" s="8">
        <f t="shared" si="14"/>
        <v>0.20333333333333692</v>
      </c>
      <c r="D452" t="s">
        <v>65</v>
      </c>
      <c r="E452" s="8">
        <v>4.3899999999999997</v>
      </c>
      <c r="F452" t="s">
        <v>427</v>
      </c>
      <c r="G452" t="s">
        <v>91</v>
      </c>
      <c r="H452" s="8">
        <v>4.3899999999999997</v>
      </c>
      <c r="I452" s="8">
        <f t="shared" ref="I452:I513" si="15">I451-(1/320)</f>
        <v>0.19062499999999405</v>
      </c>
      <c r="J452" t="s">
        <v>65</v>
      </c>
      <c r="K452" s="8">
        <v>4.3899999999999997</v>
      </c>
      <c r="L452" t="s">
        <v>553</v>
      </c>
      <c r="O452" s="8">
        <v>4.3899999999999997</v>
      </c>
      <c r="P452" t="s">
        <v>556</v>
      </c>
      <c r="R452" s="8">
        <v>4.3899999999999997</v>
      </c>
      <c r="S452" t="s">
        <v>560</v>
      </c>
      <c r="T452" t="s">
        <v>91</v>
      </c>
      <c r="AJ452" s="8">
        <v>4.3899999999999997</v>
      </c>
      <c r="AK452" t="s">
        <v>566</v>
      </c>
      <c r="AM452" s="15">
        <v>43.900000000000006</v>
      </c>
      <c r="AN452" s="15">
        <v>4.3899999999999997</v>
      </c>
      <c r="AO452" t="s">
        <v>573</v>
      </c>
      <c r="AP452" t="s">
        <v>91</v>
      </c>
      <c r="AQ452" s="15">
        <v>43.900000000000006</v>
      </c>
      <c r="AR452" s="8">
        <v>4.3899999999999997</v>
      </c>
      <c r="AS452" t="s">
        <v>438</v>
      </c>
      <c r="AT452" t="s">
        <v>91</v>
      </c>
      <c r="AU452" t="s">
        <v>91</v>
      </c>
    </row>
    <row r="453" spans="2:47">
      <c r="B453" s="8">
        <v>4.4000000000000004</v>
      </c>
      <c r="C453" s="8">
        <f t="shared" si="14"/>
        <v>0.20000000000000359</v>
      </c>
      <c r="D453" t="s">
        <v>65</v>
      </c>
      <c r="E453" s="8">
        <v>4.4000000000000004</v>
      </c>
      <c r="F453" t="s">
        <v>427</v>
      </c>
      <c r="G453" t="s">
        <v>91</v>
      </c>
      <c r="H453" s="8">
        <v>4.4000000000000004</v>
      </c>
      <c r="I453" s="8">
        <f t="shared" si="15"/>
        <v>0.18749999999999406</v>
      </c>
      <c r="J453" t="s">
        <v>65</v>
      </c>
      <c r="K453" s="8">
        <v>4.4000000000000004</v>
      </c>
      <c r="L453" t="s">
        <v>553</v>
      </c>
      <c r="O453" s="8">
        <v>4.4000000000000004</v>
      </c>
      <c r="P453" t="s">
        <v>556</v>
      </c>
      <c r="R453" s="8">
        <v>4.4000000000000004</v>
      </c>
      <c r="S453" t="s">
        <v>560</v>
      </c>
      <c r="T453" t="s">
        <v>91</v>
      </c>
      <c r="AJ453" s="8">
        <v>4.4000000000000004</v>
      </c>
      <c r="AK453" t="s">
        <v>566</v>
      </c>
      <c r="AM453" s="15">
        <v>44</v>
      </c>
      <c r="AN453" s="15">
        <v>4.4000000000000004</v>
      </c>
      <c r="AO453" t="s">
        <v>573</v>
      </c>
      <c r="AP453" t="s">
        <v>91</v>
      </c>
      <c r="AQ453" s="15">
        <v>44</v>
      </c>
      <c r="AR453" s="8">
        <v>4.4000000000000004</v>
      </c>
      <c r="AS453" t="s">
        <v>438</v>
      </c>
      <c r="AT453" t="s">
        <v>91</v>
      </c>
      <c r="AU453" t="s">
        <v>91</v>
      </c>
    </row>
    <row r="454" spans="2:47">
      <c r="B454" s="8">
        <v>4.41</v>
      </c>
      <c r="C454" s="8">
        <f t="shared" si="14"/>
        <v>0.19666666666667026</v>
      </c>
      <c r="D454" t="s">
        <v>65</v>
      </c>
      <c r="E454" s="8">
        <v>4.41</v>
      </c>
      <c r="F454" t="s">
        <v>427</v>
      </c>
      <c r="G454" t="s">
        <v>91</v>
      </c>
      <c r="H454" s="8">
        <v>4.41</v>
      </c>
      <c r="I454" s="8">
        <f t="shared" si="15"/>
        <v>0.18437499999999407</v>
      </c>
      <c r="J454" t="s">
        <v>65</v>
      </c>
      <c r="K454" s="8">
        <v>4.41</v>
      </c>
      <c r="L454" t="s">
        <v>553</v>
      </c>
      <c r="O454" s="8">
        <v>4.41</v>
      </c>
      <c r="P454" t="s">
        <v>556</v>
      </c>
      <c r="R454" s="8">
        <v>4.41</v>
      </c>
      <c r="S454" t="s">
        <v>560</v>
      </c>
      <c r="T454" t="s">
        <v>91</v>
      </c>
      <c r="AJ454" s="8">
        <v>4.41</v>
      </c>
      <c r="AK454" t="s">
        <v>566</v>
      </c>
      <c r="AM454" s="15">
        <v>44.1</v>
      </c>
      <c r="AN454" s="15">
        <v>4.41</v>
      </c>
      <c r="AO454" t="s">
        <v>573</v>
      </c>
      <c r="AP454" t="s">
        <v>91</v>
      </c>
      <c r="AQ454" s="15">
        <v>44.1</v>
      </c>
      <c r="AR454" s="8">
        <v>4.41</v>
      </c>
      <c r="AS454" t="s">
        <v>438</v>
      </c>
      <c r="AT454" t="s">
        <v>91</v>
      </c>
      <c r="AU454" t="s">
        <v>91</v>
      </c>
    </row>
    <row r="455" spans="2:47">
      <c r="B455" s="8">
        <v>4.42</v>
      </c>
      <c r="C455" s="8">
        <f t="shared" si="14"/>
        <v>0.19333333333333694</v>
      </c>
      <c r="D455" t="s">
        <v>65</v>
      </c>
      <c r="E455" s="8">
        <v>4.42</v>
      </c>
      <c r="F455" t="s">
        <v>427</v>
      </c>
      <c r="G455" t="s">
        <v>91</v>
      </c>
      <c r="H455" s="8">
        <v>4.42</v>
      </c>
      <c r="I455" s="8">
        <f t="shared" si="15"/>
        <v>0.18124999999999408</v>
      </c>
      <c r="J455" t="s">
        <v>65</v>
      </c>
      <c r="K455" s="8">
        <v>4.42</v>
      </c>
      <c r="L455" t="s">
        <v>553</v>
      </c>
      <c r="O455" s="8">
        <v>4.42</v>
      </c>
      <c r="P455" t="s">
        <v>556</v>
      </c>
      <c r="R455" s="8">
        <v>4.42</v>
      </c>
      <c r="S455" t="s">
        <v>560</v>
      </c>
      <c r="T455" t="s">
        <v>91</v>
      </c>
      <c r="AJ455" s="8">
        <v>4.42</v>
      </c>
      <c r="AK455" t="s">
        <v>566</v>
      </c>
      <c r="AM455" s="15">
        <v>44.2</v>
      </c>
      <c r="AN455" s="15">
        <v>4.42</v>
      </c>
      <c r="AO455" t="s">
        <v>573</v>
      </c>
      <c r="AP455" t="s">
        <v>91</v>
      </c>
      <c r="AQ455" s="15">
        <v>44.2</v>
      </c>
      <c r="AR455" s="8">
        <v>4.42</v>
      </c>
      <c r="AS455" t="s">
        <v>438</v>
      </c>
      <c r="AT455" t="s">
        <v>91</v>
      </c>
      <c r="AU455" t="s">
        <v>91</v>
      </c>
    </row>
    <row r="456" spans="2:47">
      <c r="B456" s="8">
        <v>4.43</v>
      </c>
      <c r="C456" s="8">
        <f t="shared" si="14"/>
        <v>0.19000000000000361</v>
      </c>
      <c r="D456" t="s">
        <v>65</v>
      </c>
      <c r="E456" s="8">
        <v>4.43</v>
      </c>
      <c r="F456" t="s">
        <v>427</v>
      </c>
      <c r="G456" t="s">
        <v>91</v>
      </c>
      <c r="H456" s="8">
        <v>4.43</v>
      </c>
      <c r="I456" s="8">
        <f t="shared" si="15"/>
        <v>0.17812499999999409</v>
      </c>
      <c r="J456" t="s">
        <v>65</v>
      </c>
      <c r="K456" s="8">
        <v>4.43</v>
      </c>
      <c r="L456" t="s">
        <v>553</v>
      </c>
      <c r="O456" s="8">
        <v>4.43</v>
      </c>
      <c r="P456" t="s">
        <v>556</v>
      </c>
      <c r="R456" s="8">
        <v>4.43</v>
      </c>
      <c r="S456" t="s">
        <v>560</v>
      </c>
      <c r="T456" t="s">
        <v>91</v>
      </c>
      <c r="AJ456" s="8">
        <v>4.43</v>
      </c>
      <c r="AK456" t="s">
        <v>566</v>
      </c>
      <c r="AM456" s="15">
        <v>44.300000000000004</v>
      </c>
      <c r="AN456" s="15">
        <v>4.43</v>
      </c>
      <c r="AO456" t="s">
        <v>573</v>
      </c>
      <c r="AP456" t="s">
        <v>91</v>
      </c>
      <c r="AQ456" s="15">
        <v>44.300000000000004</v>
      </c>
      <c r="AR456" s="8">
        <v>4.43</v>
      </c>
      <c r="AS456" t="s">
        <v>438</v>
      </c>
      <c r="AT456" t="s">
        <v>91</v>
      </c>
      <c r="AU456" t="s">
        <v>91</v>
      </c>
    </row>
    <row r="457" spans="2:47">
      <c r="B457" s="8">
        <v>4.4400000000000004</v>
      </c>
      <c r="C457" s="8">
        <f t="shared" si="14"/>
        <v>0.18666666666667028</v>
      </c>
      <c r="D457" t="s">
        <v>65</v>
      </c>
      <c r="E457" s="8">
        <v>4.4400000000000004</v>
      </c>
      <c r="F457" t="s">
        <v>427</v>
      </c>
      <c r="G457" t="s">
        <v>91</v>
      </c>
      <c r="H457" s="8">
        <v>4.4400000000000004</v>
      </c>
      <c r="I457" s="8">
        <f t="shared" si="15"/>
        <v>0.1749999999999941</v>
      </c>
      <c r="J457" t="s">
        <v>65</v>
      </c>
      <c r="K457" s="8">
        <v>4.4400000000000004</v>
      </c>
      <c r="L457" t="s">
        <v>553</v>
      </c>
      <c r="O457" s="8">
        <v>4.4400000000000004</v>
      </c>
      <c r="P457" t="s">
        <v>556</v>
      </c>
      <c r="R457" s="8">
        <v>4.4400000000000004</v>
      </c>
      <c r="S457" t="s">
        <v>560</v>
      </c>
      <c r="T457" t="s">
        <v>91</v>
      </c>
      <c r="AJ457" s="8">
        <v>4.4400000000000004</v>
      </c>
      <c r="AK457" t="s">
        <v>566</v>
      </c>
      <c r="AM457" s="15">
        <v>44.400000000000006</v>
      </c>
      <c r="AN457" s="15">
        <v>4.4400000000000004</v>
      </c>
      <c r="AO457" t="s">
        <v>573</v>
      </c>
      <c r="AP457" t="s">
        <v>91</v>
      </c>
      <c r="AQ457" s="15">
        <v>44.400000000000006</v>
      </c>
      <c r="AR457" s="8">
        <v>4.4400000000000004</v>
      </c>
      <c r="AS457" t="s">
        <v>438</v>
      </c>
      <c r="AT457" t="s">
        <v>91</v>
      </c>
      <c r="AU457" t="s">
        <v>91</v>
      </c>
    </row>
    <row r="458" spans="2:47">
      <c r="B458" s="8">
        <v>4.45</v>
      </c>
      <c r="C458" s="8">
        <f t="shared" si="14"/>
        <v>0.18333333333333696</v>
      </c>
      <c r="D458" t="s">
        <v>65</v>
      </c>
      <c r="E458" s="8">
        <v>4.45</v>
      </c>
      <c r="F458" t="s">
        <v>427</v>
      </c>
      <c r="G458" t="s">
        <v>91</v>
      </c>
      <c r="H458" s="8">
        <v>4.45</v>
      </c>
      <c r="I458" s="8">
        <f t="shared" si="15"/>
        <v>0.17187499999999412</v>
      </c>
      <c r="J458" t="s">
        <v>65</v>
      </c>
      <c r="K458" s="8">
        <v>4.45</v>
      </c>
      <c r="L458" t="s">
        <v>553</v>
      </c>
      <c r="O458" s="8">
        <v>4.45</v>
      </c>
      <c r="P458" t="s">
        <v>556</v>
      </c>
      <c r="R458" s="8">
        <v>4.45</v>
      </c>
      <c r="S458" t="s">
        <v>560</v>
      </c>
      <c r="T458" t="s">
        <v>91</v>
      </c>
      <c r="AJ458" s="8">
        <v>4.45</v>
      </c>
      <c r="AK458" t="s">
        <v>566</v>
      </c>
      <c r="AM458" s="15">
        <v>44.5</v>
      </c>
      <c r="AN458" s="15">
        <v>4.45</v>
      </c>
      <c r="AO458" t="s">
        <v>573</v>
      </c>
      <c r="AP458" t="s">
        <v>91</v>
      </c>
      <c r="AQ458" s="15">
        <v>44.5</v>
      </c>
      <c r="AR458" s="8">
        <v>4.45</v>
      </c>
      <c r="AS458" t="s">
        <v>438</v>
      </c>
      <c r="AT458" t="s">
        <v>91</v>
      </c>
      <c r="AU458" t="s">
        <v>91</v>
      </c>
    </row>
    <row r="459" spans="2:47">
      <c r="B459" s="8">
        <v>4.46</v>
      </c>
      <c r="C459" s="8">
        <f t="shared" si="14"/>
        <v>0.18000000000000363</v>
      </c>
      <c r="D459" t="s">
        <v>65</v>
      </c>
      <c r="E459" s="8">
        <v>4.46</v>
      </c>
      <c r="F459" t="s">
        <v>427</v>
      </c>
      <c r="G459" t="s">
        <v>91</v>
      </c>
      <c r="H459" s="8">
        <v>4.46</v>
      </c>
      <c r="I459" s="8">
        <f t="shared" si="15"/>
        <v>0.16874999999999413</v>
      </c>
      <c r="J459" t="s">
        <v>65</v>
      </c>
      <c r="K459" s="8">
        <v>4.46</v>
      </c>
      <c r="L459" t="s">
        <v>553</v>
      </c>
      <c r="O459" s="8">
        <v>4.46</v>
      </c>
      <c r="P459" t="s">
        <v>556</v>
      </c>
      <c r="R459" s="8">
        <v>4.46</v>
      </c>
      <c r="S459" t="s">
        <v>560</v>
      </c>
      <c r="T459" t="s">
        <v>91</v>
      </c>
      <c r="AJ459" s="8">
        <v>4.46</v>
      </c>
      <c r="AK459" t="s">
        <v>566</v>
      </c>
      <c r="AM459" s="15">
        <v>44.6</v>
      </c>
      <c r="AN459" s="15">
        <v>4.46</v>
      </c>
      <c r="AO459" t="s">
        <v>573</v>
      </c>
      <c r="AP459" t="s">
        <v>91</v>
      </c>
      <c r="AQ459" s="15">
        <v>44.6</v>
      </c>
      <c r="AR459" s="8">
        <v>4.46</v>
      </c>
      <c r="AS459" t="s">
        <v>438</v>
      </c>
      <c r="AT459" t="s">
        <v>91</v>
      </c>
      <c r="AU459" t="s">
        <v>91</v>
      </c>
    </row>
    <row r="460" spans="2:47">
      <c r="B460" s="8">
        <v>4.47</v>
      </c>
      <c r="C460" s="8">
        <f t="shared" si="14"/>
        <v>0.1766666666666703</v>
      </c>
      <c r="D460" t="s">
        <v>65</v>
      </c>
      <c r="E460" s="8">
        <v>4.47</v>
      </c>
      <c r="F460" t="s">
        <v>427</v>
      </c>
      <c r="G460" t="s">
        <v>91</v>
      </c>
      <c r="H460" s="8">
        <v>4.47</v>
      </c>
      <c r="I460" s="8">
        <f t="shared" si="15"/>
        <v>0.16562499999999414</v>
      </c>
      <c r="J460" t="s">
        <v>65</v>
      </c>
      <c r="K460" s="8">
        <v>4.47</v>
      </c>
      <c r="L460" t="s">
        <v>553</v>
      </c>
      <c r="O460" s="8">
        <v>4.47</v>
      </c>
      <c r="P460" t="s">
        <v>556</v>
      </c>
      <c r="R460" s="8">
        <v>4.47</v>
      </c>
      <c r="S460" t="s">
        <v>560</v>
      </c>
      <c r="T460" t="s">
        <v>91</v>
      </c>
      <c r="AJ460" s="8">
        <v>4.47</v>
      </c>
      <c r="AK460" t="s">
        <v>566</v>
      </c>
      <c r="AM460" s="15">
        <v>44.7</v>
      </c>
      <c r="AN460" s="15">
        <v>4.47</v>
      </c>
      <c r="AO460" t="s">
        <v>573</v>
      </c>
      <c r="AP460" t="s">
        <v>91</v>
      </c>
      <c r="AQ460" s="15">
        <v>44.7</v>
      </c>
      <c r="AR460" s="8">
        <v>4.47</v>
      </c>
      <c r="AS460" t="s">
        <v>438</v>
      </c>
      <c r="AT460" t="s">
        <v>91</v>
      </c>
      <c r="AU460" t="s">
        <v>91</v>
      </c>
    </row>
    <row r="461" spans="2:47">
      <c r="B461" s="8">
        <v>4.4800000000000004</v>
      </c>
      <c r="C461" s="8">
        <f t="shared" si="14"/>
        <v>0.17333333333333698</v>
      </c>
      <c r="D461" t="s">
        <v>65</v>
      </c>
      <c r="E461" s="8">
        <v>4.4800000000000004</v>
      </c>
      <c r="F461" t="s">
        <v>427</v>
      </c>
      <c r="G461" t="s">
        <v>91</v>
      </c>
      <c r="H461" s="8">
        <v>4.4800000000000004</v>
      </c>
      <c r="I461" s="8">
        <f t="shared" si="15"/>
        <v>0.16249999999999415</v>
      </c>
      <c r="J461" t="s">
        <v>65</v>
      </c>
      <c r="K461" s="8">
        <v>4.4800000000000004</v>
      </c>
      <c r="L461" t="s">
        <v>553</v>
      </c>
      <c r="O461" s="8">
        <v>4.4800000000000004</v>
      </c>
      <c r="P461" t="s">
        <v>556</v>
      </c>
      <c r="R461" s="8">
        <v>4.4800000000000004</v>
      </c>
      <c r="S461" t="s">
        <v>560</v>
      </c>
      <c r="T461" t="s">
        <v>91</v>
      </c>
      <c r="AJ461" s="8">
        <v>4.4800000000000004</v>
      </c>
      <c r="AK461" t="s">
        <v>566</v>
      </c>
      <c r="AM461" s="15">
        <v>44.800000000000004</v>
      </c>
      <c r="AN461" s="15">
        <v>4.4800000000000004</v>
      </c>
      <c r="AO461" t="s">
        <v>573</v>
      </c>
      <c r="AP461" t="s">
        <v>91</v>
      </c>
      <c r="AQ461" s="15">
        <v>44.800000000000004</v>
      </c>
      <c r="AR461" s="8">
        <v>4.4800000000000004</v>
      </c>
      <c r="AS461" t="s">
        <v>438</v>
      </c>
      <c r="AT461" t="s">
        <v>91</v>
      </c>
      <c r="AU461" t="s">
        <v>91</v>
      </c>
    </row>
    <row r="462" spans="2:47">
      <c r="B462" s="8">
        <v>4.49</v>
      </c>
      <c r="C462" s="8">
        <f t="shared" si="14"/>
        <v>0.17000000000000365</v>
      </c>
      <c r="D462" t="s">
        <v>65</v>
      </c>
      <c r="E462" s="8">
        <v>4.49</v>
      </c>
      <c r="F462" t="s">
        <v>427</v>
      </c>
      <c r="G462" t="s">
        <v>91</v>
      </c>
      <c r="H462" s="8">
        <v>4.49</v>
      </c>
      <c r="I462" s="8">
        <f t="shared" si="15"/>
        <v>0.15937499999999416</v>
      </c>
      <c r="J462" t="s">
        <v>65</v>
      </c>
      <c r="K462" s="8">
        <v>4.49</v>
      </c>
      <c r="L462" t="s">
        <v>553</v>
      </c>
      <c r="O462" s="8">
        <v>4.49</v>
      </c>
      <c r="P462" t="s">
        <v>556</v>
      </c>
      <c r="R462" s="8">
        <v>4.49</v>
      </c>
      <c r="S462" t="s">
        <v>560</v>
      </c>
      <c r="T462" t="s">
        <v>91</v>
      </c>
      <c r="AJ462" s="8">
        <v>4.49</v>
      </c>
      <c r="AK462" t="s">
        <v>566</v>
      </c>
      <c r="AM462" s="15">
        <v>44.900000000000006</v>
      </c>
      <c r="AN462" s="15">
        <v>4.49</v>
      </c>
      <c r="AO462" t="s">
        <v>573</v>
      </c>
      <c r="AP462" t="s">
        <v>91</v>
      </c>
      <c r="AQ462" s="15">
        <v>44.900000000000006</v>
      </c>
      <c r="AR462" s="8">
        <v>4.49</v>
      </c>
      <c r="AS462" t="s">
        <v>438</v>
      </c>
      <c r="AT462" t="s">
        <v>91</v>
      </c>
      <c r="AU462" t="s">
        <v>91</v>
      </c>
    </row>
    <row r="463" spans="2:47">
      <c r="B463" s="8">
        <v>4.5</v>
      </c>
      <c r="C463" s="8">
        <f t="shared" si="14"/>
        <v>0.16666666666667032</v>
      </c>
      <c r="D463" t="s">
        <v>65</v>
      </c>
      <c r="E463" s="8">
        <v>4.5</v>
      </c>
      <c r="F463" t="s">
        <v>427</v>
      </c>
      <c r="G463" t="s">
        <v>91</v>
      </c>
      <c r="H463" s="8">
        <v>4.5</v>
      </c>
      <c r="I463" s="8">
        <f t="shared" si="15"/>
        <v>0.15624999999999417</v>
      </c>
      <c r="J463" t="s">
        <v>65</v>
      </c>
      <c r="K463" s="8">
        <v>4.5</v>
      </c>
      <c r="L463" t="s">
        <v>553</v>
      </c>
      <c r="O463" s="8">
        <v>4.5</v>
      </c>
      <c r="P463" t="s">
        <v>556</v>
      </c>
      <c r="R463" s="8">
        <v>4.5</v>
      </c>
      <c r="S463" t="s">
        <v>560</v>
      </c>
      <c r="T463" t="s">
        <v>91</v>
      </c>
      <c r="AJ463" s="8">
        <v>4.5</v>
      </c>
      <c r="AK463" t="s">
        <v>566</v>
      </c>
      <c r="AM463" s="15">
        <v>45</v>
      </c>
      <c r="AN463" s="15">
        <v>4.5</v>
      </c>
      <c r="AO463" t="s">
        <v>573</v>
      </c>
      <c r="AP463" t="s">
        <v>91</v>
      </c>
      <c r="AQ463" s="15">
        <v>45</v>
      </c>
      <c r="AR463" s="8">
        <v>4.5</v>
      </c>
      <c r="AS463" t="s">
        <v>438</v>
      </c>
      <c r="AT463" t="s">
        <v>91</v>
      </c>
      <c r="AU463" t="s">
        <v>91</v>
      </c>
    </row>
    <row r="464" spans="2:47">
      <c r="B464" s="8">
        <v>4.51</v>
      </c>
      <c r="C464" s="8">
        <f t="shared" si="14"/>
        <v>0.16333333333333699</v>
      </c>
      <c r="D464" t="s">
        <v>65</v>
      </c>
      <c r="E464" s="8">
        <v>4.51</v>
      </c>
      <c r="F464" t="s">
        <v>427</v>
      </c>
      <c r="G464" t="s">
        <v>91</v>
      </c>
      <c r="H464" s="8">
        <v>4.51</v>
      </c>
      <c r="I464" s="8">
        <f t="shared" si="15"/>
        <v>0.15312499999999418</v>
      </c>
      <c r="J464" t="s">
        <v>65</v>
      </c>
      <c r="K464" s="8">
        <v>4.51</v>
      </c>
      <c r="L464" t="s">
        <v>553</v>
      </c>
      <c r="O464" s="8">
        <v>4.51</v>
      </c>
      <c r="P464" t="s">
        <v>556</v>
      </c>
      <c r="R464" s="8">
        <v>4.51</v>
      </c>
      <c r="S464" t="s">
        <v>560</v>
      </c>
      <c r="T464" t="s">
        <v>91</v>
      </c>
      <c r="AJ464" s="8">
        <v>4.51</v>
      </c>
      <c r="AK464" t="s">
        <v>566</v>
      </c>
      <c r="AM464" s="15">
        <v>45.1</v>
      </c>
      <c r="AN464" s="15">
        <v>4.51</v>
      </c>
      <c r="AO464" t="s">
        <v>573</v>
      </c>
      <c r="AP464" t="s">
        <v>91</v>
      </c>
      <c r="AQ464" s="15">
        <v>45.1</v>
      </c>
      <c r="AR464" s="8">
        <v>4.51</v>
      </c>
      <c r="AS464" t="s">
        <v>438</v>
      </c>
      <c r="AT464" t="s">
        <v>91</v>
      </c>
      <c r="AU464" t="s">
        <v>91</v>
      </c>
    </row>
    <row r="465" spans="2:47">
      <c r="B465" s="8">
        <v>4.5199999999999996</v>
      </c>
      <c r="C465" s="8">
        <f t="shared" si="14"/>
        <v>0.16000000000000367</v>
      </c>
      <c r="D465" t="s">
        <v>65</v>
      </c>
      <c r="E465" s="8">
        <v>4.5199999999999996</v>
      </c>
      <c r="F465" t="s">
        <v>427</v>
      </c>
      <c r="G465" t="s">
        <v>91</v>
      </c>
      <c r="H465" s="8">
        <v>4.5200000000000005</v>
      </c>
      <c r="I465" s="8">
        <f t="shared" si="15"/>
        <v>0.14999999999999419</v>
      </c>
      <c r="J465" t="s">
        <v>65</v>
      </c>
      <c r="K465" s="8">
        <v>4.5200000000000005</v>
      </c>
      <c r="L465" t="s">
        <v>553</v>
      </c>
      <c r="O465" s="8">
        <v>4.5200000000000005</v>
      </c>
      <c r="P465" t="s">
        <v>556</v>
      </c>
      <c r="R465" s="8">
        <v>4.5200000000000005</v>
      </c>
      <c r="S465" t="s">
        <v>560</v>
      </c>
      <c r="T465" t="s">
        <v>91</v>
      </c>
      <c r="AJ465" s="8">
        <v>4.5200000000000005</v>
      </c>
      <c r="AK465" t="s">
        <v>566</v>
      </c>
      <c r="AM465" s="15">
        <v>45.2</v>
      </c>
      <c r="AN465" s="15">
        <v>4.5199999999999996</v>
      </c>
      <c r="AO465" t="s">
        <v>573</v>
      </c>
      <c r="AP465" t="s">
        <v>91</v>
      </c>
      <c r="AQ465" s="15">
        <v>45.2</v>
      </c>
      <c r="AR465" s="8">
        <v>4.5200000000000005</v>
      </c>
      <c r="AS465" t="s">
        <v>438</v>
      </c>
      <c r="AT465" t="s">
        <v>91</v>
      </c>
      <c r="AU465" t="s">
        <v>91</v>
      </c>
    </row>
    <row r="466" spans="2:47">
      <c r="B466" s="8">
        <v>4.53</v>
      </c>
      <c r="C466" s="8">
        <f t="shared" si="14"/>
        <v>0.15666666666667034</v>
      </c>
      <c r="D466" t="s">
        <v>65</v>
      </c>
      <c r="E466" s="8">
        <v>4.53</v>
      </c>
      <c r="F466" t="s">
        <v>427</v>
      </c>
      <c r="G466" t="s">
        <v>91</v>
      </c>
      <c r="H466" s="8">
        <v>4.53</v>
      </c>
      <c r="I466" s="8">
        <f t="shared" si="15"/>
        <v>0.1468749999999942</v>
      </c>
      <c r="J466" t="s">
        <v>65</v>
      </c>
      <c r="K466" s="8">
        <v>4.53</v>
      </c>
      <c r="L466" t="s">
        <v>553</v>
      </c>
      <c r="O466" s="8">
        <v>4.53</v>
      </c>
      <c r="P466" t="s">
        <v>556</v>
      </c>
      <c r="R466" s="8">
        <v>4.53</v>
      </c>
      <c r="S466" t="s">
        <v>560</v>
      </c>
      <c r="T466" t="s">
        <v>91</v>
      </c>
      <c r="AJ466" s="8">
        <v>4.53</v>
      </c>
      <c r="AK466" t="s">
        <v>566</v>
      </c>
      <c r="AM466" s="15">
        <v>45.300000000000004</v>
      </c>
      <c r="AN466" s="15">
        <v>4.53</v>
      </c>
      <c r="AO466" t="s">
        <v>573</v>
      </c>
      <c r="AP466" t="s">
        <v>91</v>
      </c>
      <c r="AQ466" s="15">
        <v>45.300000000000004</v>
      </c>
      <c r="AR466" s="8">
        <v>4.53</v>
      </c>
      <c r="AS466" t="s">
        <v>438</v>
      </c>
      <c r="AT466" t="s">
        <v>91</v>
      </c>
      <c r="AU466" t="s">
        <v>91</v>
      </c>
    </row>
    <row r="467" spans="2:47">
      <c r="B467" s="8">
        <v>4.54</v>
      </c>
      <c r="C467" s="8">
        <f t="shared" si="14"/>
        <v>0.15333333333333701</v>
      </c>
      <c r="D467" t="s">
        <v>65</v>
      </c>
      <c r="E467" s="8">
        <v>4.54</v>
      </c>
      <c r="F467" t="s">
        <v>427</v>
      </c>
      <c r="G467" t="s">
        <v>91</v>
      </c>
      <c r="H467" s="8">
        <v>4.54</v>
      </c>
      <c r="I467" s="8">
        <f t="shared" si="15"/>
        <v>0.14374999999999422</v>
      </c>
      <c r="J467" t="s">
        <v>65</v>
      </c>
      <c r="K467" s="8">
        <v>4.54</v>
      </c>
      <c r="L467" t="s">
        <v>553</v>
      </c>
      <c r="O467" s="8">
        <v>4.54</v>
      </c>
      <c r="P467" t="s">
        <v>556</v>
      </c>
      <c r="R467" s="8">
        <v>4.54</v>
      </c>
      <c r="S467" t="s">
        <v>560</v>
      </c>
      <c r="T467" t="s">
        <v>91</v>
      </c>
      <c r="AJ467" s="8">
        <v>4.54</v>
      </c>
      <c r="AK467" t="s">
        <v>566</v>
      </c>
      <c r="AM467" s="15">
        <v>45.400000000000006</v>
      </c>
      <c r="AN467" s="15">
        <v>4.54</v>
      </c>
      <c r="AO467" t="s">
        <v>573</v>
      </c>
      <c r="AP467" t="s">
        <v>91</v>
      </c>
      <c r="AQ467" s="15">
        <v>45.400000000000006</v>
      </c>
      <c r="AR467" s="8">
        <v>4.54</v>
      </c>
      <c r="AS467" t="s">
        <v>438</v>
      </c>
      <c r="AT467" t="s">
        <v>91</v>
      </c>
      <c r="AU467" t="s">
        <v>91</v>
      </c>
    </row>
    <row r="468" spans="2:47">
      <c r="B468" s="8">
        <v>4.5500000000000096</v>
      </c>
      <c r="C468" s="8">
        <f t="shared" si="14"/>
        <v>0.15000000000000369</v>
      </c>
      <c r="D468" t="s">
        <v>65</v>
      </c>
      <c r="E468" s="8">
        <v>4.5500000000000096</v>
      </c>
      <c r="F468" t="s">
        <v>427</v>
      </c>
      <c r="G468" t="s">
        <v>91</v>
      </c>
      <c r="H468" s="8">
        <v>4.55</v>
      </c>
      <c r="I468" s="8">
        <f t="shared" si="15"/>
        <v>0.14062499999999423</v>
      </c>
      <c r="J468" t="s">
        <v>65</v>
      </c>
      <c r="K468" s="8">
        <v>4.55</v>
      </c>
      <c r="L468" t="s">
        <v>553</v>
      </c>
      <c r="O468" s="8">
        <v>4.55</v>
      </c>
      <c r="P468" t="s">
        <v>556</v>
      </c>
      <c r="R468" s="8">
        <v>4.55</v>
      </c>
      <c r="S468" t="s">
        <v>560</v>
      </c>
      <c r="T468" t="s">
        <v>91</v>
      </c>
      <c r="AJ468" s="8">
        <v>4.55</v>
      </c>
      <c r="AK468" t="s">
        <v>566</v>
      </c>
      <c r="AM468" s="15">
        <v>45.5</v>
      </c>
      <c r="AN468" s="15">
        <v>4.55</v>
      </c>
      <c r="AO468" t="s">
        <v>573</v>
      </c>
      <c r="AP468" t="s">
        <v>91</v>
      </c>
      <c r="AQ468" s="15">
        <v>45.5</v>
      </c>
      <c r="AR468" s="8">
        <v>4.55</v>
      </c>
      <c r="AS468" t="s">
        <v>438</v>
      </c>
      <c r="AT468" t="s">
        <v>91</v>
      </c>
      <c r="AU468" t="s">
        <v>91</v>
      </c>
    </row>
    <row r="469" spans="2:47">
      <c r="B469" s="8">
        <v>4.5599999999999996</v>
      </c>
      <c r="C469" s="8">
        <f t="shared" si="14"/>
        <v>0.14666666666667036</v>
      </c>
      <c r="D469" t="s">
        <v>65</v>
      </c>
      <c r="E469" s="8">
        <v>4.5599999999999996</v>
      </c>
      <c r="F469" t="s">
        <v>427</v>
      </c>
      <c r="G469" t="s">
        <v>91</v>
      </c>
      <c r="H469" s="8">
        <v>4.5600000000000005</v>
      </c>
      <c r="I469" s="8">
        <f t="shared" si="15"/>
        <v>0.13749999999999424</v>
      </c>
      <c r="J469" t="s">
        <v>65</v>
      </c>
      <c r="K469" s="8">
        <v>4.5600000000000005</v>
      </c>
      <c r="L469" t="s">
        <v>553</v>
      </c>
      <c r="O469" s="8">
        <v>4.5600000000000005</v>
      </c>
      <c r="P469" t="s">
        <v>556</v>
      </c>
      <c r="R469" s="8">
        <v>4.5600000000000005</v>
      </c>
      <c r="S469" t="s">
        <v>560</v>
      </c>
      <c r="T469" t="s">
        <v>91</v>
      </c>
      <c r="AJ469" s="8">
        <v>4.5600000000000005</v>
      </c>
      <c r="AK469" t="s">
        <v>566</v>
      </c>
      <c r="AM469" s="15">
        <v>45.6</v>
      </c>
      <c r="AN469" s="15">
        <v>4.5599999999999996</v>
      </c>
      <c r="AO469" t="s">
        <v>573</v>
      </c>
      <c r="AP469" t="s">
        <v>91</v>
      </c>
      <c r="AQ469" s="15">
        <v>45.6</v>
      </c>
      <c r="AR469" s="8">
        <v>4.5600000000000005</v>
      </c>
      <c r="AS469" t="s">
        <v>438</v>
      </c>
      <c r="AT469" t="s">
        <v>91</v>
      </c>
      <c r="AU469" t="s">
        <v>91</v>
      </c>
    </row>
    <row r="470" spans="2:47">
      <c r="B470" s="8">
        <v>4.57</v>
      </c>
      <c r="C470" s="8">
        <f t="shared" si="14"/>
        <v>0.14333333333333703</v>
      </c>
      <c r="D470" t="s">
        <v>65</v>
      </c>
      <c r="E470" s="8">
        <v>4.57</v>
      </c>
      <c r="F470" t="s">
        <v>427</v>
      </c>
      <c r="G470" t="s">
        <v>91</v>
      </c>
      <c r="H470" s="8">
        <v>4.57</v>
      </c>
      <c r="I470" s="8">
        <f t="shared" si="15"/>
        <v>0.13437499999999425</v>
      </c>
      <c r="J470" t="s">
        <v>65</v>
      </c>
      <c r="K470" s="8">
        <v>4.57</v>
      </c>
      <c r="L470" t="s">
        <v>553</v>
      </c>
      <c r="O470" s="8">
        <v>4.57</v>
      </c>
      <c r="P470" t="s">
        <v>556</v>
      </c>
      <c r="R470" s="8">
        <v>4.57</v>
      </c>
      <c r="S470" t="s">
        <v>560</v>
      </c>
      <c r="T470" t="s">
        <v>91</v>
      </c>
      <c r="AJ470" s="8">
        <v>4.57</v>
      </c>
      <c r="AK470" t="s">
        <v>566</v>
      </c>
      <c r="AM470" s="15">
        <v>45.7</v>
      </c>
      <c r="AN470" s="15">
        <v>4.57</v>
      </c>
      <c r="AO470" t="s">
        <v>573</v>
      </c>
      <c r="AP470" t="s">
        <v>91</v>
      </c>
      <c r="AQ470" s="15">
        <v>45.7</v>
      </c>
      <c r="AR470" s="8">
        <v>4.57</v>
      </c>
      <c r="AS470" t="s">
        <v>438</v>
      </c>
      <c r="AT470" t="s">
        <v>91</v>
      </c>
      <c r="AU470" t="s">
        <v>91</v>
      </c>
    </row>
    <row r="471" spans="2:47">
      <c r="B471" s="8">
        <v>4.5800000000000098</v>
      </c>
      <c r="C471" s="8">
        <f t="shared" si="14"/>
        <v>0.1400000000000037</v>
      </c>
      <c r="D471" t="s">
        <v>65</v>
      </c>
      <c r="E471" s="8">
        <v>4.5800000000000098</v>
      </c>
      <c r="F471" t="s">
        <v>427</v>
      </c>
      <c r="G471" t="s">
        <v>91</v>
      </c>
      <c r="H471" s="8">
        <v>4.58</v>
      </c>
      <c r="I471" s="8">
        <f t="shared" si="15"/>
        <v>0.13124999999999426</v>
      </c>
      <c r="J471" t="s">
        <v>65</v>
      </c>
      <c r="K471" s="8">
        <v>4.58</v>
      </c>
      <c r="L471" t="s">
        <v>553</v>
      </c>
      <c r="O471" s="8">
        <v>4.58</v>
      </c>
      <c r="P471" t="s">
        <v>556</v>
      </c>
      <c r="R471" s="8">
        <v>4.58</v>
      </c>
      <c r="S471" t="s">
        <v>560</v>
      </c>
      <c r="T471" t="s">
        <v>91</v>
      </c>
      <c r="AJ471" s="8">
        <v>4.58</v>
      </c>
      <c r="AK471" t="s">
        <v>566</v>
      </c>
      <c r="AM471" s="15">
        <v>45.800000000000004</v>
      </c>
      <c r="AN471" s="15">
        <v>4.58</v>
      </c>
      <c r="AO471" t="s">
        <v>573</v>
      </c>
      <c r="AP471" t="s">
        <v>91</v>
      </c>
      <c r="AQ471" s="15">
        <v>45.800000000000004</v>
      </c>
      <c r="AR471" s="8">
        <v>4.58</v>
      </c>
      <c r="AS471" t="s">
        <v>438</v>
      </c>
      <c r="AT471" t="s">
        <v>91</v>
      </c>
      <c r="AU471" t="s">
        <v>91</v>
      </c>
    </row>
    <row r="472" spans="2:47">
      <c r="B472" s="8">
        <v>4.5900000000000096</v>
      </c>
      <c r="C472" s="8">
        <f t="shared" ref="C472:C513" si="16">C471-(1/300)</f>
        <v>0.13666666666667038</v>
      </c>
      <c r="D472" t="s">
        <v>65</v>
      </c>
      <c r="E472" s="8">
        <v>4.5900000000000096</v>
      </c>
      <c r="F472" t="s">
        <v>427</v>
      </c>
      <c r="G472" t="s">
        <v>91</v>
      </c>
      <c r="H472" s="8">
        <v>4.59</v>
      </c>
      <c r="I472" s="8">
        <f t="shared" si="15"/>
        <v>0.12812499999999427</v>
      </c>
      <c r="J472" t="s">
        <v>65</v>
      </c>
      <c r="K472" s="8">
        <v>4.59</v>
      </c>
      <c r="L472" t="s">
        <v>553</v>
      </c>
      <c r="O472" s="8">
        <v>4.59</v>
      </c>
      <c r="P472" t="s">
        <v>556</v>
      </c>
      <c r="R472" s="8">
        <v>4.59</v>
      </c>
      <c r="S472" t="s">
        <v>560</v>
      </c>
      <c r="T472" t="s">
        <v>91</v>
      </c>
      <c r="AJ472" s="8">
        <v>4.59</v>
      </c>
      <c r="AK472" t="s">
        <v>566</v>
      </c>
      <c r="AM472" s="15">
        <v>45.900000000000006</v>
      </c>
      <c r="AN472" s="15">
        <v>4.59</v>
      </c>
      <c r="AO472" t="s">
        <v>573</v>
      </c>
      <c r="AP472" t="s">
        <v>91</v>
      </c>
      <c r="AQ472" s="15">
        <v>45.900000000000006</v>
      </c>
      <c r="AR472" s="8">
        <v>4.59</v>
      </c>
      <c r="AS472" t="s">
        <v>438</v>
      </c>
      <c r="AT472" t="s">
        <v>91</v>
      </c>
      <c r="AU472" t="s">
        <v>91</v>
      </c>
    </row>
    <row r="473" spans="2:47">
      <c r="B473" s="8">
        <v>4.6000000000000103</v>
      </c>
      <c r="C473" s="8">
        <f t="shared" si="16"/>
        <v>0.13333333333333705</v>
      </c>
      <c r="D473" t="s">
        <v>65</v>
      </c>
      <c r="E473" s="8">
        <v>4.6000000000000103</v>
      </c>
      <c r="F473" t="s">
        <v>427</v>
      </c>
      <c r="G473" t="s">
        <v>91</v>
      </c>
      <c r="H473" s="8">
        <v>4.6000000000000005</v>
      </c>
      <c r="I473" s="8">
        <f t="shared" si="15"/>
        <v>0.12499999999999427</v>
      </c>
      <c r="J473" t="s">
        <v>65</v>
      </c>
      <c r="K473" s="8">
        <v>4.6000000000000005</v>
      </c>
      <c r="L473" t="s">
        <v>553</v>
      </c>
      <c r="O473" s="8">
        <v>4.6000000000000005</v>
      </c>
      <c r="P473" t="s">
        <v>556</v>
      </c>
      <c r="R473" s="8">
        <v>4.6000000000000005</v>
      </c>
      <c r="S473" t="s">
        <v>560</v>
      </c>
      <c r="T473" t="s">
        <v>91</v>
      </c>
      <c r="AJ473" s="8">
        <v>4.6000000000000005</v>
      </c>
      <c r="AK473" t="s">
        <v>566</v>
      </c>
      <c r="AM473" s="15">
        <v>46</v>
      </c>
      <c r="AN473" s="15">
        <v>4.5999999999999996</v>
      </c>
      <c r="AO473" t="s">
        <v>573</v>
      </c>
      <c r="AP473" t="s">
        <v>91</v>
      </c>
      <c r="AQ473" s="15">
        <v>46</v>
      </c>
      <c r="AR473" s="8">
        <v>4.6000000000000005</v>
      </c>
      <c r="AS473" t="s">
        <v>438</v>
      </c>
      <c r="AT473" t="s">
        <v>91</v>
      </c>
      <c r="AU473" t="s">
        <v>91</v>
      </c>
    </row>
    <row r="474" spans="2:47">
      <c r="B474" s="8">
        <v>4.6100000000000101</v>
      </c>
      <c r="C474" s="8">
        <f t="shared" si="16"/>
        <v>0.13000000000000372</v>
      </c>
      <c r="D474" t="s">
        <v>65</v>
      </c>
      <c r="E474" s="8">
        <v>4.6100000000000101</v>
      </c>
      <c r="F474" t="s">
        <v>427</v>
      </c>
      <c r="G474" t="s">
        <v>91</v>
      </c>
      <c r="H474" s="8">
        <v>4.6100000000000003</v>
      </c>
      <c r="I474" s="8">
        <f t="shared" si="15"/>
        <v>0.12187499999999427</v>
      </c>
      <c r="J474" t="s">
        <v>65</v>
      </c>
      <c r="K474" s="8">
        <v>4.6100000000000003</v>
      </c>
      <c r="L474" t="s">
        <v>553</v>
      </c>
      <c r="O474" s="8">
        <v>4.6100000000000003</v>
      </c>
      <c r="P474" t="s">
        <v>556</v>
      </c>
      <c r="R474" s="8">
        <v>4.6100000000000003</v>
      </c>
      <c r="S474" t="s">
        <v>560</v>
      </c>
      <c r="T474" t="s">
        <v>91</v>
      </c>
      <c r="AJ474" s="8">
        <v>4.6100000000000003</v>
      </c>
      <c r="AK474" t="s">
        <v>566</v>
      </c>
      <c r="AM474" s="15">
        <v>46.1</v>
      </c>
      <c r="AN474" s="15">
        <v>4.6100000000000003</v>
      </c>
      <c r="AO474" t="s">
        <v>573</v>
      </c>
      <c r="AP474" t="s">
        <v>91</v>
      </c>
      <c r="AQ474" s="15">
        <v>46.1</v>
      </c>
      <c r="AR474" s="8">
        <v>4.6100000000000003</v>
      </c>
      <c r="AS474" t="s">
        <v>438</v>
      </c>
      <c r="AT474" t="s">
        <v>91</v>
      </c>
      <c r="AU474" t="s">
        <v>91</v>
      </c>
    </row>
    <row r="475" spans="2:47">
      <c r="B475" s="8">
        <v>4.6200000000000099</v>
      </c>
      <c r="C475" s="8">
        <f t="shared" si="16"/>
        <v>0.1266666666666704</v>
      </c>
      <c r="D475" t="s">
        <v>65</v>
      </c>
      <c r="E475" s="8">
        <v>4.6200000000000099</v>
      </c>
      <c r="F475" t="s">
        <v>427</v>
      </c>
      <c r="G475" t="s">
        <v>91</v>
      </c>
      <c r="H475" s="8">
        <v>4.62</v>
      </c>
      <c r="I475" s="8">
        <f t="shared" si="15"/>
        <v>0.11874999999999426</v>
      </c>
      <c r="J475" t="s">
        <v>65</v>
      </c>
      <c r="K475" s="8">
        <v>4.62</v>
      </c>
      <c r="L475" t="s">
        <v>553</v>
      </c>
      <c r="O475" s="8">
        <v>4.62</v>
      </c>
      <c r="P475" t="s">
        <v>556</v>
      </c>
      <c r="R475" s="8">
        <v>4.62</v>
      </c>
      <c r="S475" t="s">
        <v>560</v>
      </c>
      <c r="T475" t="s">
        <v>91</v>
      </c>
      <c r="AJ475" s="8">
        <v>4.62</v>
      </c>
      <c r="AK475" t="s">
        <v>566</v>
      </c>
      <c r="AM475" s="15">
        <v>46.2</v>
      </c>
      <c r="AN475" s="15">
        <v>4.62</v>
      </c>
      <c r="AO475" t="s">
        <v>573</v>
      </c>
      <c r="AP475" t="s">
        <v>91</v>
      </c>
      <c r="AQ475" s="15">
        <v>46.2</v>
      </c>
      <c r="AR475" s="8">
        <v>4.62</v>
      </c>
      <c r="AS475" t="s">
        <v>438</v>
      </c>
      <c r="AT475" t="s">
        <v>91</v>
      </c>
      <c r="AU475" t="s">
        <v>91</v>
      </c>
    </row>
    <row r="476" spans="2:47">
      <c r="B476" s="8">
        <v>4.6300000000000097</v>
      </c>
      <c r="C476" s="8">
        <f t="shared" si="16"/>
        <v>0.12333333333333707</v>
      </c>
      <c r="D476" t="s">
        <v>65</v>
      </c>
      <c r="E476" s="8">
        <v>4.6300000000000097</v>
      </c>
      <c r="F476" t="s">
        <v>427</v>
      </c>
      <c r="G476" t="s">
        <v>91</v>
      </c>
      <c r="H476" s="8">
        <v>4.63</v>
      </c>
      <c r="I476" s="8">
        <f t="shared" si="15"/>
        <v>0.11562499999999426</v>
      </c>
      <c r="J476" t="s">
        <v>65</v>
      </c>
      <c r="K476" s="8">
        <v>4.63</v>
      </c>
      <c r="L476" t="s">
        <v>553</v>
      </c>
      <c r="O476" s="8">
        <v>4.63</v>
      </c>
      <c r="P476" t="s">
        <v>556</v>
      </c>
      <c r="R476" s="8">
        <v>4.63</v>
      </c>
      <c r="S476" t="s">
        <v>560</v>
      </c>
      <c r="T476" t="s">
        <v>91</v>
      </c>
      <c r="AJ476" s="8">
        <v>4.63</v>
      </c>
      <c r="AK476" t="s">
        <v>566</v>
      </c>
      <c r="AM476" s="15">
        <v>46.300000000000004</v>
      </c>
      <c r="AN476" s="15">
        <v>4.63</v>
      </c>
      <c r="AO476" t="s">
        <v>573</v>
      </c>
      <c r="AP476" t="s">
        <v>91</v>
      </c>
      <c r="AQ476" s="15">
        <v>46.300000000000004</v>
      </c>
      <c r="AR476" s="8">
        <v>4.63</v>
      </c>
      <c r="AS476" t="s">
        <v>438</v>
      </c>
      <c r="AT476" t="s">
        <v>91</v>
      </c>
      <c r="AU476" t="s">
        <v>91</v>
      </c>
    </row>
    <row r="477" spans="2:47">
      <c r="B477" s="8">
        <v>4.6400000000000103</v>
      </c>
      <c r="C477" s="8">
        <f t="shared" si="16"/>
        <v>0.12000000000000374</v>
      </c>
      <c r="D477" t="s">
        <v>65</v>
      </c>
      <c r="E477" s="8">
        <v>4.6400000000000103</v>
      </c>
      <c r="F477" t="s">
        <v>427</v>
      </c>
      <c r="G477" t="s">
        <v>91</v>
      </c>
      <c r="H477" s="8">
        <v>4.6399999999999997</v>
      </c>
      <c r="I477" s="8">
        <f t="shared" si="15"/>
        <v>0.11249999999999426</v>
      </c>
      <c r="J477" t="s">
        <v>65</v>
      </c>
      <c r="K477" s="8">
        <v>4.6399999999999997</v>
      </c>
      <c r="L477" t="s">
        <v>553</v>
      </c>
      <c r="O477" s="8">
        <v>4.6399999999999997</v>
      </c>
      <c r="P477" t="s">
        <v>556</v>
      </c>
      <c r="R477" s="8">
        <v>4.6399999999999997</v>
      </c>
      <c r="S477" t="s">
        <v>560</v>
      </c>
      <c r="T477" t="s">
        <v>91</v>
      </c>
      <c r="AJ477" s="8">
        <v>4.6399999999999997</v>
      </c>
      <c r="AK477" t="s">
        <v>566</v>
      </c>
      <c r="AM477" s="15">
        <v>46.400000000000006</v>
      </c>
      <c r="AN477" s="15">
        <v>4.6399999999999997</v>
      </c>
      <c r="AO477" t="s">
        <v>573</v>
      </c>
      <c r="AP477" t="s">
        <v>91</v>
      </c>
      <c r="AQ477" s="15">
        <v>46.400000000000006</v>
      </c>
      <c r="AR477" s="8">
        <v>4.6399999999999997</v>
      </c>
      <c r="AS477" t="s">
        <v>438</v>
      </c>
      <c r="AT477" t="s">
        <v>91</v>
      </c>
      <c r="AU477" t="s">
        <v>91</v>
      </c>
    </row>
    <row r="478" spans="2:47">
      <c r="B478" s="8">
        <v>4.6500000000000101</v>
      </c>
      <c r="C478" s="8">
        <f t="shared" si="16"/>
        <v>0.11666666666667042</v>
      </c>
      <c r="D478" t="s">
        <v>65</v>
      </c>
      <c r="E478" s="8">
        <v>4.6500000000000101</v>
      </c>
      <c r="F478" t="s">
        <v>427</v>
      </c>
      <c r="G478" t="s">
        <v>91</v>
      </c>
      <c r="H478" s="8">
        <v>4.6500000000000004</v>
      </c>
      <c r="I478" s="8">
        <f t="shared" si="15"/>
        <v>0.10937499999999425</v>
      </c>
      <c r="J478" t="s">
        <v>65</v>
      </c>
      <c r="K478" s="8">
        <v>4.6500000000000004</v>
      </c>
      <c r="L478" t="s">
        <v>553</v>
      </c>
      <c r="O478" s="8">
        <v>4.6500000000000004</v>
      </c>
      <c r="P478" t="s">
        <v>556</v>
      </c>
      <c r="R478" s="8">
        <v>4.6500000000000004</v>
      </c>
      <c r="S478" t="s">
        <v>560</v>
      </c>
      <c r="T478" t="s">
        <v>91</v>
      </c>
      <c r="AJ478" s="8">
        <v>4.6500000000000004</v>
      </c>
      <c r="AK478" t="s">
        <v>566</v>
      </c>
      <c r="AM478" s="15">
        <v>46.5</v>
      </c>
      <c r="AN478" s="15">
        <v>4.6500000000000004</v>
      </c>
      <c r="AO478" t="s">
        <v>573</v>
      </c>
      <c r="AP478" t="s">
        <v>91</v>
      </c>
      <c r="AQ478" s="15">
        <v>46.5</v>
      </c>
      <c r="AR478" s="8">
        <v>4.6500000000000004</v>
      </c>
      <c r="AS478" t="s">
        <v>438</v>
      </c>
      <c r="AT478" t="s">
        <v>91</v>
      </c>
      <c r="AU478" t="s">
        <v>91</v>
      </c>
    </row>
    <row r="479" spans="2:47">
      <c r="B479" s="8">
        <v>4.6600000000000099</v>
      </c>
      <c r="C479" s="8">
        <f t="shared" si="16"/>
        <v>0.11333333333333709</v>
      </c>
      <c r="D479" t="s">
        <v>65</v>
      </c>
      <c r="E479" s="8">
        <v>4.6600000000000099</v>
      </c>
      <c r="F479" t="s">
        <v>427</v>
      </c>
      <c r="G479" t="s">
        <v>91</v>
      </c>
      <c r="H479" s="8">
        <v>4.66</v>
      </c>
      <c r="I479" s="8">
        <f t="shared" si="15"/>
        <v>0.10624999999999425</v>
      </c>
      <c r="J479" t="s">
        <v>65</v>
      </c>
      <c r="K479" s="8">
        <v>4.66</v>
      </c>
      <c r="L479" t="s">
        <v>553</v>
      </c>
      <c r="O479" s="8">
        <v>4.66</v>
      </c>
      <c r="P479" t="s">
        <v>556</v>
      </c>
      <c r="R479" s="8">
        <v>4.66</v>
      </c>
      <c r="S479" t="s">
        <v>560</v>
      </c>
      <c r="T479" t="s">
        <v>91</v>
      </c>
      <c r="AJ479" s="8">
        <v>4.66</v>
      </c>
      <c r="AK479" t="s">
        <v>566</v>
      </c>
      <c r="AM479" s="15">
        <v>46.6</v>
      </c>
      <c r="AN479" s="15">
        <v>4.66</v>
      </c>
      <c r="AO479" t="s">
        <v>573</v>
      </c>
      <c r="AP479" t="s">
        <v>91</v>
      </c>
      <c r="AQ479" s="15">
        <v>46.6</v>
      </c>
      <c r="AR479" s="8">
        <v>4.66</v>
      </c>
      <c r="AS479" t="s">
        <v>438</v>
      </c>
      <c r="AT479" t="s">
        <v>91</v>
      </c>
      <c r="AU479" t="s">
        <v>91</v>
      </c>
    </row>
    <row r="480" spans="2:47">
      <c r="B480" s="8">
        <v>4.6700000000000097</v>
      </c>
      <c r="C480" s="8">
        <f t="shared" si="16"/>
        <v>0.11000000000000376</v>
      </c>
      <c r="D480" t="s">
        <v>65</v>
      </c>
      <c r="E480" s="8">
        <v>4.6700000000000097</v>
      </c>
      <c r="F480" t="s">
        <v>427</v>
      </c>
      <c r="G480" t="s">
        <v>91</v>
      </c>
      <c r="H480" s="8">
        <v>4.67</v>
      </c>
      <c r="I480" s="8">
        <f t="shared" si="15"/>
        <v>0.10312499999999425</v>
      </c>
      <c r="J480" t="s">
        <v>65</v>
      </c>
      <c r="K480" s="8">
        <v>4.67</v>
      </c>
      <c r="L480" t="s">
        <v>553</v>
      </c>
      <c r="O480" s="8">
        <v>4.67</v>
      </c>
      <c r="P480" t="s">
        <v>556</v>
      </c>
      <c r="R480" s="8">
        <v>4.67</v>
      </c>
      <c r="S480" t="s">
        <v>560</v>
      </c>
      <c r="T480" t="s">
        <v>91</v>
      </c>
      <c r="AJ480" s="8">
        <v>4.67</v>
      </c>
      <c r="AK480" t="s">
        <v>566</v>
      </c>
      <c r="AM480" s="15">
        <v>46.7</v>
      </c>
      <c r="AN480" s="15">
        <v>4.67</v>
      </c>
      <c r="AO480" t="s">
        <v>573</v>
      </c>
      <c r="AP480" t="s">
        <v>91</v>
      </c>
      <c r="AQ480" s="15">
        <v>46.7</v>
      </c>
      <c r="AR480" s="8">
        <v>4.67</v>
      </c>
      <c r="AS480" t="s">
        <v>438</v>
      </c>
      <c r="AT480" t="s">
        <v>91</v>
      </c>
      <c r="AU480" t="s">
        <v>91</v>
      </c>
    </row>
    <row r="481" spans="2:47">
      <c r="B481" s="8">
        <v>4.6800000000000104</v>
      </c>
      <c r="C481" s="8">
        <f t="shared" si="16"/>
        <v>0.10666666666667043</v>
      </c>
      <c r="D481" t="s">
        <v>65</v>
      </c>
      <c r="E481" s="8">
        <v>4.6800000000000104</v>
      </c>
      <c r="F481" t="s">
        <v>427</v>
      </c>
      <c r="G481" t="s">
        <v>91</v>
      </c>
      <c r="H481" s="8">
        <v>4.68</v>
      </c>
      <c r="I481" s="8">
        <f t="shared" si="15"/>
        <v>9.9999999999994246E-2</v>
      </c>
      <c r="J481" t="s">
        <v>65</v>
      </c>
      <c r="K481" s="8">
        <v>4.68</v>
      </c>
      <c r="L481" t="s">
        <v>553</v>
      </c>
      <c r="O481" s="8">
        <v>4.68</v>
      </c>
      <c r="P481" t="s">
        <v>556</v>
      </c>
      <c r="R481" s="8">
        <v>4.68</v>
      </c>
      <c r="S481" t="s">
        <v>560</v>
      </c>
      <c r="T481" t="s">
        <v>91</v>
      </c>
      <c r="AJ481" s="8">
        <v>4.68</v>
      </c>
      <c r="AK481" t="s">
        <v>566</v>
      </c>
      <c r="AM481" s="15">
        <v>46.800000000000004</v>
      </c>
      <c r="AN481" s="15">
        <v>4.68</v>
      </c>
      <c r="AO481" t="s">
        <v>573</v>
      </c>
      <c r="AP481" t="s">
        <v>91</v>
      </c>
      <c r="AQ481" s="15">
        <v>46.800000000000004</v>
      </c>
      <c r="AR481" s="8">
        <v>4.68</v>
      </c>
      <c r="AS481" t="s">
        <v>438</v>
      </c>
      <c r="AT481" t="s">
        <v>91</v>
      </c>
      <c r="AU481" t="s">
        <v>91</v>
      </c>
    </row>
    <row r="482" spans="2:47">
      <c r="B482" s="8">
        <v>4.6900000000000102</v>
      </c>
      <c r="C482" s="8">
        <f t="shared" si="16"/>
        <v>0.10333333333333711</v>
      </c>
      <c r="D482" t="s">
        <v>65</v>
      </c>
      <c r="E482" s="8">
        <v>4.6900000000000102</v>
      </c>
      <c r="F482" t="s">
        <v>427</v>
      </c>
      <c r="G482" t="s">
        <v>91</v>
      </c>
      <c r="H482" s="8">
        <v>4.6900000000000004</v>
      </c>
      <c r="I482" s="8">
        <f t="shared" si="15"/>
        <v>9.6874999999994243E-2</v>
      </c>
      <c r="J482" t="s">
        <v>65</v>
      </c>
      <c r="K482" s="8">
        <v>4.6900000000000004</v>
      </c>
      <c r="L482" t="s">
        <v>553</v>
      </c>
      <c r="O482" s="8">
        <v>4.6900000000000004</v>
      </c>
      <c r="P482" t="s">
        <v>556</v>
      </c>
      <c r="R482" s="8">
        <v>4.6900000000000004</v>
      </c>
      <c r="S482" t="s">
        <v>560</v>
      </c>
      <c r="T482" t="s">
        <v>91</v>
      </c>
      <c r="AJ482" s="8">
        <v>4.6900000000000004</v>
      </c>
      <c r="AK482" t="s">
        <v>566</v>
      </c>
      <c r="AM482" s="15">
        <v>46.900000000000006</v>
      </c>
      <c r="AN482" s="15">
        <v>4.6900000000000004</v>
      </c>
      <c r="AO482" t="s">
        <v>573</v>
      </c>
      <c r="AP482" t="s">
        <v>91</v>
      </c>
      <c r="AQ482" s="15">
        <v>46.900000000000006</v>
      </c>
      <c r="AR482" s="8">
        <v>4.6900000000000004</v>
      </c>
      <c r="AS482" t="s">
        <v>438</v>
      </c>
      <c r="AT482" t="s">
        <v>91</v>
      </c>
      <c r="AU482" t="s">
        <v>91</v>
      </c>
    </row>
    <row r="483" spans="2:47">
      <c r="B483" s="8">
        <v>4.7000000000000099</v>
      </c>
      <c r="C483" s="8">
        <f t="shared" si="16"/>
        <v>0.10000000000000378</v>
      </c>
      <c r="D483" t="s">
        <v>65</v>
      </c>
      <c r="E483" s="8">
        <v>4.7000000000000099</v>
      </c>
      <c r="F483" t="s">
        <v>427</v>
      </c>
      <c r="G483" t="s">
        <v>91</v>
      </c>
      <c r="H483" s="8">
        <v>4.7</v>
      </c>
      <c r="I483" s="8">
        <f t="shared" si="15"/>
        <v>9.3749999999994241E-2</v>
      </c>
      <c r="J483" t="s">
        <v>65</v>
      </c>
      <c r="K483" s="8">
        <v>4.7</v>
      </c>
      <c r="L483" t="s">
        <v>553</v>
      </c>
      <c r="O483" s="8">
        <v>4.7</v>
      </c>
      <c r="P483" t="s">
        <v>556</v>
      </c>
      <c r="R483" s="8">
        <v>4.7</v>
      </c>
      <c r="S483" t="s">
        <v>560</v>
      </c>
      <c r="T483" t="s">
        <v>91</v>
      </c>
      <c r="AJ483" s="8">
        <v>4.7</v>
      </c>
      <c r="AK483" t="s">
        <v>566</v>
      </c>
      <c r="AM483" s="15">
        <v>47</v>
      </c>
      <c r="AN483" s="15">
        <v>4.7</v>
      </c>
      <c r="AO483" t="s">
        <v>573</v>
      </c>
      <c r="AP483" t="s">
        <v>91</v>
      </c>
      <c r="AQ483" s="15">
        <v>47</v>
      </c>
      <c r="AR483" s="8">
        <v>4.7</v>
      </c>
      <c r="AS483" t="s">
        <v>438</v>
      </c>
      <c r="AT483" t="s">
        <v>91</v>
      </c>
      <c r="AU483" t="s">
        <v>91</v>
      </c>
    </row>
    <row r="484" spans="2:47">
      <c r="B484" s="8">
        <v>4.7100000000000097</v>
      </c>
      <c r="C484" s="8">
        <f t="shared" si="16"/>
        <v>9.6666666666670453E-2</v>
      </c>
      <c r="D484" t="s">
        <v>65</v>
      </c>
      <c r="E484" s="8">
        <v>4.7100000000000097</v>
      </c>
      <c r="F484" t="s">
        <v>427</v>
      </c>
      <c r="G484" t="s">
        <v>91</v>
      </c>
      <c r="H484" s="8">
        <v>4.71</v>
      </c>
      <c r="I484" s="8">
        <f t="shared" si="15"/>
        <v>9.0624999999994238E-2</v>
      </c>
      <c r="J484" t="s">
        <v>65</v>
      </c>
      <c r="K484" s="8">
        <v>4.71</v>
      </c>
      <c r="L484" t="s">
        <v>553</v>
      </c>
      <c r="O484" s="8">
        <v>4.71</v>
      </c>
      <c r="P484" t="s">
        <v>556</v>
      </c>
      <c r="R484" s="8">
        <v>4.71</v>
      </c>
      <c r="S484" t="s">
        <v>560</v>
      </c>
      <c r="T484" t="s">
        <v>91</v>
      </c>
      <c r="AJ484" s="8">
        <v>4.71</v>
      </c>
      <c r="AK484" t="s">
        <v>566</v>
      </c>
      <c r="AM484" s="15">
        <v>47.1</v>
      </c>
      <c r="AN484" s="15">
        <v>4.71</v>
      </c>
      <c r="AO484" t="s">
        <v>573</v>
      </c>
      <c r="AP484" t="s">
        <v>91</v>
      </c>
      <c r="AQ484" s="15">
        <v>47.1</v>
      </c>
      <c r="AR484" s="8">
        <v>4.71</v>
      </c>
      <c r="AS484" t="s">
        <v>438</v>
      </c>
      <c r="AT484" t="s">
        <v>91</v>
      </c>
      <c r="AU484" t="s">
        <v>91</v>
      </c>
    </row>
    <row r="485" spans="2:47">
      <c r="B485" s="8">
        <v>4.7200000000000104</v>
      </c>
      <c r="C485" s="8">
        <f t="shared" si="16"/>
        <v>9.3333333333337126E-2</v>
      </c>
      <c r="D485" t="s">
        <v>65</v>
      </c>
      <c r="E485" s="8">
        <v>4.7200000000000104</v>
      </c>
      <c r="F485" t="s">
        <v>427</v>
      </c>
      <c r="G485" t="s">
        <v>91</v>
      </c>
      <c r="H485" s="8">
        <v>4.72</v>
      </c>
      <c r="I485" s="8">
        <f t="shared" si="15"/>
        <v>8.7499999999994235E-2</v>
      </c>
      <c r="J485" t="s">
        <v>65</v>
      </c>
      <c r="K485" s="8">
        <v>4.72</v>
      </c>
      <c r="L485" t="s">
        <v>553</v>
      </c>
      <c r="O485" s="8">
        <v>4.72</v>
      </c>
      <c r="P485" t="s">
        <v>556</v>
      </c>
      <c r="R485" s="8">
        <v>4.72</v>
      </c>
      <c r="S485" t="s">
        <v>560</v>
      </c>
      <c r="T485" t="s">
        <v>91</v>
      </c>
      <c r="AJ485" s="8">
        <v>4.72</v>
      </c>
      <c r="AK485" t="s">
        <v>566</v>
      </c>
      <c r="AM485" s="15">
        <v>47.2</v>
      </c>
      <c r="AN485" s="15">
        <v>4.72</v>
      </c>
      <c r="AO485" t="s">
        <v>573</v>
      </c>
      <c r="AP485" t="s">
        <v>91</v>
      </c>
      <c r="AQ485" s="15">
        <v>47.2</v>
      </c>
      <c r="AR485" s="8">
        <v>4.72</v>
      </c>
      <c r="AS485" t="s">
        <v>438</v>
      </c>
      <c r="AT485" t="s">
        <v>91</v>
      </c>
      <c r="AU485" t="s">
        <v>91</v>
      </c>
    </row>
    <row r="486" spans="2:47">
      <c r="B486" s="8">
        <v>4.7300000000000102</v>
      </c>
      <c r="C486" s="8">
        <f t="shared" si="16"/>
        <v>9.0000000000003799E-2</v>
      </c>
      <c r="D486" t="s">
        <v>65</v>
      </c>
      <c r="E486" s="8">
        <v>4.7300000000000102</v>
      </c>
      <c r="F486" t="s">
        <v>427</v>
      </c>
      <c r="G486" t="s">
        <v>91</v>
      </c>
      <c r="H486" s="8">
        <v>4.7300000000000004</v>
      </c>
      <c r="I486" s="8">
        <f t="shared" si="15"/>
        <v>8.4374999999994232E-2</v>
      </c>
      <c r="J486" t="s">
        <v>65</v>
      </c>
      <c r="K486" s="8">
        <v>4.7300000000000004</v>
      </c>
      <c r="L486" t="s">
        <v>553</v>
      </c>
      <c r="O486" s="8">
        <v>4.7300000000000004</v>
      </c>
      <c r="P486" t="s">
        <v>556</v>
      </c>
      <c r="R486" s="8">
        <v>4.7300000000000004</v>
      </c>
      <c r="S486" t="s">
        <v>560</v>
      </c>
      <c r="T486" t="s">
        <v>91</v>
      </c>
      <c r="AJ486" s="8">
        <v>4.7300000000000004</v>
      </c>
      <c r="AK486" t="s">
        <v>566</v>
      </c>
      <c r="AM486" s="15">
        <v>47.300000000000004</v>
      </c>
      <c r="AN486" s="15">
        <v>4.7300000000000004</v>
      </c>
      <c r="AO486" t="s">
        <v>573</v>
      </c>
      <c r="AP486" t="s">
        <v>91</v>
      </c>
      <c r="AQ486" s="15">
        <v>47.300000000000004</v>
      </c>
      <c r="AR486" s="8">
        <v>4.7300000000000004</v>
      </c>
      <c r="AS486" t="s">
        <v>438</v>
      </c>
      <c r="AT486" t="s">
        <v>91</v>
      </c>
      <c r="AU486" t="s">
        <v>91</v>
      </c>
    </row>
    <row r="487" spans="2:47">
      <c r="B487" s="8">
        <v>4.74000000000001</v>
      </c>
      <c r="C487" s="8">
        <f t="shared" si="16"/>
        <v>8.6666666666670472E-2</v>
      </c>
      <c r="D487" t="s">
        <v>65</v>
      </c>
      <c r="E487" s="8">
        <v>4.74000000000001</v>
      </c>
      <c r="F487" t="s">
        <v>427</v>
      </c>
      <c r="G487" t="s">
        <v>91</v>
      </c>
      <c r="H487" s="8">
        <v>4.74</v>
      </c>
      <c r="I487" s="8">
        <f t="shared" si="15"/>
        <v>8.124999999999423E-2</v>
      </c>
      <c r="J487" t="s">
        <v>65</v>
      </c>
      <c r="K487" s="8">
        <v>4.74</v>
      </c>
      <c r="L487" t="s">
        <v>553</v>
      </c>
      <c r="O487" s="8">
        <v>4.74</v>
      </c>
      <c r="P487" t="s">
        <v>556</v>
      </c>
      <c r="R487" s="8">
        <v>4.74</v>
      </c>
      <c r="S487" t="s">
        <v>560</v>
      </c>
      <c r="T487" t="s">
        <v>91</v>
      </c>
      <c r="AJ487" s="8">
        <v>4.74</v>
      </c>
      <c r="AK487" t="s">
        <v>566</v>
      </c>
      <c r="AM487" s="15">
        <v>47.400000000000006</v>
      </c>
      <c r="AN487" s="15">
        <v>4.74</v>
      </c>
      <c r="AO487" t="s">
        <v>573</v>
      </c>
      <c r="AP487" t="s">
        <v>91</v>
      </c>
      <c r="AQ487" s="15">
        <v>47.400000000000006</v>
      </c>
      <c r="AR487" s="8">
        <v>4.74</v>
      </c>
      <c r="AS487" t="s">
        <v>438</v>
      </c>
      <c r="AT487" t="s">
        <v>91</v>
      </c>
      <c r="AU487" t="s">
        <v>91</v>
      </c>
    </row>
    <row r="488" spans="2:47">
      <c r="B488" s="8">
        <v>4.7500000000000098</v>
      </c>
      <c r="C488" s="8">
        <f t="shared" si="16"/>
        <v>8.3333333333337145E-2</v>
      </c>
      <c r="D488" t="s">
        <v>65</v>
      </c>
      <c r="E488" s="8">
        <v>4.7500000000000098</v>
      </c>
      <c r="F488" t="s">
        <v>427</v>
      </c>
      <c r="G488" t="s">
        <v>91</v>
      </c>
      <c r="H488" s="8">
        <v>4.75</v>
      </c>
      <c r="I488" s="8">
        <f t="shared" si="15"/>
        <v>7.8124999999994227E-2</v>
      </c>
      <c r="J488" t="s">
        <v>65</v>
      </c>
      <c r="K488" s="8">
        <v>4.75</v>
      </c>
      <c r="L488" t="s">
        <v>553</v>
      </c>
      <c r="O488" s="8">
        <v>4.75</v>
      </c>
      <c r="P488" t="s">
        <v>556</v>
      </c>
      <c r="R488" s="8">
        <v>4.75</v>
      </c>
      <c r="S488" t="s">
        <v>560</v>
      </c>
      <c r="T488" t="s">
        <v>91</v>
      </c>
      <c r="AJ488" s="8">
        <v>4.75</v>
      </c>
      <c r="AK488" t="s">
        <v>566</v>
      </c>
      <c r="AM488" s="15">
        <v>47.5</v>
      </c>
      <c r="AN488" s="15">
        <v>4.75</v>
      </c>
      <c r="AO488" t="s">
        <v>573</v>
      </c>
      <c r="AP488" t="s">
        <v>91</v>
      </c>
      <c r="AQ488" s="15">
        <v>47.5</v>
      </c>
      <c r="AR488" s="8">
        <v>4.75</v>
      </c>
      <c r="AS488" t="s">
        <v>438</v>
      </c>
      <c r="AT488" t="s">
        <v>91</v>
      </c>
      <c r="AU488" t="s">
        <v>91</v>
      </c>
    </row>
    <row r="489" spans="2:47">
      <c r="B489" s="8">
        <v>4.7600000000000096</v>
      </c>
      <c r="C489" s="8">
        <f t="shared" si="16"/>
        <v>8.0000000000003818E-2</v>
      </c>
      <c r="D489" t="s">
        <v>65</v>
      </c>
      <c r="E489" s="8">
        <v>4.7600000000000096</v>
      </c>
      <c r="F489" t="s">
        <v>427</v>
      </c>
      <c r="G489" t="s">
        <v>91</v>
      </c>
      <c r="H489" s="8">
        <v>4.76</v>
      </c>
      <c r="I489" s="8">
        <f t="shared" si="15"/>
        <v>7.4999999999994224E-2</v>
      </c>
      <c r="J489" t="s">
        <v>65</v>
      </c>
      <c r="K489" s="8">
        <v>4.76</v>
      </c>
      <c r="L489" t="s">
        <v>553</v>
      </c>
      <c r="O489" s="8">
        <v>4.76</v>
      </c>
      <c r="P489" t="s">
        <v>556</v>
      </c>
      <c r="R489" s="8">
        <v>4.76</v>
      </c>
      <c r="S489" t="s">
        <v>560</v>
      </c>
      <c r="T489" t="s">
        <v>91</v>
      </c>
      <c r="AJ489" s="8">
        <v>4.76</v>
      </c>
      <c r="AK489" t="s">
        <v>566</v>
      </c>
      <c r="AM489" s="15">
        <v>47.6</v>
      </c>
      <c r="AN489" s="15">
        <v>4.76</v>
      </c>
      <c r="AO489" t="s">
        <v>573</v>
      </c>
      <c r="AP489" t="s">
        <v>91</v>
      </c>
      <c r="AQ489" s="15">
        <v>47.6</v>
      </c>
      <c r="AR489" s="8">
        <v>4.76</v>
      </c>
      <c r="AS489" t="s">
        <v>438</v>
      </c>
      <c r="AT489" t="s">
        <v>91</v>
      </c>
      <c r="AU489" t="s">
        <v>91</v>
      </c>
    </row>
    <row r="490" spans="2:47">
      <c r="B490" s="8">
        <v>4.7700000000000102</v>
      </c>
      <c r="C490" s="8">
        <f t="shared" si="16"/>
        <v>7.6666666666670491E-2</v>
      </c>
      <c r="D490" t="s">
        <v>65</v>
      </c>
      <c r="E490" s="8">
        <v>4.7700000000000102</v>
      </c>
      <c r="F490" t="s">
        <v>427</v>
      </c>
      <c r="G490" t="s">
        <v>91</v>
      </c>
      <c r="H490" s="8">
        <v>4.7700000000000005</v>
      </c>
      <c r="I490" s="8">
        <f t="shared" si="15"/>
        <v>7.1874999999994221E-2</v>
      </c>
      <c r="J490" t="s">
        <v>65</v>
      </c>
      <c r="K490" s="8">
        <v>4.7700000000000005</v>
      </c>
      <c r="L490" t="s">
        <v>553</v>
      </c>
      <c r="O490" s="8">
        <v>4.7700000000000005</v>
      </c>
      <c r="P490" t="s">
        <v>556</v>
      </c>
      <c r="R490" s="8">
        <v>4.7700000000000005</v>
      </c>
      <c r="S490" t="s">
        <v>560</v>
      </c>
      <c r="T490" t="s">
        <v>91</v>
      </c>
      <c r="AJ490" s="8">
        <v>4.7700000000000005</v>
      </c>
      <c r="AK490" t="s">
        <v>566</v>
      </c>
      <c r="AM490" s="15">
        <v>47.7</v>
      </c>
      <c r="AN490" s="15">
        <v>4.7699999999999996</v>
      </c>
      <c r="AO490" t="s">
        <v>573</v>
      </c>
      <c r="AP490" t="s">
        <v>91</v>
      </c>
      <c r="AQ490" s="15">
        <v>47.7</v>
      </c>
      <c r="AR490" s="8">
        <v>4.7700000000000005</v>
      </c>
      <c r="AS490" t="s">
        <v>438</v>
      </c>
      <c r="AT490" t="s">
        <v>91</v>
      </c>
      <c r="AU490" t="s">
        <v>91</v>
      </c>
    </row>
    <row r="491" spans="2:47">
      <c r="B491" s="8">
        <v>4.78000000000001</v>
      </c>
      <c r="C491" s="8">
        <f t="shared" si="16"/>
        <v>7.3333333333337164E-2</v>
      </c>
      <c r="D491" t="s">
        <v>65</v>
      </c>
      <c r="E491" s="8">
        <v>4.78000000000001</v>
      </c>
      <c r="F491" t="s">
        <v>427</v>
      </c>
      <c r="G491" t="s">
        <v>91</v>
      </c>
      <c r="H491" s="8">
        <v>4.78</v>
      </c>
      <c r="I491" s="8">
        <f t="shared" si="15"/>
        <v>6.8749999999994219E-2</v>
      </c>
      <c r="J491" t="s">
        <v>65</v>
      </c>
      <c r="K491" s="8">
        <v>4.78</v>
      </c>
      <c r="L491" t="s">
        <v>553</v>
      </c>
      <c r="O491" s="8">
        <v>4.78</v>
      </c>
      <c r="P491" t="s">
        <v>556</v>
      </c>
      <c r="R491" s="8">
        <v>4.78</v>
      </c>
      <c r="S491" t="s">
        <v>560</v>
      </c>
      <c r="T491" t="s">
        <v>91</v>
      </c>
      <c r="AJ491" s="8">
        <v>4.78</v>
      </c>
      <c r="AK491" t="s">
        <v>566</v>
      </c>
      <c r="AM491" s="15">
        <v>47.800000000000004</v>
      </c>
      <c r="AN491" s="15">
        <v>4.78</v>
      </c>
      <c r="AO491" t="s">
        <v>573</v>
      </c>
      <c r="AP491" t="s">
        <v>91</v>
      </c>
      <c r="AQ491" s="15">
        <v>47.800000000000004</v>
      </c>
      <c r="AR491" s="8">
        <v>4.78</v>
      </c>
      <c r="AS491" t="s">
        <v>438</v>
      </c>
      <c r="AT491" t="s">
        <v>91</v>
      </c>
      <c r="AU491" t="s">
        <v>91</v>
      </c>
    </row>
    <row r="492" spans="2:47">
      <c r="B492" s="8">
        <v>4.7900000000000098</v>
      </c>
      <c r="C492" s="8">
        <f t="shared" si="16"/>
        <v>7.0000000000003837E-2</v>
      </c>
      <c r="D492" t="s">
        <v>65</v>
      </c>
      <c r="E492" s="8">
        <v>4.7900000000000098</v>
      </c>
      <c r="F492" t="s">
        <v>427</v>
      </c>
      <c r="G492" t="s">
        <v>91</v>
      </c>
      <c r="H492" s="8">
        <v>4.79</v>
      </c>
      <c r="I492" s="8">
        <f t="shared" si="15"/>
        <v>6.5624999999994216E-2</v>
      </c>
      <c r="J492" t="s">
        <v>65</v>
      </c>
      <c r="K492" s="8">
        <v>4.79</v>
      </c>
      <c r="L492" t="s">
        <v>553</v>
      </c>
      <c r="O492" s="8">
        <v>4.79</v>
      </c>
      <c r="P492" t="s">
        <v>556</v>
      </c>
      <c r="R492" s="8">
        <v>4.79</v>
      </c>
      <c r="S492" t="s">
        <v>560</v>
      </c>
      <c r="T492" t="s">
        <v>91</v>
      </c>
      <c r="AJ492" s="8">
        <v>4.79</v>
      </c>
      <c r="AK492" t="s">
        <v>566</v>
      </c>
      <c r="AM492" s="15">
        <v>47.900000000000006</v>
      </c>
      <c r="AN492" s="15">
        <v>4.79</v>
      </c>
      <c r="AO492" t="s">
        <v>573</v>
      </c>
      <c r="AP492" t="s">
        <v>91</v>
      </c>
      <c r="AQ492" s="15">
        <v>47.900000000000006</v>
      </c>
      <c r="AR492" s="8">
        <v>4.79</v>
      </c>
      <c r="AS492" t="s">
        <v>438</v>
      </c>
      <c r="AT492" t="s">
        <v>91</v>
      </c>
      <c r="AU492" t="s">
        <v>91</v>
      </c>
    </row>
    <row r="493" spans="2:47">
      <c r="B493" s="8">
        <v>4.8000000000000096</v>
      </c>
      <c r="C493" s="8">
        <f t="shared" si="16"/>
        <v>6.666666666667051E-2</v>
      </c>
      <c r="D493" t="s">
        <v>65</v>
      </c>
      <c r="E493" s="8">
        <v>4.8000000000000096</v>
      </c>
      <c r="F493" t="s">
        <v>427</v>
      </c>
      <c r="G493" t="s">
        <v>91</v>
      </c>
      <c r="H493" s="8">
        <v>4.8</v>
      </c>
      <c r="I493" s="8">
        <f t="shared" si="15"/>
        <v>6.2499999999994213E-2</v>
      </c>
      <c r="J493" t="s">
        <v>65</v>
      </c>
      <c r="K493" s="8">
        <v>4.8</v>
      </c>
      <c r="L493" t="s">
        <v>553</v>
      </c>
      <c r="O493" s="8">
        <v>4.8</v>
      </c>
      <c r="P493" t="s">
        <v>556</v>
      </c>
      <c r="R493" s="8">
        <v>4.8</v>
      </c>
      <c r="S493" t="s">
        <v>560</v>
      </c>
      <c r="T493" t="s">
        <v>91</v>
      </c>
      <c r="AJ493" s="8">
        <v>4.8</v>
      </c>
      <c r="AK493" t="s">
        <v>566</v>
      </c>
      <c r="AM493" s="15">
        <v>48</v>
      </c>
      <c r="AN493" s="15">
        <v>4.8</v>
      </c>
      <c r="AO493" t="s">
        <v>573</v>
      </c>
      <c r="AP493" t="s">
        <v>91</v>
      </c>
      <c r="AQ493" s="15">
        <v>48</v>
      </c>
      <c r="AR493" s="8">
        <v>4.8</v>
      </c>
      <c r="AS493" t="s">
        <v>438</v>
      </c>
      <c r="AT493" t="s">
        <v>91</v>
      </c>
      <c r="AU493" t="s">
        <v>91</v>
      </c>
    </row>
    <row r="494" spans="2:47">
      <c r="B494" s="8">
        <v>4.8100000000000103</v>
      </c>
      <c r="C494" s="8">
        <f t="shared" si="16"/>
        <v>6.3333333333337183E-2</v>
      </c>
      <c r="D494" t="s">
        <v>65</v>
      </c>
      <c r="E494" s="8">
        <v>4.8100000000000103</v>
      </c>
      <c r="F494" t="s">
        <v>427</v>
      </c>
      <c r="G494" t="s">
        <v>91</v>
      </c>
      <c r="H494" s="8">
        <v>4.8100000000000005</v>
      </c>
      <c r="I494" s="8">
        <f t="shared" si="15"/>
        <v>5.937499999999421E-2</v>
      </c>
      <c r="J494" t="s">
        <v>65</v>
      </c>
      <c r="K494" s="8">
        <v>4.8100000000000005</v>
      </c>
      <c r="L494" t="s">
        <v>553</v>
      </c>
      <c r="O494" s="8">
        <v>4.8100000000000005</v>
      </c>
      <c r="P494" t="s">
        <v>556</v>
      </c>
      <c r="R494" s="8">
        <v>4.8100000000000005</v>
      </c>
      <c r="S494" t="s">
        <v>560</v>
      </c>
      <c r="T494" t="s">
        <v>91</v>
      </c>
      <c r="AJ494" s="8">
        <v>4.8100000000000005</v>
      </c>
      <c r="AK494" t="s">
        <v>566</v>
      </c>
      <c r="AM494" s="15">
        <v>48.1</v>
      </c>
      <c r="AN494" s="15">
        <v>4.8099999999999996</v>
      </c>
      <c r="AO494" t="s">
        <v>573</v>
      </c>
      <c r="AP494" t="s">
        <v>91</v>
      </c>
      <c r="AQ494" s="15">
        <v>48.1</v>
      </c>
      <c r="AR494" s="8">
        <v>4.8100000000000005</v>
      </c>
      <c r="AS494" t="s">
        <v>438</v>
      </c>
      <c r="AT494" t="s">
        <v>91</v>
      </c>
      <c r="AU494" t="s">
        <v>91</v>
      </c>
    </row>
    <row r="495" spans="2:47">
      <c r="B495" s="8">
        <v>4.8200000000000101</v>
      </c>
      <c r="C495" s="8">
        <f t="shared" si="16"/>
        <v>6.0000000000003849E-2</v>
      </c>
      <c r="D495" t="s">
        <v>65</v>
      </c>
      <c r="E495" s="8">
        <v>4.8200000000000101</v>
      </c>
      <c r="F495" t="s">
        <v>427</v>
      </c>
      <c r="G495" t="s">
        <v>91</v>
      </c>
      <c r="H495" s="8">
        <v>4.82</v>
      </c>
      <c r="I495" s="8">
        <f t="shared" si="15"/>
        <v>5.6249999999994207E-2</v>
      </c>
      <c r="J495" t="s">
        <v>65</v>
      </c>
      <c r="K495" s="8">
        <v>4.82</v>
      </c>
      <c r="L495" t="s">
        <v>553</v>
      </c>
      <c r="O495" s="8">
        <v>4.82</v>
      </c>
      <c r="P495" t="s">
        <v>556</v>
      </c>
      <c r="R495" s="8">
        <v>4.82</v>
      </c>
      <c r="S495" t="s">
        <v>560</v>
      </c>
      <c r="T495" t="s">
        <v>91</v>
      </c>
      <c r="AJ495" s="8">
        <v>4.82</v>
      </c>
      <c r="AK495" t="s">
        <v>566</v>
      </c>
      <c r="AM495" s="15">
        <v>48.2</v>
      </c>
      <c r="AN495" s="15">
        <v>4.82</v>
      </c>
      <c r="AO495" t="s">
        <v>573</v>
      </c>
      <c r="AP495" t="s">
        <v>91</v>
      </c>
      <c r="AQ495" s="15">
        <v>48.2</v>
      </c>
      <c r="AR495" s="8">
        <v>4.82</v>
      </c>
      <c r="AS495" t="s">
        <v>438</v>
      </c>
      <c r="AT495" t="s">
        <v>91</v>
      </c>
      <c r="AU495" t="s">
        <v>91</v>
      </c>
    </row>
    <row r="496" spans="2:47">
      <c r="B496" s="8">
        <v>4.8300000000000098</v>
      </c>
      <c r="C496" s="8">
        <f t="shared" si="16"/>
        <v>5.6666666666670515E-2</v>
      </c>
      <c r="D496" t="s">
        <v>65</v>
      </c>
      <c r="E496" s="8">
        <v>4.8300000000000098</v>
      </c>
      <c r="F496" t="s">
        <v>427</v>
      </c>
      <c r="G496" t="s">
        <v>91</v>
      </c>
      <c r="H496" s="8">
        <v>4.83</v>
      </c>
      <c r="I496" s="8">
        <f t="shared" si="15"/>
        <v>5.3124999999994205E-2</v>
      </c>
      <c r="J496" t="s">
        <v>65</v>
      </c>
      <c r="K496" s="8">
        <v>4.83</v>
      </c>
      <c r="L496" t="s">
        <v>553</v>
      </c>
      <c r="O496" s="8">
        <v>4.83</v>
      </c>
      <c r="P496" t="s">
        <v>556</v>
      </c>
      <c r="R496" s="8">
        <v>4.83</v>
      </c>
      <c r="S496" t="s">
        <v>560</v>
      </c>
      <c r="T496" t="s">
        <v>91</v>
      </c>
      <c r="AJ496" s="8">
        <v>4.83</v>
      </c>
      <c r="AK496" t="s">
        <v>566</v>
      </c>
      <c r="AM496" s="15">
        <v>48.300000000000004</v>
      </c>
      <c r="AN496" s="15">
        <v>4.83</v>
      </c>
      <c r="AO496" t="s">
        <v>573</v>
      </c>
      <c r="AP496" t="s">
        <v>91</v>
      </c>
      <c r="AQ496" s="15">
        <v>48.300000000000004</v>
      </c>
      <c r="AR496" s="8">
        <v>4.83</v>
      </c>
      <c r="AS496" t="s">
        <v>438</v>
      </c>
      <c r="AT496" t="s">
        <v>91</v>
      </c>
      <c r="AU496" t="s">
        <v>91</v>
      </c>
    </row>
    <row r="497" spans="2:47">
      <c r="B497" s="8">
        <v>4.8400000000000096</v>
      </c>
      <c r="C497" s="8">
        <f t="shared" si="16"/>
        <v>5.3333333333337181E-2</v>
      </c>
      <c r="D497" t="s">
        <v>65</v>
      </c>
      <c r="E497" s="8">
        <v>4.8400000000000096</v>
      </c>
      <c r="F497" t="s">
        <v>427</v>
      </c>
      <c r="G497" t="s">
        <v>91</v>
      </c>
      <c r="H497" s="8">
        <v>4.84</v>
      </c>
      <c r="I497" s="8">
        <f t="shared" si="15"/>
        <v>4.9999999999994202E-2</v>
      </c>
      <c r="J497" t="s">
        <v>65</v>
      </c>
      <c r="K497" s="8">
        <v>4.84</v>
      </c>
      <c r="L497" t="s">
        <v>553</v>
      </c>
      <c r="O497" s="8">
        <v>4.84</v>
      </c>
      <c r="P497" t="s">
        <v>556</v>
      </c>
      <c r="R497" s="8">
        <v>4.84</v>
      </c>
      <c r="S497" t="s">
        <v>560</v>
      </c>
      <c r="T497" t="s">
        <v>91</v>
      </c>
      <c r="AJ497" s="8">
        <v>4.84</v>
      </c>
      <c r="AK497" t="s">
        <v>566</v>
      </c>
      <c r="AM497" s="15">
        <v>48.400000000000006</v>
      </c>
      <c r="AN497" s="15">
        <v>4.84</v>
      </c>
      <c r="AO497" t="s">
        <v>573</v>
      </c>
      <c r="AP497" t="s">
        <v>91</v>
      </c>
      <c r="AQ497" s="15">
        <v>48.400000000000006</v>
      </c>
      <c r="AR497" s="8">
        <v>4.84</v>
      </c>
      <c r="AS497" t="s">
        <v>438</v>
      </c>
      <c r="AT497" t="s">
        <v>91</v>
      </c>
      <c r="AU497" t="s">
        <v>91</v>
      </c>
    </row>
    <row r="498" spans="2:47">
      <c r="B498" s="8">
        <v>4.8499999999999996</v>
      </c>
      <c r="C498" s="8">
        <f t="shared" si="16"/>
        <v>5.0000000000003847E-2</v>
      </c>
      <c r="D498" t="s">
        <v>65</v>
      </c>
      <c r="E498" s="8">
        <v>4.8499999999999996</v>
      </c>
      <c r="F498" t="s">
        <v>427</v>
      </c>
      <c r="G498" t="s">
        <v>91</v>
      </c>
      <c r="H498" s="8">
        <v>4.8500000000000005</v>
      </c>
      <c r="I498" s="8">
        <f t="shared" si="15"/>
        <v>4.6874999999994199E-2</v>
      </c>
      <c r="J498" t="s">
        <v>65</v>
      </c>
      <c r="K498" s="8">
        <v>4.8500000000000005</v>
      </c>
      <c r="L498" t="s">
        <v>553</v>
      </c>
      <c r="O498" s="8">
        <v>4.8500000000000005</v>
      </c>
      <c r="P498" t="s">
        <v>556</v>
      </c>
      <c r="R498" s="8">
        <v>4.8500000000000005</v>
      </c>
      <c r="S498" t="s">
        <v>560</v>
      </c>
      <c r="T498" t="s">
        <v>91</v>
      </c>
      <c r="AJ498" s="8">
        <v>4.8500000000000005</v>
      </c>
      <c r="AK498" t="s">
        <v>566</v>
      </c>
      <c r="AM498" s="15">
        <v>48.5</v>
      </c>
      <c r="AN498" s="15">
        <v>4.8499999999999996</v>
      </c>
      <c r="AO498" t="s">
        <v>573</v>
      </c>
      <c r="AP498" t="s">
        <v>91</v>
      </c>
      <c r="AQ498" s="15">
        <v>48.5</v>
      </c>
      <c r="AR498" s="8">
        <v>4.8500000000000005</v>
      </c>
      <c r="AS498" t="s">
        <v>438</v>
      </c>
      <c r="AT498" t="s">
        <v>91</v>
      </c>
      <c r="AU498" t="s">
        <v>91</v>
      </c>
    </row>
    <row r="499" spans="2:47">
      <c r="B499" s="8">
        <v>4.8600000000000003</v>
      </c>
      <c r="C499" s="8">
        <f t="shared" si="16"/>
        <v>4.6666666666670513E-2</v>
      </c>
      <c r="D499" t="s">
        <v>65</v>
      </c>
      <c r="E499" s="8">
        <v>4.8600000000000003</v>
      </c>
      <c r="F499" t="s">
        <v>427</v>
      </c>
      <c r="G499" t="s">
        <v>91</v>
      </c>
      <c r="H499" s="8">
        <v>4.8600000000000003</v>
      </c>
      <c r="I499" s="8">
        <f t="shared" si="15"/>
        <v>4.3749999999994196E-2</v>
      </c>
      <c r="J499" t="s">
        <v>65</v>
      </c>
      <c r="K499" s="8">
        <v>4.8600000000000003</v>
      </c>
      <c r="L499" t="s">
        <v>553</v>
      </c>
      <c r="O499" s="8">
        <v>4.8600000000000003</v>
      </c>
      <c r="P499" t="s">
        <v>556</v>
      </c>
      <c r="R499" s="8">
        <v>4.8600000000000003</v>
      </c>
      <c r="S499" t="s">
        <v>560</v>
      </c>
      <c r="T499" t="s">
        <v>91</v>
      </c>
      <c r="AJ499" s="8">
        <v>4.8600000000000003</v>
      </c>
      <c r="AK499" t="s">
        <v>566</v>
      </c>
      <c r="AM499" s="15">
        <v>48.6</v>
      </c>
      <c r="AN499" s="15">
        <v>4.8600000000000003</v>
      </c>
      <c r="AO499" t="s">
        <v>573</v>
      </c>
      <c r="AP499" t="s">
        <v>91</v>
      </c>
      <c r="AQ499" s="15">
        <v>48.6</v>
      </c>
      <c r="AR499" s="8">
        <v>4.8600000000000003</v>
      </c>
      <c r="AS499" t="s">
        <v>438</v>
      </c>
      <c r="AT499" t="s">
        <v>91</v>
      </c>
      <c r="AU499" t="s">
        <v>91</v>
      </c>
    </row>
    <row r="500" spans="2:47">
      <c r="B500" s="8">
        <v>4.87</v>
      </c>
      <c r="C500" s="8">
        <f t="shared" si="16"/>
        <v>4.3333333333337179E-2</v>
      </c>
      <c r="D500" t="s">
        <v>65</v>
      </c>
      <c r="E500" s="8">
        <v>4.87</v>
      </c>
      <c r="F500" t="s">
        <v>427</v>
      </c>
      <c r="G500" t="s">
        <v>91</v>
      </c>
      <c r="H500" s="8">
        <v>4.87</v>
      </c>
      <c r="I500" s="8">
        <f t="shared" si="15"/>
        <v>4.0624999999994194E-2</v>
      </c>
      <c r="J500" t="s">
        <v>65</v>
      </c>
      <c r="K500" s="8">
        <v>4.87</v>
      </c>
      <c r="L500" t="s">
        <v>553</v>
      </c>
      <c r="O500" s="8">
        <v>4.87</v>
      </c>
      <c r="P500" t="s">
        <v>556</v>
      </c>
      <c r="R500" s="8">
        <v>4.87</v>
      </c>
      <c r="S500" t="s">
        <v>560</v>
      </c>
      <c r="T500" t="s">
        <v>91</v>
      </c>
      <c r="AJ500" s="8">
        <v>4.87</v>
      </c>
      <c r="AK500" t="s">
        <v>566</v>
      </c>
      <c r="AM500" s="15">
        <v>48.7</v>
      </c>
      <c r="AN500" s="15">
        <v>4.87</v>
      </c>
      <c r="AO500" t="s">
        <v>573</v>
      </c>
      <c r="AP500" t="s">
        <v>91</v>
      </c>
      <c r="AQ500" s="15">
        <v>48.7</v>
      </c>
      <c r="AR500" s="8">
        <v>4.87</v>
      </c>
      <c r="AS500" t="s">
        <v>438</v>
      </c>
      <c r="AT500" t="s">
        <v>91</v>
      </c>
      <c r="AU500" t="s">
        <v>91</v>
      </c>
    </row>
    <row r="501" spans="2:47">
      <c r="B501" s="8">
        <v>4.88</v>
      </c>
      <c r="C501" s="8">
        <f t="shared" si="16"/>
        <v>4.0000000000003845E-2</v>
      </c>
      <c r="D501" t="s">
        <v>65</v>
      </c>
      <c r="E501" s="8">
        <v>4.88</v>
      </c>
      <c r="F501" t="s">
        <v>427</v>
      </c>
      <c r="G501" t="s">
        <v>91</v>
      </c>
      <c r="H501" s="8">
        <v>4.88</v>
      </c>
      <c r="I501" s="8">
        <f t="shared" si="15"/>
        <v>3.7499999999994191E-2</v>
      </c>
      <c r="J501" t="s">
        <v>65</v>
      </c>
      <c r="K501" s="8">
        <v>4.88</v>
      </c>
      <c r="L501" t="s">
        <v>553</v>
      </c>
      <c r="O501" s="8">
        <v>4.88</v>
      </c>
      <c r="P501" t="s">
        <v>556</v>
      </c>
      <c r="R501" s="8">
        <v>4.88</v>
      </c>
      <c r="S501" t="s">
        <v>560</v>
      </c>
      <c r="T501" t="s">
        <v>91</v>
      </c>
      <c r="AJ501" s="8">
        <v>4.88</v>
      </c>
      <c r="AK501" t="s">
        <v>566</v>
      </c>
      <c r="AM501" s="15">
        <v>48.800000000000004</v>
      </c>
      <c r="AN501" s="15">
        <v>4.88</v>
      </c>
      <c r="AO501" t="s">
        <v>573</v>
      </c>
      <c r="AP501" t="s">
        <v>91</v>
      </c>
      <c r="AQ501" s="15">
        <v>48.800000000000004</v>
      </c>
      <c r="AR501" s="8">
        <v>4.88</v>
      </c>
      <c r="AS501" t="s">
        <v>438</v>
      </c>
      <c r="AT501" t="s">
        <v>91</v>
      </c>
      <c r="AU501" t="s">
        <v>91</v>
      </c>
    </row>
    <row r="502" spans="2:47">
      <c r="B502" s="8">
        <v>4.8899999999999997</v>
      </c>
      <c r="C502" s="8">
        <f t="shared" si="16"/>
        <v>3.6666666666670511E-2</v>
      </c>
      <c r="D502" t="s">
        <v>65</v>
      </c>
      <c r="E502" s="8">
        <v>4.8899999999999997</v>
      </c>
      <c r="F502" t="s">
        <v>427</v>
      </c>
      <c r="G502" t="s">
        <v>91</v>
      </c>
      <c r="H502" s="8">
        <v>4.8899999999999997</v>
      </c>
      <c r="I502" s="8">
        <f t="shared" si="15"/>
        <v>3.4374999999994188E-2</v>
      </c>
      <c r="J502" t="s">
        <v>65</v>
      </c>
      <c r="K502" s="8">
        <v>4.8899999999999997</v>
      </c>
      <c r="L502" t="s">
        <v>553</v>
      </c>
      <c r="O502" s="8">
        <v>4.8899999999999997</v>
      </c>
      <c r="P502" t="s">
        <v>556</v>
      </c>
      <c r="R502" s="8">
        <v>4.8899999999999997</v>
      </c>
      <c r="S502" t="s">
        <v>560</v>
      </c>
      <c r="T502" t="s">
        <v>91</v>
      </c>
      <c r="AJ502" s="8">
        <v>4.8899999999999997</v>
      </c>
      <c r="AK502" t="s">
        <v>566</v>
      </c>
      <c r="AM502" s="15">
        <v>48.900000000000006</v>
      </c>
      <c r="AN502" s="15">
        <v>4.8899999999999997</v>
      </c>
      <c r="AO502" t="s">
        <v>573</v>
      </c>
      <c r="AP502" t="s">
        <v>91</v>
      </c>
      <c r="AQ502" s="15">
        <v>48.900000000000006</v>
      </c>
      <c r="AR502" s="8">
        <v>4.8899999999999997</v>
      </c>
      <c r="AS502" t="s">
        <v>438</v>
      </c>
      <c r="AT502" t="s">
        <v>91</v>
      </c>
      <c r="AU502" t="s">
        <v>91</v>
      </c>
    </row>
    <row r="503" spans="2:47">
      <c r="B503" s="8">
        <v>4.9000000000000004</v>
      </c>
      <c r="C503" s="8">
        <f t="shared" si="16"/>
        <v>3.3333333333337177E-2</v>
      </c>
      <c r="D503" t="s">
        <v>65</v>
      </c>
      <c r="E503" s="8">
        <v>4.9000000000000004</v>
      </c>
      <c r="F503" t="s">
        <v>427</v>
      </c>
      <c r="G503" t="s">
        <v>91</v>
      </c>
      <c r="H503" s="8">
        <v>4.9000000000000004</v>
      </c>
      <c r="I503" s="8">
        <f t="shared" si="15"/>
        <v>3.1249999999994189E-2</v>
      </c>
      <c r="J503" t="s">
        <v>65</v>
      </c>
      <c r="K503" s="8">
        <v>4.9000000000000004</v>
      </c>
      <c r="L503" t="s">
        <v>553</v>
      </c>
      <c r="O503" s="8">
        <v>4.9000000000000004</v>
      </c>
      <c r="P503" t="s">
        <v>556</v>
      </c>
      <c r="R503" s="8">
        <v>4.9000000000000004</v>
      </c>
      <c r="S503" t="s">
        <v>560</v>
      </c>
      <c r="T503" t="s">
        <v>91</v>
      </c>
      <c r="AJ503" s="8">
        <v>4.9000000000000004</v>
      </c>
      <c r="AK503" t="s">
        <v>566</v>
      </c>
      <c r="AM503" s="15">
        <v>49</v>
      </c>
      <c r="AN503" s="15">
        <v>4.9000000000000004</v>
      </c>
      <c r="AO503" t="s">
        <v>573</v>
      </c>
      <c r="AP503" t="s">
        <v>91</v>
      </c>
      <c r="AQ503" s="15">
        <v>49</v>
      </c>
      <c r="AR503" s="8">
        <v>4.9000000000000004</v>
      </c>
      <c r="AS503" t="s">
        <v>438</v>
      </c>
      <c r="AT503" t="s">
        <v>91</v>
      </c>
      <c r="AU503" t="s">
        <v>91</v>
      </c>
    </row>
    <row r="504" spans="2:47">
      <c r="B504" s="8">
        <v>4.91</v>
      </c>
      <c r="C504" s="8">
        <f t="shared" si="16"/>
        <v>3.0000000000003843E-2</v>
      </c>
      <c r="D504" t="s">
        <v>65</v>
      </c>
      <c r="E504" s="8">
        <v>4.91</v>
      </c>
      <c r="F504" t="s">
        <v>427</v>
      </c>
      <c r="G504" t="s">
        <v>91</v>
      </c>
      <c r="H504" s="8">
        <v>4.91</v>
      </c>
      <c r="I504" s="8">
        <f t="shared" si="15"/>
        <v>2.8124999999994189E-2</v>
      </c>
      <c r="J504" t="s">
        <v>65</v>
      </c>
      <c r="K504" s="8">
        <v>4.91</v>
      </c>
      <c r="L504" t="s">
        <v>553</v>
      </c>
      <c r="O504" s="8">
        <v>4.91</v>
      </c>
      <c r="P504" t="s">
        <v>556</v>
      </c>
      <c r="R504" s="8">
        <v>4.91</v>
      </c>
      <c r="S504" t="s">
        <v>560</v>
      </c>
      <c r="T504" t="s">
        <v>91</v>
      </c>
      <c r="AJ504" s="8">
        <v>4.91</v>
      </c>
      <c r="AK504" t="s">
        <v>566</v>
      </c>
      <c r="AM504" s="15">
        <v>49.1</v>
      </c>
      <c r="AN504" s="15">
        <v>4.91</v>
      </c>
      <c r="AO504" t="s">
        <v>573</v>
      </c>
      <c r="AP504" t="s">
        <v>91</v>
      </c>
      <c r="AQ504" s="15">
        <v>49.1</v>
      </c>
      <c r="AR504" s="8">
        <v>4.91</v>
      </c>
      <c r="AS504" t="s">
        <v>438</v>
      </c>
      <c r="AT504" t="s">
        <v>91</v>
      </c>
      <c r="AU504" t="s">
        <v>91</v>
      </c>
    </row>
    <row r="505" spans="2:47">
      <c r="B505" s="8">
        <v>4.92</v>
      </c>
      <c r="C505" s="8">
        <f t="shared" si="16"/>
        <v>2.6666666666670509E-2</v>
      </c>
      <c r="D505" t="s">
        <v>65</v>
      </c>
      <c r="E505" s="8">
        <v>4.92</v>
      </c>
      <c r="F505" t="s">
        <v>427</v>
      </c>
      <c r="G505" t="s">
        <v>91</v>
      </c>
      <c r="H505" s="8">
        <v>4.92</v>
      </c>
      <c r="I505" s="8">
        <f t="shared" si="15"/>
        <v>2.499999999999419E-2</v>
      </c>
      <c r="J505" t="s">
        <v>65</v>
      </c>
      <c r="K505" s="8">
        <v>4.92</v>
      </c>
      <c r="L505" t="s">
        <v>553</v>
      </c>
      <c r="O505" s="8">
        <v>4.92</v>
      </c>
      <c r="P505" t="s">
        <v>556</v>
      </c>
      <c r="R505" s="8">
        <v>4.92</v>
      </c>
      <c r="S505" t="s">
        <v>560</v>
      </c>
      <c r="T505" t="s">
        <v>91</v>
      </c>
      <c r="AJ505" s="8">
        <v>4.92</v>
      </c>
      <c r="AK505" t="s">
        <v>566</v>
      </c>
      <c r="AM505" s="15">
        <v>49.2</v>
      </c>
      <c r="AN505" s="15">
        <v>4.92</v>
      </c>
      <c r="AO505" t="s">
        <v>573</v>
      </c>
      <c r="AP505" t="s">
        <v>91</v>
      </c>
      <c r="AQ505" s="15">
        <v>49.2</v>
      </c>
      <c r="AR505" s="8">
        <v>4.92</v>
      </c>
      <c r="AS505" t="s">
        <v>438</v>
      </c>
      <c r="AT505" t="s">
        <v>91</v>
      </c>
      <c r="AU505" t="s">
        <v>91</v>
      </c>
    </row>
    <row r="506" spans="2:47">
      <c r="B506" s="8">
        <v>4.93</v>
      </c>
      <c r="C506" s="8">
        <f t="shared" si="16"/>
        <v>2.3333333333337175E-2</v>
      </c>
      <c r="D506" t="s">
        <v>65</v>
      </c>
      <c r="E506" s="8">
        <v>4.93</v>
      </c>
      <c r="F506" t="s">
        <v>427</v>
      </c>
      <c r="G506" t="s">
        <v>91</v>
      </c>
      <c r="H506" s="8">
        <v>4.93</v>
      </c>
      <c r="I506" s="8">
        <f t="shared" si="15"/>
        <v>2.1874999999994191E-2</v>
      </c>
      <c r="J506" t="s">
        <v>65</v>
      </c>
      <c r="K506" s="8">
        <v>4.93</v>
      </c>
      <c r="L506" t="s">
        <v>553</v>
      </c>
      <c r="O506" s="8">
        <v>4.93</v>
      </c>
      <c r="P506" t="s">
        <v>556</v>
      </c>
      <c r="R506" s="8">
        <v>4.93</v>
      </c>
      <c r="S506" t="s">
        <v>560</v>
      </c>
      <c r="T506" t="s">
        <v>91</v>
      </c>
      <c r="AJ506" s="8">
        <v>4.93</v>
      </c>
      <c r="AK506" t="s">
        <v>566</v>
      </c>
      <c r="AM506" s="15">
        <v>49.300000000000004</v>
      </c>
      <c r="AN506" s="15">
        <v>4.93</v>
      </c>
      <c r="AO506" t="s">
        <v>573</v>
      </c>
      <c r="AP506" t="s">
        <v>91</v>
      </c>
      <c r="AQ506" s="15">
        <v>49.300000000000004</v>
      </c>
      <c r="AR506" s="8">
        <v>4.93</v>
      </c>
      <c r="AS506" t="s">
        <v>438</v>
      </c>
      <c r="AT506" t="s">
        <v>91</v>
      </c>
      <c r="AU506" t="s">
        <v>91</v>
      </c>
    </row>
    <row r="507" spans="2:47">
      <c r="B507" s="8">
        <v>4.9400000000000004</v>
      </c>
      <c r="C507" s="8">
        <f t="shared" si="16"/>
        <v>2.0000000000003841E-2</v>
      </c>
      <c r="D507" t="s">
        <v>65</v>
      </c>
      <c r="E507" s="8">
        <v>4.9400000000000004</v>
      </c>
      <c r="F507" t="s">
        <v>427</v>
      </c>
      <c r="G507" t="s">
        <v>91</v>
      </c>
      <c r="H507" s="8">
        <v>4.9400000000000004</v>
      </c>
      <c r="I507" s="8">
        <f t="shared" si="15"/>
        <v>1.8749999999994191E-2</v>
      </c>
      <c r="J507" t="s">
        <v>65</v>
      </c>
      <c r="K507" s="8">
        <v>4.9400000000000004</v>
      </c>
      <c r="L507" t="s">
        <v>553</v>
      </c>
      <c r="O507" s="8">
        <v>4.9400000000000004</v>
      </c>
      <c r="P507" t="s">
        <v>556</v>
      </c>
      <c r="R507" s="8">
        <v>4.9400000000000004</v>
      </c>
      <c r="S507" t="s">
        <v>560</v>
      </c>
      <c r="T507" t="s">
        <v>91</v>
      </c>
      <c r="AJ507" s="8">
        <v>4.9400000000000004</v>
      </c>
      <c r="AK507" t="s">
        <v>566</v>
      </c>
      <c r="AM507" s="15">
        <v>49.400000000000006</v>
      </c>
      <c r="AN507" s="15">
        <v>4.9400000000000004</v>
      </c>
      <c r="AO507" t="s">
        <v>573</v>
      </c>
      <c r="AP507" t="s">
        <v>91</v>
      </c>
      <c r="AQ507" s="15">
        <v>49.400000000000006</v>
      </c>
      <c r="AR507" s="8">
        <v>4.9400000000000004</v>
      </c>
      <c r="AS507" t="s">
        <v>438</v>
      </c>
      <c r="AT507" t="s">
        <v>91</v>
      </c>
      <c r="AU507" t="s">
        <v>91</v>
      </c>
    </row>
    <row r="508" spans="2:47">
      <c r="B508" s="8">
        <v>4.95</v>
      </c>
      <c r="C508" s="8">
        <f t="shared" si="16"/>
        <v>1.6666666666670507E-2</v>
      </c>
      <c r="D508" t="s">
        <v>65</v>
      </c>
      <c r="E508" s="8">
        <v>4.95</v>
      </c>
      <c r="F508" t="s">
        <v>427</v>
      </c>
      <c r="G508" t="s">
        <v>91</v>
      </c>
      <c r="H508" s="8">
        <v>4.95</v>
      </c>
      <c r="I508" s="8">
        <f t="shared" si="15"/>
        <v>1.5624999999994192E-2</v>
      </c>
      <c r="J508" t="s">
        <v>65</v>
      </c>
      <c r="K508" s="8">
        <v>4.95</v>
      </c>
      <c r="L508" t="s">
        <v>553</v>
      </c>
      <c r="O508" s="8">
        <v>4.95</v>
      </c>
      <c r="P508" t="s">
        <v>556</v>
      </c>
      <c r="R508" s="8">
        <v>4.95</v>
      </c>
      <c r="S508" t="s">
        <v>560</v>
      </c>
      <c r="T508" t="s">
        <v>91</v>
      </c>
      <c r="AJ508" s="8">
        <v>4.95</v>
      </c>
      <c r="AK508" t="s">
        <v>566</v>
      </c>
      <c r="AM508" s="15">
        <v>49.5</v>
      </c>
      <c r="AN508" s="15">
        <v>4.95</v>
      </c>
      <c r="AO508" t="s">
        <v>573</v>
      </c>
      <c r="AP508" t="s">
        <v>91</v>
      </c>
      <c r="AQ508" s="15">
        <v>49.5</v>
      </c>
      <c r="AR508" s="8">
        <v>4.95</v>
      </c>
      <c r="AS508" t="s">
        <v>438</v>
      </c>
      <c r="AT508" t="s">
        <v>91</v>
      </c>
      <c r="AU508" t="s">
        <v>91</v>
      </c>
    </row>
    <row r="509" spans="2:47">
      <c r="B509" s="8">
        <v>4.96</v>
      </c>
      <c r="C509" s="8">
        <f t="shared" si="16"/>
        <v>1.3333333333337173E-2</v>
      </c>
      <c r="D509" t="s">
        <v>65</v>
      </c>
      <c r="E509" s="8">
        <v>4.96</v>
      </c>
      <c r="F509" t="s">
        <v>427</v>
      </c>
      <c r="G509" t="s">
        <v>91</v>
      </c>
      <c r="H509" s="8">
        <v>4.96</v>
      </c>
      <c r="I509" s="8">
        <f t="shared" si="15"/>
        <v>1.2499999999994193E-2</v>
      </c>
      <c r="J509" t="s">
        <v>65</v>
      </c>
      <c r="K509" s="8">
        <v>4.96</v>
      </c>
      <c r="L509" t="s">
        <v>553</v>
      </c>
      <c r="O509" s="8">
        <v>4.96</v>
      </c>
      <c r="P509" t="s">
        <v>556</v>
      </c>
      <c r="R509" s="8">
        <v>4.96</v>
      </c>
      <c r="S509" t="s">
        <v>560</v>
      </c>
      <c r="T509" t="s">
        <v>91</v>
      </c>
      <c r="AJ509" s="8">
        <v>4.96</v>
      </c>
      <c r="AK509" t="s">
        <v>566</v>
      </c>
      <c r="AM509" s="15">
        <v>49.6</v>
      </c>
      <c r="AN509" s="15">
        <v>4.96</v>
      </c>
      <c r="AO509" t="s">
        <v>573</v>
      </c>
      <c r="AP509" t="s">
        <v>91</v>
      </c>
      <c r="AQ509" s="15">
        <v>49.6</v>
      </c>
      <c r="AR509" s="8">
        <v>4.96</v>
      </c>
      <c r="AS509" t="s">
        <v>438</v>
      </c>
      <c r="AT509" t="s">
        <v>91</v>
      </c>
      <c r="AU509" t="s">
        <v>91</v>
      </c>
    </row>
    <row r="510" spans="2:47">
      <c r="B510" s="8">
        <v>4.97</v>
      </c>
      <c r="C510" s="8">
        <f t="shared" si="16"/>
        <v>1.0000000000003839E-2</v>
      </c>
      <c r="D510" t="s">
        <v>65</v>
      </c>
      <c r="E510" s="8">
        <v>4.97</v>
      </c>
      <c r="F510" t="s">
        <v>427</v>
      </c>
      <c r="G510" t="s">
        <v>91</v>
      </c>
      <c r="H510" s="8">
        <v>4.97</v>
      </c>
      <c r="I510" s="8">
        <f t="shared" si="15"/>
        <v>9.3749999999941935E-3</v>
      </c>
      <c r="J510" t="s">
        <v>65</v>
      </c>
      <c r="K510" s="8">
        <v>4.97</v>
      </c>
      <c r="L510" t="s">
        <v>553</v>
      </c>
      <c r="O510" s="8">
        <v>4.97</v>
      </c>
      <c r="P510" t="s">
        <v>556</v>
      </c>
      <c r="R510" s="8">
        <v>4.97</v>
      </c>
      <c r="S510" t="s">
        <v>560</v>
      </c>
      <c r="T510" t="s">
        <v>91</v>
      </c>
      <c r="AJ510" s="8">
        <v>4.97</v>
      </c>
      <c r="AK510" t="s">
        <v>566</v>
      </c>
      <c r="AM510" s="15">
        <v>49.7</v>
      </c>
      <c r="AN510" s="15">
        <v>4.97</v>
      </c>
      <c r="AO510" t="s">
        <v>573</v>
      </c>
      <c r="AP510" t="s">
        <v>91</v>
      </c>
      <c r="AQ510" s="15">
        <v>49.7</v>
      </c>
      <c r="AR510" s="8">
        <v>4.97</v>
      </c>
      <c r="AS510" t="s">
        <v>438</v>
      </c>
      <c r="AT510" t="s">
        <v>91</v>
      </c>
      <c r="AU510" t="s">
        <v>91</v>
      </c>
    </row>
    <row r="511" spans="2:47">
      <c r="B511" s="8">
        <v>4.9800000000000004</v>
      </c>
      <c r="C511" s="8">
        <f t="shared" si="16"/>
        <v>6.6666666666705052E-3</v>
      </c>
      <c r="D511" t="s">
        <v>65</v>
      </c>
      <c r="E511" s="8">
        <v>4.9800000000000004</v>
      </c>
      <c r="F511" t="s">
        <v>427</v>
      </c>
      <c r="G511" t="s">
        <v>91</v>
      </c>
      <c r="H511" s="8">
        <v>4.9800000000000004</v>
      </c>
      <c r="I511" s="8">
        <f t="shared" si="15"/>
        <v>6.2499999999941934E-3</v>
      </c>
      <c r="J511" t="s">
        <v>65</v>
      </c>
      <c r="K511" s="8">
        <v>4.9800000000000004</v>
      </c>
      <c r="L511" t="s">
        <v>553</v>
      </c>
      <c r="O511" s="8">
        <v>4.9800000000000004</v>
      </c>
      <c r="P511" t="s">
        <v>556</v>
      </c>
      <c r="R511" s="8">
        <v>4.9800000000000004</v>
      </c>
      <c r="S511" t="s">
        <v>560</v>
      </c>
      <c r="T511" t="s">
        <v>91</v>
      </c>
      <c r="AJ511" s="8">
        <v>4.9800000000000004</v>
      </c>
      <c r="AK511" t="s">
        <v>566</v>
      </c>
      <c r="AM511" s="15">
        <v>49.800000000000004</v>
      </c>
      <c r="AN511" s="15">
        <v>4.9800000000000004</v>
      </c>
      <c r="AO511" t="s">
        <v>573</v>
      </c>
      <c r="AP511" t="s">
        <v>91</v>
      </c>
      <c r="AQ511" s="15">
        <v>49.800000000000004</v>
      </c>
      <c r="AR511" s="8">
        <v>4.9800000000000004</v>
      </c>
      <c r="AS511" t="s">
        <v>438</v>
      </c>
      <c r="AT511" t="s">
        <v>91</v>
      </c>
      <c r="AU511" t="s">
        <v>91</v>
      </c>
    </row>
    <row r="512" spans="2:47">
      <c r="B512" s="8">
        <v>4.99</v>
      </c>
      <c r="C512" s="8">
        <f t="shared" si="16"/>
        <v>3.3333333333371716E-3</v>
      </c>
      <c r="D512" t="s">
        <v>65</v>
      </c>
      <c r="E512" s="8">
        <v>4.99</v>
      </c>
      <c r="F512" t="s">
        <v>427</v>
      </c>
      <c r="G512" t="s">
        <v>91</v>
      </c>
      <c r="H512" s="8">
        <v>4.99</v>
      </c>
      <c r="I512" s="8">
        <f t="shared" si="15"/>
        <v>3.1249999999941932E-3</v>
      </c>
      <c r="J512" t="s">
        <v>65</v>
      </c>
      <c r="K512" s="8">
        <v>4.99</v>
      </c>
      <c r="L512" t="s">
        <v>553</v>
      </c>
      <c r="O512" s="8">
        <v>4.99</v>
      </c>
      <c r="P512" t="s">
        <v>556</v>
      </c>
      <c r="R512" s="8">
        <v>4.99</v>
      </c>
      <c r="S512" t="s">
        <v>560</v>
      </c>
      <c r="T512" t="s">
        <v>91</v>
      </c>
      <c r="AJ512" s="8">
        <v>4.99</v>
      </c>
      <c r="AK512" t="s">
        <v>566</v>
      </c>
      <c r="AM512" s="15">
        <v>49.900000000000006</v>
      </c>
      <c r="AN512" s="15">
        <v>4.99</v>
      </c>
      <c r="AO512" t="s">
        <v>573</v>
      </c>
      <c r="AP512" t="s">
        <v>91</v>
      </c>
      <c r="AQ512" s="15">
        <v>49.900000000000006</v>
      </c>
      <c r="AR512" s="8">
        <v>4.99</v>
      </c>
      <c r="AS512" t="s">
        <v>438</v>
      </c>
      <c r="AT512" t="s">
        <v>91</v>
      </c>
      <c r="AU512" t="s">
        <v>91</v>
      </c>
    </row>
    <row r="513" spans="2:47">
      <c r="B513" s="8">
        <v>5</v>
      </c>
      <c r="C513" s="8">
        <f t="shared" si="16"/>
        <v>3.8380756905986857E-15</v>
      </c>
      <c r="D513" t="s">
        <v>65</v>
      </c>
      <c r="E513" s="8">
        <v>5</v>
      </c>
      <c r="F513" t="s">
        <v>427</v>
      </c>
      <c r="G513" t="s">
        <v>91</v>
      </c>
      <c r="H513" s="8">
        <v>5</v>
      </c>
      <c r="I513" s="8">
        <f t="shared" si="15"/>
        <v>-5.8069868358323617E-15</v>
      </c>
      <c r="J513" t="s">
        <v>65</v>
      </c>
      <c r="K513" s="8">
        <v>5</v>
      </c>
      <c r="L513" t="s">
        <v>553</v>
      </c>
      <c r="O513" s="8">
        <v>5</v>
      </c>
      <c r="P513" t="s">
        <v>556</v>
      </c>
      <c r="R513" s="8">
        <v>5</v>
      </c>
      <c r="S513" t="s">
        <v>560</v>
      </c>
      <c r="T513" t="s">
        <v>91</v>
      </c>
      <c r="AJ513" s="8">
        <v>5</v>
      </c>
      <c r="AK513" t="s">
        <v>566</v>
      </c>
      <c r="AM513" s="15">
        <v>50</v>
      </c>
      <c r="AN513" s="15">
        <v>5</v>
      </c>
      <c r="AO513" t="s">
        <v>573</v>
      </c>
      <c r="AP513" t="s">
        <v>91</v>
      </c>
      <c r="AQ513" s="15"/>
      <c r="AR513" s="8"/>
      <c r="AT513" t="s">
        <v>91</v>
      </c>
      <c r="AU513" t="s">
        <v>91</v>
      </c>
    </row>
    <row r="514" spans="2:47">
      <c r="B514" s="1"/>
      <c r="C514" s="1"/>
      <c r="AM514" s="15">
        <v>50.1</v>
      </c>
      <c r="AN514" s="15"/>
      <c r="AP514" t="s">
        <v>91</v>
      </c>
      <c r="AQ514" s="15"/>
      <c r="AR514" s="15"/>
      <c r="AT514" t="s">
        <v>91</v>
      </c>
      <c r="AU514" t="s">
        <v>91</v>
      </c>
    </row>
    <row r="515" spans="2:47">
      <c r="B515" s="1110" t="s">
        <v>62</v>
      </c>
      <c r="C515" s="1110"/>
      <c r="AM515" s="15">
        <v>50.2</v>
      </c>
      <c r="AN515" s="15"/>
      <c r="AP515" t="s">
        <v>91</v>
      </c>
      <c r="AQ515" s="15"/>
      <c r="AR515" s="15"/>
      <c r="AT515" t="s">
        <v>91</v>
      </c>
      <c r="AU515" t="s">
        <v>91</v>
      </c>
    </row>
    <row r="516" spans="2:47">
      <c r="B516" t="s">
        <v>63</v>
      </c>
      <c r="C516" t="s">
        <v>101</v>
      </c>
      <c r="AM516" s="15">
        <v>50.300000000000004</v>
      </c>
      <c r="AN516" s="15"/>
      <c r="AP516" t="s">
        <v>91</v>
      </c>
      <c r="AQ516" s="15"/>
      <c r="AR516" s="15"/>
      <c r="AT516" t="s">
        <v>91</v>
      </c>
      <c r="AU516" t="s">
        <v>91</v>
      </c>
    </row>
    <row r="517" spans="2:47">
      <c r="B517" t="s">
        <v>100</v>
      </c>
      <c r="C517" t="s">
        <v>101</v>
      </c>
      <c r="AM517" s="15">
        <v>50.400000000000006</v>
      </c>
      <c r="AN517" s="15"/>
      <c r="AP517" t="s">
        <v>91</v>
      </c>
      <c r="AQ517" s="15"/>
      <c r="AR517" s="15"/>
      <c r="AT517" t="s">
        <v>91</v>
      </c>
      <c r="AU517" t="s">
        <v>91</v>
      </c>
    </row>
    <row r="518" spans="2:47">
      <c r="B518" t="s">
        <v>65</v>
      </c>
      <c r="C518" t="s">
        <v>102</v>
      </c>
      <c r="AM518" s="15">
        <v>50.5</v>
      </c>
      <c r="AN518" s="15"/>
      <c r="AP518" t="s">
        <v>91</v>
      </c>
      <c r="AQ518" s="15"/>
      <c r="AR518" s="15"/>
      <c r="AT518" t="s">
        <v>91</v>
      </c>
      <c r="AU518" t="s">
        <v>91</v>
      </c>
    </row>
    <row r="519" spans="2:47">
      <c r="B519" s="1110" t="s">
        <v>64</v>
      </c>
      <c r="C519" s="1110"/>
      <c r="AM519" s="15">
        <v>50.6</v>
      </c>
      <c r="AN519" s="15"/>
      <c r="AP519" t="s">
        <v>91</v>
      </c>
      <c r="AQ519" s="15"/>
      <c r="AR519" s="15"/>
      <c r="AT519" t="s">
        <v>91</v>
      </c>
      <c r="AU519" t="s">
        <v>91</v>
      </c>
    </row>
    <row r="520" spans="2:47">
      <c r="B520" t="s">
        <v>63</v>
      </c>
      <c r="C520" t="s">
        <v>103</v>
      </c>
      <c r="AM520" s="15">
        <v>50.7</v>
      </c>
      <c r="AN520" s="15"/>
      <c r="AP520" t="s">
        <v>91</v>
      </c>
      <c r="AQ520" s="15"/>
      <c r="AR520" s="15"/>
      <c r="AT520" t="s">
        <v>91</v>
      </c>
      <c r="AU520" t="s">
        <v>91</v>
      </c>
    </row>
    <row r="521" spans="2:47">
      <c r="B521" t="s">
        <v>100</v>
      </c>
      <c r="C521" t="s">
        <v>103</v>
      </c>
      <c r="AM521" s="15">
        <v>50.800000000000004</v>
      </c>
      <c r="AN521" s="15"/>
      <c r="AP521" t="s">
        <v>91</v>
      </c>
      <c r="AQ521" s="15"/>
      <c r="AR521" s="15"/>
      <c r="AT521" t="s">
        <v>91</v>
      </c>
      <c r="AU521" t="s">
        <v>91</v>
      </c>
    </row>
    <row r="522" spans="2:47">
      <c r="B522" t="s">
        <v>65</v>
      </c>
      <c r="C522" t="s">
        <v>104</v>
      </c>
      <c r="AM522" s="15">
        <v>50.900000000000006</v>
      </c>
      <c r="AN522" s="15"/>
      <c r="AP522" t="s">
        <v>91</v>
      </c>
      <c r="AQ522" s="15"/>
      <c r="AR522" s="15"/>
      <c r="AT522" t="s">
        <v>91</v>
      </c>
      <c r="AU522" t="s">
        <v>91</v>
      </c>
    </row>
    <row r="523" spans="2:47">
      <c r="AM523" s="15">
        <v>51</v>
      </c>
      <c r="AN523" s="15"/>
      <c r="AP523" t="s">
        <v>91</v>
      </c>
      <c r="AQ523" s="15"/>
      <c r="AR523" s="15"/>
      <c r="AT523" t="s">
        <v>91</v>
      </c>
      <c r="AU523" t="s">
        <v>91</v>
      </c>
    </row>
    <row r="524" spans="2:47">
      <c r="AM524" s="15">
        <v>51.1</v>
      </c>
      <c r="AN524" s="15"/>
      <c r="AP524" t="s">
        <v>91</v>
      </c>
      <c r="AQ524" s="15"/>
      <c r="AR524" s="15"/>
      <c r="AT524" t="s">
        <v>91</v>
      </c>
      <c r="AU524" t="s">
        <v>91</v>
      </c>
    </row>
    <row r="525" spans="2:47">
      <c r="AM525" s="15">
        <v>51.2</v>
      </c>
      <c r="AN525" s="15"/>
      <c r="AP525" t="s">
        <v>91</v>
      </c>
      <c r="AQ525" s="15"/>
      <c r="AR525" s="15"/>
      <c r="AT525" t="s">
        <v>91</v>
      </c>
      <c r="AU525" t="s">
        <v>91</v>
      </c>
    </row>
    <row r="526" spans="2:47">
      <c r="AM526" s="15">
        <v>51.300000000000004</v>
      </c>
      <c r="AN526" s="15"/>
      <c r="AP526" t="s">
        <v>91</v>
      </c>
      <c r="AQ526" s="15"/>
      <c r="AR526" s="15"/>
      <c r="AT526" t="s">
        <v>91</v>
      </c>
      <c r="AU526" t="s">
        <v>91</v>
      </c>
    </row>
    <row r="527" spans="2:47">
      <c r="AM527" s="15">
        <v>51.400000000000006</v>
      </c>
      <c r="AN527" s="15"/>
      <c r="AP527" t="s">
        <v>91</v>
      </c>
      <c r="AQ527" s="15"/>
      <c r="AR527" s="15"/>
      <c r="AT527" t="s">
        <v>91</v>
      </c>
      <c r="AU527" t="s">
        <v>91</v>
      </c>
    </row>
    <row r="528" spans="2:47">
      <c r="AM528" s="15">
        <v>51.5</v>
      </c>
      <c r="AN528" s="15"/>
      <c r="AP528" t="s">
        <v>91</v>
      </c>
      <c r="AQ528" s="15"/>
      <c r="AR528" s="15"/>
      <c r="AT528" t="s">
        <v>91</v>
      </c>
      <c r="AU528" t="s">
        <v>91</v>
      </c>
    </row>
    <row r="529" spans="39:47">
      <c r="AM529" s="15">
        <v>51.6</v>
      </c>
      <c r="AN529" s="15"/>
      <c r="AP529" t="s">
        <v>91</v>
      </c>
      <c r="AQ529" s="15"/>
      <c r="AR529" s="15"/>
      <c r="AT529" t="s">
        <v>91</v>
      </c>
      <c r="AU529" t="s">
        <v>91</v>
      </c>
    </row>
    <row r="530" spans="39:47">
      <c r="AM530" s="15">
        <v>51.7</v>
      </c>
      <c r="AN530" s="15"/>
      <c r="AP530" t="s">
        <v>91</v>
      </c>
      <c r="AQ530" s="15"/>
      <c r="AR530" s="15"/>
      <c r="AT530" t="s">
        <v>91</v>
      </c>
      <c r="AU530" t="s">
        <v>91</v>
      </c>
    </row>
    <row r="531" spans="39:47">
      <c r="AM531" s="15">
        <v>51.800000000000004</v>
      </c>
      <c r="AN531" s="15"/>
      <c r="AP531" t="s">
        <v>91</v>
      </c>
      <c r="AQ531" s="15"/>
      <c r="AR531" s="15"/>
      <c r="AT531" t="s">
        <v>91</v>
      </c>
      <c r="AU531" t="s">
        <v>91</v>
      </c>
    </row>
    <row r="532" spans="39:47">
      <c r="AM532" s="15">
        <v>51.900000000000006</v>
      </c>
      <c r="AN532" s="15"/>
      <c r="AP532" t="s">
        <v>91</v>
      </c>
      <c r="AQ532" s="15"/>
      <c r="AR532" s="15"/>
      <c r="AT532" t="s">
        <v>91</v>
      </c>
      <c r="AU532" t="s">
        <v>91</v>
      </c>
    </row>
    <row r="533" spans="39:47">
      <c r="AM533" s="15">
        <v>52</v>
      </c>
      <c r="AN533" s="15"/>
      <c r="AP533" t="s">
        <v>91</v>
      </c>
      <c r="AQ533" s="15"/>
      <c r="AR533" s="15"/>
      <c r="AT533" t="s">
        <v>91</v>
      </c>
      <c r="AU533" t="s">
        <v>91</v>
      </c>
    </row>
    <row r="534" spans="39:47">
      <c r="AM534" s="15">
        <v>52.1</v>
      </c>
      <c r="AN534" s="15"/>
      <c r="AP534" t="s">
        <v>91</v>
      </c>
      <c r="AQ534" s="15"/>
      <c r="AR534" s="15"/>
      <c r="AT534" t="s">
        <v>91</v>
      </c>
      <c r="AU534" t="s">
        <v>91</v>
      </c>
    </row>
    <row r="535" spans="39:47">
      <c r="AM535" s="15">
        <v>52.2</v>
      </c>
      <c r="AN535" s="15"/>
      <c r="AP535" t="s">
        <v>91</v>
      </c>
      <c r="AQ535" s="15"/>
      <c r="AR535" s="15"/>
      <c r="AT535" t="s">
        <v>91</v>
      </c>
      <c r="AU535" t="s">
        <v>91</v>
      </c>
    </row>
    <row r="536" spans="39:47">
      <c r="AM536" s="15">
        <v>52.300000000000004</v>
      </c>
      <c r="AN536" s="15"/>
      <c r="AP536" t="s">
        <v>91</v>
      </c>
      <c r="AQ536" s="15"/>
      <c r="AR536" s="15"/>
      <c r="AT536" t="s">
        <v>91</v>
      </c>
      <c r="AU536" t="s">
        <v>91</v>
      </c>
    </row>
    <row r="537" spans="39:47">
      <c r="AM537" s="15">
        <v>52.400000000000006</v>
      </c>
      <c r="AN537" s="15"/>
      <c r="AP537" t="s">
        <v>91</v>
      </c>
      <c r="AQ537" s="15"/>
      <c r="AR537" s="15"/>
      <c r="AT537" t="s">
        <v>91</v>
      </c>
      <c r="AU537" t="s">
        <v>91</v>
      </c>
    </row>
    <row r="538" spans="39:47">
      <c r="AM538" s="15">
        <v>52.5</v>
      </c>
      <c r="AN538" s="15"/>
      <c r="AP538" t="s">
        <v>91</v>
      </c>
      <c r="AQ538" s="15"/>
      <c r="AR538" s="15"/>
      <c r="AT538" t="s">
        <v>91</v>
      </c>
      <c r="AU538" t="s">
        <v>91</v>
      </c>
    </row>
    <row r="539" spans="39:47">
      <c r="AM539" s="15">
        <v>52.6</v>
      </c>
      <c r="AN539" s="15"/>
      <c r="AP539" t="s">
        <v>91</v>
      </c>
      <c r="AQ539" s="15"/>
      <c r="AR539" s="15"/>
      <c r="AT539" t="s">
        <v>91</v>
      </c>
      <c r="AU539" t="s">
        <v>91</v>
      </c>
    </row>
    <row r="540" spans="39:47">
      <c r="AM540" s="15">
        <v>52.7</v>
      </c>
      <c r="AN540" s="15"/>
      <c r="AP540" t="s">
        <v>91</v>
      </c>
      <c r="AQ540" s="15"/>
      <c r="AR540" s="15"/>
      <c r="AT540" t="s">
        <v>91</v>
      </c>
      <c r="AU540" t="s">
        <v>91</v>
      </c>
    </row>
    <row r="541" spans="39:47">
      <c r="AM541" s="15">
        <v>52.800000000000004</v>
      </c>
      <c r="AN541" s="15"/>
      <c r="AP541" t="s">
        <v>91</v>
      </c>
      <c r="AQ541" s="15"/>
      <c r="AR541" s="15"/>
      <c r="AT541" t="s">
        <v>91</v>
      </c>
      <c r="AU541" t="s">
        <v>91</v>
      </c>
    </row>
    <row r="542" spans="39:47">
      <c r="AM542" s="15">
        <v>52.900000000000006</v>
      </c>
      <c r="AN542" s="15"/>
      <c r="AP542" t="s">
        <v>91</v>
      </c>
      <c r="AQ542" s="15"/>
      <c r="AR542" s="15"/>
      <c r="AT542" t="s">
        <v>91</v>
      </c>
      <c r="AU542" t="s">
        <v>91</v>
      </c>
    </row>
    <row r="543" spans="39:47">
      <c r="AM543" s="15">
        <v>53</v>
      </c>
      <c r="AN543" s="15"/>
      <c r="AP543" t="s">
        <v>91</v>
      </c>
      <c r="AQ543" s="15"/>
      <c r="AR543" s="15"/>
      <c r="AT543" t="s">
        <v>91</v>
      </c>
      <c r="AU543" t="s">
        <v>91</v>
      </c>
    </row>
    <row r="544" spans="39:47">
      <c r="AM544" s="15">
        <v>53.1</v>
      </c>
      <c r="AN544" s="15"/>
      <c r="AP544" t="s">
        <v>91</v>
      </c>
      <c r="AQ544" s="15"/>
      <c r="AR544" s="15"/>
      <c r="AT544" t="s">
        <v>91</v>
      </c>
      <c r="AU544" t="s">
        <v>91</v>
      </c>
    </row>
    <row r="545" spans="39:47">
      <c r="AM545" s="15">
        <v>53.2</v>
      </c>
      <c r="AN545" s="15"/>
      <c r="AP545" t="s">
        <v>91</v>
      </c>
      <c r="AQ545" s="15"/>
      <c r="AR545" s="15"/>
      <c r="AT545" t="s">
        <v>91</v>
      </c>
      <c r="AU545" t="s">
        <v>91</v>
      </c>
    </row>
    <row r="546" spans="39:47">
      <c r="AM546" s="15">
        <v>53.300000000000004</v>
      </c>
      <c r="AN546" s="15"/>
      <c r="AP546" t="s">
        <v>91</v>
      </c>
      <c r="AQ546" s="15"/>
      <c r="AR546" s="15"/>
      <c r="AT546" t="s">
        <v>91</v>
      </c>
      <c r="AU546" t="s">
        <v>91</v>
      </c>
    </row>
    <row r="547" spans="39:47">
      <c r="AM547" s="15">
        <v>53.400000000000006</v>
      </c>
      <c r="AN547" s="15"/>
      <c r="AP547" t="s">
        <v>91</v>
      </c>
      <c r="AQ547" s="15"/>
      <c r="AR547" s="15"/>
      <c r="AT547" t="s">
        <v>91</v>
      </c>
      <c r="AU547" t="s">
        <v>91</v>
      </c>
    </row>
    <row r="548" spans="39:47">
      <c r="AM548" s="15">
        <v>53.5</v>
      </c>
      <c r="AN548" s="15"/>
      <c r="AP548" t="s">
        <v>91</v>
      </c>
      <c r="AQ548" s="15"/>
      <c r="AR548" s="15"/>
      <c r="AT548" t="s">
        <v>91</v>
      </c>
      <c r="AU548" t="s">
        <v>91</v>
      </c>
    </row>
    <row r="549" spans="39:47">
      <c r="AM549" s="15">
        <v>53.6</v>
      </c>
      <c r="AN549" s="15"/>
      <c r="AP549" t="s">
        <v>91</v>
      </c>
      <c r="AQ549" s="15"/>
      <c r="AR549" s="15"/>
      <c r="AT549" t="s">
        <v>91</v>
      </c>
      <c r="AU549" t="s">
        <v>91</v>
      </c>
    </row>
    <row r="550" spans="39:47">
      <c r="AM550" s="15">
        <v>53.7</v>
      </c>
      <c r="AN550" s="15"/>
      <c r="AP550" t="s">
        <v>91</v>
      </c>
      <c r="AQ550" s="15"/>
      <c r="AR550" s="15"/>
      <c r="AT550" t="s">
        <v>91</v>
      </c>
      <c r="AU550" t="s">
        <v>91</v>
      </c>
    </row>
    <row r="551" spans="39:47">
      <c r="AM551" s="15">
        <v>53.800000000000004</v>
      </c>
      <c r="AN551" s="15"/>
      <c r="AP551" t="s">
        <v>91</v>
      </c>
      <c r="AQ551" s="15"/>
      <c r="AR551" s="15"/>
      <c r="AT551" t="s">
        <v>91</v>
      </c>
      <c r="AU551" t="s">
        <v>91</v>
      </c>
    </row>
    <row r="552" spans="39:47">
      <c r="AM552" s="15">
        <v>53.900000000000006</v>
      </c>
      <c r="AN552" s="15"/>
      <c r="AP552" t="s">
        <v>91</v>
      </c>
      <c r="AQ552" s="15"/>
      <c r="AR552" s="15"/>
      <c r="AT552" t="s">
        <v>91</v>
      </c>
      <c r="AU552" t="s">
        <v>91</v>
      </c>
    </row>
    <row r="553" spans="39:47">
      <c r="AM553" s="15">
        <v>54</v>
      </c>
      <c r="AN553" s="15"/>
      <c r="AP553" t="s">
        <v>91</v>
      </c>
      <c r="AQ553" s="15"/>
      <c r="AR553" s="15"/>
      <c r="AT553" t="s">
        <v>91</v>
      </c>
      <c r="AU553" t="s">
        <v>91</v>
      </c>
    </row>
    <row r="554" spans="39:47">
      <c r="AM554" s="15">
        <v>54.1</v>
      </c>
      <c r="AN554" s="15"/>
      <c r="AP554" t="s">
        <v>91</v>
      </c>
      <c r="AQ554" s="15"/>
      <c r="AR554" s="15"/>
      <c r="AT554" t="s">
        <v>91</v>
      </c>
      <c r="AU554" t="s">
        <v>91</v>
      </c>
    </row>
    <row r="555" spans="39:47">
      <c r="AM555" s="15">
        <v>54.2</v>
      </c>
      <c r="AN555" s="15"/>
      <c r="AP555" t="s">
        <v>91</v>
      </c>
      <c r="AQ555" s="15"/>
      <c r="AR555" s="15"/>
      <c r="AT555" t="s">
        <v>91</v>
      </c>
      <c r="AU555" t="s">
        <v>91</v>
      </c>
    </row>
    <row r="556" spans="39:47">
      <c r="AM556" s="15">
        <v>54.300000000000004</v>
      </c>
      <c r="AN556" s="15"/>
      <c r="AP556" t="s">
        <v>91</v>
      </c>
      <c r="AQ556" s="15"/>
      <c r="AR556" s="15"/>
      <c r="AT556" t="s">
        <v>91</v>
      </c>
      <c r="AU556" t="s">
        <v>91</v>
      </c>
    </row>
    <row r="557" spans="39:47">
      <c r="AM557" s="15">
        <v>54.400000000000006</v>
      </c>
      <c r="AN557" s="15"/>
      <c r="AP557" t="s">
        <v>91</v>
      </c>
      <c r="AQ557" s="15"/>
      <c r="AR557" s="15"/>
      <c r="AT557" t="s">
        <v>91</v>
      </c>
      <c r="AU557" t="s">
        <v>91</v>
      </c>
    </row>
    <row r="558" spans="39:47">
      <c r="AM558" s="15">
        <v>54.5</v>
      </c>
      <c r="AN558" s="15"/>
      <c r="AP558" t="s">
        <v>91</v>
      </c>
      <c r="AQ558" s="15"/>
      <c r="AR558" s="15"/>
      <c r="AT558" t="s">
        <v>91</v>
      </c>
      <c r="AU558" t="s">
        <v>91</v>
      </c>
    </row>
    <row r="559" spans="39:47">
      <c r="AM559" s="15">
        <v>54.6</v>
      </c>
      <c r="AN559" s="15"/>
      <c r="AP559" t="s">
        <v>91</v>
      </c>
      <c r="AQ559" s="15"/>
      <c r="AR559" s="15"/>
      <c r="AT559" t="s">
        <v>91</v>
      </c>
      <c r="AU559" t="s">
        <v>91</v>
      </c>
    </row>
    <row r="560" spans="39:47">
      <c r="AM560" s="15">
        <v>54.7</v>
      </c>
      <c r="AN560" s="15"/>
      <c r="AP560" t="s">
        <v>91</v>
      </c>
      <c r="AQ560" s="15"/>
      <c r="AR560" s="15"/>
      <c r="AT560" t="s">
        <v>91</v>
      </c>
      <c r="AU560" t="s">
        <v>91</v>
      </c>
    </row>
    <row r="561" spans="39:47">
      <c r="AM561" s="15">
        <v>54.800000000000004</v>
      </c>
      <c r="AN561" s="15"/>
      <c r="AP561" t="s">
        <v>91</v>
      </c>
      <c r="AQ561" s="15"/>
      <c r="AR561" s="15"/>
      <c r="AT561" t="s">
        <v>91</v>
      </c>
      <c r="AU561" t="s">
        <v>91</v>
      </c>
    </row>
    <row r="562" spans="39:47">
      <c r="AM562" s="15">
        <v>54.900000000000006</v>
      </c>
      <c r="AN562" s="15"/>
      <c r="AP562" t="s">
        <v>91</v>
      </c>
      <c r="AQ562" s="15"/>
      <c r="AR562" s="15"/>
      <c r="AT562" t="s">
        <v>91</v>
      </c>
      <c r="AU562" t="s">
        <v>91</v>
      </c>
    </row>
    <row r="563" spans="39:47">
      <c r="AM563" s="15">
        <v>55</v>
      </c>
      <c r="AN563" s="15"/>
      <c r="AP563" t="s">
        <v>91</v>
      </c>
      <c r="AQ563" s="15"/>
      <c r="AR563" s="15"/>
      <c r="AT563" t="s">
        <v>91</v>
      </c>
      <c r="AU563" t="s">
        <v>91</v>
      </c>
    </row>
    <row r="564" spans="39:47">
      <c r="AM564" s="15">
        <v>55.1</v>
      </c>
      <c r="AN564" s="15"/>
      <c r="AP564" t="s">
        <v>91</v>
      </c>
      <c r="AQ564" s="15"/>
      <c r="AR564" s="15"/>
      <c r="AT564" t="s">
        <v>91</v>
      </c>
      <c r="AU564" t="s">
        <v>91</v>
      </c>
    </row>
    <row r="565" spans="39:47">
      <c r="AM565" s="15">
        <v>55.2</v>
      </c>
      <c r="AN565" s="15"/>
      <c r="AP565" t="s">
        <v>91</v>
      </c>
      <c r="AQ565" s="15"/>
      <c r="AR565" s="15"/>
      <c r="AT565" t="s">
        <v>91</v>
      </c>
      <c r="AU565" t="s">
        <v>91</v>
      </c>
    </row>
    <row r="566" spans="39:47">
      <c r="AM566" s="15">
        <v>55.300000000000004</v>
      </c>
      <c r="AN566" s="15"/>
      <c r="AP566" t="s">
        <v>91</v>
      </c>
      <c r="AQ566" s="15"/>
      <c r="AR566" s="15"/>
      <c r="AT566" t="s">
        <v>91</v>
      </c>
      <c r="AU566" t="s">
        <v>91</v>
      </c>
    </row>
    <row r="567" spans="39:47">
      <c r="AM567" s="15">
        <v>55.400000000000006</v>
      </c>
      <c r="AN567" s="15"/>
      <c r="AP567" t="s">
        <v>91</v>
      </c>
      <c r="AQ567" s="15"/>
      <c r="AR567" s="15"/>
      <c r="AT567" t="s">
        <v>91</v>
      </c>
      <c r="AU567" t="s">
        <v>91</v>
      </c>
    </row>
    <row r="568" spans="39:47">
      <c r="AM568" s="15">
        <v>55.5</v>
      </c>
      <c r="AN568" s="15"/>
      <c r="AP568" t="s">
        <v>91</v>
      </c>
      <c r="AQ568" s="15"/>
      <c r="AR568" s="15"/>
      <c r="AT568" t="s">
        <v>91</v>
      </c>
      <c r="AU568" t="s">
        <v>91</v>
      </c>
    </row>
    <row r="569" spans="39:47">
      <c r="AM569" s="15">
        <v>55.6</v>
      </c>
      <c r="AN569" s="15"/>
      <c r="AP569" t="s">
        <v>91</v>
      </c>
      <c r="AQ569" s="15"/>
      <c r="AR569" s="15"/>
      <c r="AT569" t="s">
        <v>91</v>
      </c>
      <c r="AU569" t="s">
        <v>91</v>
      </c>
    </row>
    <row r="570" spans="39:47">
      <c r="AM570" s="15">
        <v>55.7</v>
      </c>
      <c r="AN570" s="15"/>
      <c r="AP570" t="s">
        <v>91</v>
      </c>
      <c r="AQ570" s="15"/>
      <c r="AR570" s="15"/>
      <c r="AT570" t="s">
        <v>91</v>
      </c>
      <c r="AU570" t="s">
        <v>91</v>
      </c>
    </row>
    <row r="571" spans="39:47">
      <c r="AM571" s="15">
        <v>55.800000000000004</v>
      </c>
      <c r="AN571" s="15"/>
      <c r="AP571" t="s">
        <v>91</v>
      </c>
      <c r="AQ571" s="15"/>
      <c r="AR571" s="15"/>
      <c r="AT571" t="s">
        <v>91</v>
      </c>
      <c r="AU571" t="s">
        <v>91</v>
      </c>
    </row>
    <row r="572" spans="39:47">
      <c r="AM572" s="15">
        <v>55.900000000000006</v>
      </c>
      <c r="AN572" s="15"/>
      <c r="AP572" t="s">
        <v>91</v>
      </c>
      <c r="AQ572" s="15"/>
      <c r="AR572" s="15"/>
      <c r="AT572" t="s">
        <v>91</v>
      </c>
      <c r="AU572" t="s">
        <v>91</v>
      </c>
    </row>
    <row r="573" spans="39:47">
      <c r="AM573" s="15">
        <v>56</v>
      </c>
      <c r="AN573" s="15"/>
      <c r="AP573" t="s">
        <v>91</v>
      </c>
      <c r="AQ573" s="15"/>
      <c r="AR573" s="15"/>
      <c r="AT573" t="s">
        <v>91</v>
      </c>
      <c r="AU573" t="s">
        <v>91</v>
      </c>
    </row>
    <row r="574" spans="39:47">
      <c r="AM574" s="15">
        <v>56.1</v>
      </c>
      <c r="AN574" s="15"/>
      <c r="AP574" t="s">
        <v>91</v>
      </c>
      <c r="AQ574" s="15"/>
      <c r="AR574" s="15"/>
      <c r="AT574" t="s">
        <v>91</v>
      </c>
      <c r="AU574" t="s">
        <v>91</v>
      </c>
    </row>
    <row r="575" spans="39:47">
      <c r="AM575" s="15">
        <v>56.2</v>
      </c>
      <c r="AN575" s="15"/>
      <c r="AP575" t="s">
        <v>91</v>
      </c>
      <c r="AQ575" s="15"/>
      <c r="AR575" s="15"/>
      <c r="AT575" t="s">
        <v>91</v>
      </c>
      <c r="AU575" t="s">
        <v>91</v>
      </c>
    </row>
    <row r="576" spans="39:47">
      <c r="AM576" s="15">
        <v>56.300000000000004</v>
      </c>
      <c r="AN576" s="15"/>
      <c r="AP576" t="s">
        <v>91</v>
      </c>
      <c r="AQ576" s="15"/>
      <c r="AR576" s="15"/>
      <c r="AT576" t="s">
        <v>91</v>
      </c>
      <c r="AU576" t="s">
        <v>91</v>
      </c>
    </row>
    <row r="577" spans="39:47">
      <c r="AM577" s="15">
        <v>56.400000000000006</v>
      </c>
      <c r="AN577" s="15"/>
      <c r="AP577" t="s">
        <v>91</v>
      </c>
      <c r="AQ577" s="15"/>
      <c r="AR577" s="15"/>
      <c r="AT577" t="s">
        <v>91</v>
      </c>
      <c r="AU577" t="s">
        <v>91</v>
      </c>
    </row>
    <row r="578" spans="39:47">
      <c r="AM578" s="15">
        <v>56.5</v>
      </c>
      <c r="AN578" s="15"/>
      <c r="AP578" t="s">
        <v>91</v>
      </c>
      <c r="AQ578" s="15"/>
      <c r="AR578" s="15"/>
      <c r="AT578" t="s">
        <v>91</v>
      </c>
      <c r="AU578" t="s">
        <v>91</v>
      </c>
    </row>
    <row r="579" spans="39:47">
      <c r="AM579" s="15">
        <v>56.6</v>
      </c>
      <c r="AN579" s="15"/>
      <c r="AP579" t="s">
        <v>91</v>
      </c>
      <c r="AQ579" s="15"/>
      <c r="AR579" s="15"/>
      <c r="AT579" t="s">
        <v>91</v>
      </c>
      <c r="AU579" t="s">
        <v>91</v>
      </c>
    </row>
    <row r="580" spans="39:47">
      <c r="AM580" s="15">
        <v>56.7</v>
      </c>
      <c r="AN580" s="15"/>
      <c r="AP580" t="s">
        <v>91</v>
      </c>
      <c r="AQ580" s="15"/>
      <c r="AR580" s="15"/>
      <c r="AT580" t="s">
        <v>91</v>
      </c>
      <c r="AU580" t="s">
        <v>91</v>
      </c>
    </row>
    <row r="581" spans="39:47">
      <c r="AM581" s="15">
        <v>56.800000000000004</v>
      </c>
      <c r="AN581" s="15"/>
      <c r="AP581" t="s">
        <v>91</v>
      </c>
      <c r="AQ581" s="15"/>
      <c r="AR581" s="15"/>
      <c r="AT581" t="s">
        <v>91</v>
      </c>
      <c r="AU581" t="s">
        <v>91</v>
      </c>
    </row>
    <row r="582" spans="39:47">
      <c r="AM582" s="15">
        <v>56.900000000000006</v>
      </c>
      <c r="AN582" s="15"/>
      <c r="AP582" t="s">
        <v>91</v>
      </c>
      <c r="AQ582" s="15"/>
      <c r="AR582" s="15"/>
      <c r="AT582" t="s">
        <v>91</v>
      </c>
      <c r="AU582" t="s">
        <v>91</v>
      </c>
    </row>
    <row r="583" spans="39:47">
      <c r="AM583" s="15">
        <v>57</v>
      </c>
      <c r="AN583" s="15"/>
      <c r="AP583" t="s">
        <v>91</v>
      </c>
      <c r="AQ583" s="15"/>
      <c r="AR583" s="15"/>
      <c r="AT583" t="s">
        <v>91</v>
      </c>
      <c r="AU583" t="s">
        <v>91</v>
      </c>
    </row>
    <row r="584" spans="39:47">
      <c r="AM584" s="15">
        <v>57.1</v>
      </c>
      <c r="AN584" s="15"/>
      <c r="AP584" t="s">
        <v>91</v>
      </c>
      <c r="AQ584" s="15"/>
      <c r="AR584" s="15"/>
      <c r="AT584" t="s">
        <v>91</v>
      </c>
      <c r="AU584" t="s">
        <v>91</v>
      </c>
    </row>
    <row r="585" spans="39:47">
      <c r="AM585" s="15">
        <v>57.2</v>
      </c>
      <c r="AN585" s="15"/>
      <c r="AP585" t="s">
        <v>91</v>
      </c>
      <c r="AQ585" s="15"/>
      <c r="AR585" s="15"/>
      <c r="AT585" t="s">
        <v>91</v>
      </c>
      <c r="AU585" t="s">
        <v>91</v>
      </c>
    </row>
    <row r="586" spans="39:47">
      <c r="AM586" s="15">
        <v>57.300000000000004</v>
      </c>
      <c r="AN586" s="15"/>
      <c r="AP586" t="s">
        <v>91</v>
      </c>
      <c r="AQ586" s="15"/>
      <c r="AR586" s="15"/>
      <c r="AT586" t="s">
        <v>91</v>
      </c>
      <c r="AU586" t="s">
        <v>91</v>
      </c>
    </row>
    <row r="587" spans="39:47">
      <c r="AM587" s="15">
        <v>57.400000000000006</v>
      </c>
      <c r="AN587" s="15"/>
      <c r="AP587" t="s">
        <v>91</v>
      </c>
      <c r="AQ587" s="15"/>
      <c r="AR587" s="15"/>
      <c r="AT587" t="s">
        <v>91</v>
      </c>
      <c r="AU587" t="s">
        <v>91</v>
      </c>
    </row>
    <row r="588" spans="39:47">
      <c r="AM588" s="15">
        <v>57.5</v>
      </c>
      <c r="AN588" s="15"/>
      <c r="AP588" t="s">
        <v>91</v>
      </c>
      <c r="AQ588" s="15"/>
      <c r="AR588" s="15"/>
      <c r="AT588" t="s">
        <v>91</v>
      </c>
      <c r="AU588" t="s">
        <v>91</v>
      </c>
    </row>
    <row r="589" spans="39:47">
      <c r="AM589" s="15">
        <v>57.6</v>
      </c>
      <c r="AN589" s="15"/>
      <c r="AP589" t="s">
        <v>91</v>
      </c>
      <c r="AQ589" s="15"/>
      <c r="AR589" s="15"/>
      <c r="AT589" t="s">
        <v>91</v>
      </c>
      <c r="AU589" t="s">
        <v>91</v>
      </c>
    </row>
    <row r="590" spans="39:47">
      <c r="AM590" s="15">
        <v>57.7</v>
      </c>
      <c r="AN590" s="15"/>
      <c r="AP590" t="s">
        <v>91</v>
      </c>
      <c r="AQ590" s="15"/>
      <c r="AR590" s="15"/>
      <c r="AT590" t="s">
        <v>91</v>
      </c>
      <c r="AU590" t="s">
        <v>91</v>
      </c>
    </row>
    <row r="591" spans="39:47">
      <c r="AM591" s="15">
        <v>57.800000000000004</v>
      </c>
      <c r="AN591" s="15"/>
      <c r="AP591" t="s">
        <v>91</v>
      </c>
      <c r="AQ591" s="15"/>
      <c r="AR591" s="15"/>
      <c r="AT591" t="s">
        <v>91</v>
      </c>
      <c r="AU591" t="s">
        <v>91</v>
      </c>
    </row>
    <row r="592" spans="39:47">
      <c r="AM592" s="15">
        <v>57.900000000000006</v>
      </c>
      <c r="AN592" s="15"/>
      <c r="AP592" t="s">
        <v>91</v>
      </c>
      <c r="AQ592" s="15"/>
      <c r="AR592" s="15"/>
      <c r="AT592" t="s">
        <v>91</v>
      </c>
      <c r="AU592" t="s">
        <v>91</v>
      </c>
    </row>
    <row r="593" spans="39:47">
      <c r="AM593" s="15">
        <v>58</v>
      </c>
      <c r="AN593" s="15"/>
      <c r="AP593" t="s">
        <v>91</v>
      </c>
      <c r="AQ593" s="15"/>
      <c r="AR593" s="15"/>
      <c r="AT593" t="s">
        <v>91</v>
      </c>
      <c r="AU593" t="s">
        <v>91</v>
      </c>
    </row>
    <row r="594" spans="39:47">
      <c r="AM594" s="15">
        <v>58.1</v>
      </c>
      <c r="AN594" s="15"/>
      <c r="AP594" t="s">
        <v>91</v>
      </c>
      <c r="AQ594" s="15"/>
      <c r="AR594" s="15"/>
      <c r="AT594" t="s">
        <v>91</v>
      </c>
      <c r="AU594" t="s">
        <v>91</v>
      </c>
    </row>
    <row r="595" spans="39:47">
      <c r="AM595" s="15">
        <v>58.2</v>
      </c>
      <c r="AN595" s="15"/>
      <c r="AP595" t="s">
        <v>91</v>
      </c>
      <c r="AQ595" s="15"/>
      <c r="AR595" s="15"/>
      <c r="AT595" t="s">
        <v>91</v>
      </c>
      <c r="AU595" t="s">
        <v>91</v>
      </c>
    </row>
    <row r="596" spans="39:47">
      <c r="AM596" s="15">
        <v>58.300000000000004</v>
      </c>
      <c r="AN596" s="15"/>
      <c r="AP596" t="s">
        <v>91</v>
      </c>
      <c r="AQ596" s="15"/>
      <c r="AR596" s="15"/>
      <c r="AT596" t="s">
        <v>91</v>
      </c>
      <c r="AU596" t="s">
        <v>91</v>
      </c>
    </row>
    <row r="597" spans="39:47">
      <c r="AM597" s="15">
        <v>58.400000000000006</v>
      </c>
      <c r="AN597" s="15"/>
      <c r="AP597" t="s">
        <v>91</v>
      </c>
      <c r="AQ597" s="15"/>
      <c r="AR597" s="15"/>
      <c r="AT597" t="s">
        <v>91</v>
      </c>
      <c r="AU597" t="s">
        <v>91</v>
      </c>
    </row>
    <row r="598" spans="39:47">
      <c r="AM598" s="15">
        <v>58.5</v>
      </c>
      <c r="AN598" s="15"/>
      <c r="AP598" t="s">
        <v>91</v>
      </c>
      <c r="AQ598" s="15"/>
      <c r="AR598" s="15"/>
      <c r="AT598" t="s">
        <v>91</v>
      </c>
      <c r="AU598" t="s">
        <v>91</v>
      </c>
    </row>
    <row r="599" spans="39:47">
      <c r="AM599" s="15">
        <v>58.6</v>
      </c>
      <c r="AN599" s="15"/>
      <c r="AP599" t="s">
        <v>91</v>
      </c>
      <c r="AQ599" s="15"/>
      <c r="AR599" s="15"/>
      <c r="AT599" t="s">
        <v>91</v>
      </c>
      <c r="AU599" t="s">
        <v>91</v>
      </c>
    </row>
    <row r="600" spans="39:47">
      <c r="AM600" s="15">
        <v>58.7</v>
      </c>
      <c r="AN600" s="15"/>
      <c r="AP600" t="s">
        <v>91</v>
      </c>
      <c r="AQ600" s="15"/>
      <c r="AR600" s="15"/>
      <c r="AT600" t="s">
        <v>91</v>
      </c>
      <c r="AU600" t="s">
        <v>91</v>
      </c>
    </row>
    <row r="601" spans="39:47">
      <c r="AM601" s="15">
        <v>58.800000000000004</v>
      </c>
      <c r="AN601" s="15"/>
      <c r="AP601" t="s">
        <v>91</v>
      </c>
      <c r="AQ601" s="15"/>
      <c r="AR601" s="15"/>
      <c r="AT601" t="s">
        <v>91</v>
      </c>
      <c r="AU601" t="s">
        <v>91</v>
      </c>
    </row>
    <row r="602" spans="39:47">
      <c r="AM602" s="15">
        <v>58.900000000000006</v>
      </c>
      <c r="AN602" s="15"/>
      <c r="AP602" t="s">
        <v>91</v>
      </c>
      <c r="AQ602" s="15"/>
      <c r="AR602" s="15"/>
      <c r="AT602" t="s">
        <v>91</v>
      </c>
      <c r="AU602" t="s">
        <v>91</v>
      </c>
    </row>
    <row r="603" spans="39:47">
      <c r="AM603" s="15">
        <v>59</v>
      </c>
      <c r="AN603" s="15"/>
      <c r="AP603" t="s">
        <v>91</v>
      </c>
      <c r="AQ603" s="15"/>
      <c r="AR603" s="15"/>
      <c r="AT603" t="s">
        <v>91</v>
      </c>
      <c r="AU603" t="s">
        <v>91</v>
      </c>
    </row>
    <row r="604" spans="39:47">
      <c r="AM604" s="15">
        <v>59.1</v>
      </c>
      <c r="AN604" s="15"/>
      <c r="AP604" t="s">
        <v>91</v>
      </c>
      <c r="AQ604" s="15"/>
      <c r="AR604" s="15"/>
      <c r="AT604" t="s">
        <v>91</v>
      </c>
      <c r="AU604" t="s">
        <v>91</v>
      </c>
    </row>
    <row r="605" spans="39:47">
      <c r="AM605" s="15">
        <v>59.2</v>
      </c>
      <c r="AN605" s="15"/>
      <c r="AP605" t="s">
        <v>91</v>
      </c>
      <c r="AQ605" s="15"/>
      <c r="AR605" s="15"/>
      <c r="AT605" t="s">
        <v>91</v>
      </c>
      <c r="AU605" t="s">
        <v>91</v>
      </c>
    </row>
    <row r="606" spans="39:47">
      <c r="AM606" s="15">
        <v>59.300000000000004</v>
      </c>
      <c r="AN606" s="15"/>
      <c r="AP606" t="s">
        <v>91</v>
      </c>
      <c r="AQ606" s="15"/>
      <c r="AR606" s="15"/>
      <c r="AT606" t="s">
        <v>91</v>
      </c>
      <c r="AU606" t="s">
        <v>91</v>
      </c>
    </row>
    <row r="607" spans="39:47">
      <c r="AM607" s="15">
        <v>59.400000000000006</v>
      </c>
      <c r="AN607" s="15"/>
      <c r="AP607" t="s">
        <v>91</v>
      </c>
      <c r="AQ607" s="15"/>
      <c r="AR607" s="15"/>
      <c r="AT607" t="s">
        <v>91</v>
      </c>
      <c r="AU607" t="s">
        <v>91</v>
      </c>
    </row>
    <row r="608" spans="39:47">
      <c r="AM608" s="15">
        <v>59.5</v>
      </c>
      <c r="AN608" s="15"/>
      <c r="AP608" t="s">
        <v>91</v>
      </c>
      <c r="AQ608" s="15"/>
      <c r="AR608" s="15"/>
      <c r="AT608" t="s">
        <v>91</v>
      </c>
      <c r="AU608" t="s">
        <v>91</v>
      </c>
    </row>
    <row r="609" spans="39:47">
      <c r="AM609" s="15">
        <v>59.6</v>
      </c>
      <c r="AN609" s="15"/>
      <c r="AP609" t="s">
        <v>91</v>
      </c>
      <c r="AQ609" s="15"/>
      <c r="AR609" s="15"/>
      <c r="AT609" t="s">
        <v>91</v>
      </c>
      <c r="AU609" t="s">
        <v>91</v>
      </c>
    </row>
    <row r="610" spans="39:47">
      <c r="AM610" s="15">
        <v>59.7</v>
      </c>
      <c r="AN610" s="15"/>
      <c r="AP610" t="s">
        <v>91</v>
      </c>
      <c r="AQ610" s="15"/>
      <c r="AR610" s="15"/>
      <c r="AT610" t="s">
        <v>91</v>
      </c>
      <c r="AU610" t="s">
        <v>91</v>
      </c>
    </row>
    <row r="611" spans="39:47">
      <c r="AM611" s="15">
        <v>59.800000000000004</v>
      </c>
      <c r="AN611" s="15"/>
      <c r="AP611" t="s">
        <v>91</v>
      </c>
      <c r="AQ611" s="15"/>
      <c r="AR611" s="15"/>
      <c r="AT611" t="s">
        <v>91</v>
      </c>
      <c r="AU611" t="s">
        <v>91</v>
      </c>
    </row>
    <row r="612" spans="39:47">
      <c r="AM612" s="15">
        <v>59.900000000000006</v>
      </c>
      <c r="AN612" s="15"/>
      <c r="AP612" t="s">
        <v>91</v>
      </c>
      <c r="AQ612" s="15"/>
      <c r="AR612" s="15"/>
      <c r="AT612" t="s">
        <v>91</v>
      </c>
      <c r="AU612" t="s">
        <v>91</v>
      </c>
    </row>
    <row r="613" spans="39:47">
      <c r="AM613" s="15">
        <v>60</v>
      </c>
      <c r="AN613" s="15"/>
      <c r="AP613" t="s">
        <v>91</v>
      </c>
      <c r="AQ613" s="15"/>
      <c r="AR613" s="15"/>
      <c r="AT613" t="s">
        <v>91</v>
      </c>
      <c r="AU613" t="s">
        <v>91</v>
      </c>
    </row>
    <row r="614" spans="39:47">
      <c r="AM614" s="15">
        <v>60.1</v>
      </c>
      <c r="AN614" s="15"/>
      <c r="AP614" t="s">
        <v>91</v>
      </c>
      <c r="AQ614" s="15"/>
      <c r="AR614" s="15"/>
      <c r="AT614" t="s">
        <v>91</v>
      </c>
      <c r="AU614" t="s">
        <v>91</v>
      </c>
    </row>
    <row r="615" spans="39:47">
      <c r="AM615" s="15">
        <v>60.2</v>
      </c>
      <c r="AN615" s="15"/>
      <c r="AP615" t="s">
        <v>91</v>
      </c>
      <c r="AQ615" s="15"/>
      <c r="AR615" s="15"/>
      <c r="AT615" t="s">
        <v>91</v>
      </c>
      <c r="AU615" t="s">
        <v>91</v>
      </c>
    </row>
    <row r="616" spans="39:47">
      <c r="AM616" s="15">
        <v>60.300000000000004</v>
      </c>
      <c r="AN616" s="15"/>
      <c r="AP616" t="s">
        <v>91</v>
      </c>
      <c r="AQ616" s="15"/>
      <c r="AR616" s="15"/>
      <c r="AT616" t="s">
        <v>91</v>
      </c>
      <c r="AU616" t="s">
        <v>91</v>
      </c>
    </row>
    <row r="617" spans="39:47">
      <c r="AM617" s="15">
        <v>60.400000000000006</v>
      </c>
      <c r="AN617" s="15"/>
      <c r="AP617" t="s">
        <v>91</v>
      </c>
      <c r="AQ617" s="15"/>
      <c r="AR617" s="15"/>
      <c r="AT617" t="s">
        <v>91</v>
      </c>
      <c r="AU617" t="s">
        <v>91</v>
      </c>
    </row>
    <row r="618" spans="39:47">
      <c r="AM618" s="15">
        <v>60.5</v>
      </c>
      <c r="AN618" s="15"/>
      <c r="AP618" t="s">
        <v>91</v>
      </c>
      <c r="AQ618" s="15"/>
      <c r="AR618" s="15"/>
      <c r="AT618" t="s">
        <v>91</v>
      </c>
      <c r="AU618" t="s">
        <v>91</v>
      </c>
    </row>
    <row r="619" spans="39:47">
      <c r="AM619" s="15">
        <v>60.6</v>
      </c>
      <c r="AN619" s="15"/>
      <c r="AP619" t="s">
        <v>91</v>
      </c>
      <c r="AQ619" s="15"/>
      <c r="AR619" s="15"/>
      <c r="AT619" t="s">
        <v>91</v>
      </c>
      <c r="AU619" t="s">
        <v>91</v>
      </c>
    </row>
    <row r="620" spans="39:47">
      <c r="AM620" s="15">
        <v>60.7</v>
      </c>
      <c r="AN620" s="15"/>
      <c r="AP620" t="s">
        <v>91</v>
      </c>
      <c r="AQ620" s="15"/>
      <c r="AR620" s="15"/>
      <c r="AT620" t="s">
        <v>91</v>
      </c>
      <c r="AU620" t="s">
        <v>91</v>
      </c>
    </row>
    <row r="621" spans="39:47">
      <c r="AM621" s="15">
        <v>60.800000000000004</v>
      </c>
      <c r="AN621" s="15"/>
      <c r="AP621" t="s">
        <v>91</v>
      </c>
      <c r="AQ621" s="15"/>
      <c r="AR621" s="15"/>
      <c r="AT621" t="s">
        <v>91</v>
      </c>
      <c r="AU621" t="s">
        <v>91</v>
      </c>
    </row>
    <row r="622" spans="39:47">
      <c r="AM622" s="15">
        <v>60.900000000000006</v>
      </c>
      <c r="AN622" s="15"/>
      <c r="AP622" t="s">
        <v>91</v>
      </c>
      <c r="AQ622" s="15"/>
      <c r="AR622" s="15"/>
      <c r="AT622" t="s">
        <v>91</v>
      </c>
      <c r="AU622" t="s">
        <v>91</v>
      </c>
    </row>
    <row r="623" spans="39:47">
      <c r="AM623" s="15">
        <v>61</v>
      </c>
      <c r="AN623" s="15"/>
      <c r="AP623" t="s">
        <v>91</v>
      </c>
      <c r="AQ623" s="15"/>
      <c r="AR623" s="15"/>
      <c r="AT623" t="s">
        <v>91</v>
      </c>
      <c r="AU623" t="s">
        <v>91</v>
      </c>
    </row>
    <row r="624" spans="39:47">
      <c r="AM624" s="15">
        <v>61.1</v>
      </c>
      <c r="AN624" s="15"/>
      <c r="AP624" t="s">
        <v>91</v>
      </c>
      <c r="AQ624" s="15"/>
      <c r="AR624" s="15"/>
      <c r="AT624" t="s">
        <v>91</v>
      </c>
      <c r="AU624" t="s">
        <v>91</v>
      </c>
    </row>
    <row r="625" spans="39:47">
      <c r="AM625" s="15">
        <v>61.2</v>
      </c>
      <c r="AN625" s="15"/>
      <c r="AP625" t="s">
        <v>91</v>
      </c>
      <c r="AQ625" s="15"/>
      <c r="AR625" s="15"/>
      <c r="AT625" t="s">
        <v>91</v>
      </c>
      <c r="AU625" t="s">
        <v>91</v>
      </c>
    </row>
    <row r="626" spans="39:47">
      <c r="AM626" s="15">
        <v>61.300000000000004</v>
      </c>
      <c r="AN626" s="15"/>
      <c r="AP626" t="s">
        <v>91</v>
      </c>
      <c r="AQ626" s="15"/>
      <c r="AR626" s="15"/>
      <c r="AT626" t="s">
        <v>91</v>
      </c>
      <c r="AU626" t="s">
        <v>91</v>
      </c>
    </row>
    <row r="627" spans="39:47">
      <c r="AM627" s="15">
        <v>61.400000000000006</v>
      </c>
      <c r="AN627" s="15"/>
      <c r="AP627" t="s">
        <v>91</v>
      </c>
      <c r="AQ627" s="15"/>
      <c r="AR627" s="15"/>
      <c r="AT627" t="s">
        <v>91</v>
      </c>
      <c r="AU627" t="s">
        <v>91</v>
      </c>
    </row>
    <row r="628" spans="39:47">
      <c r="AM628" s="15">
        <v>61.5</v>
      </c>
      <c r="AN628" s="15"/>
      <c r="AP628" t="s">
        <v>91</v>
      </c>
      <c r="AQ628" s="15"/>
      <c r="AR628" s="15"/>
      <c r="AT628" t="s">
        <v>91</v>
      </c>
      <c r="AU628" t="s">
        <v>91</v>
      </c>
    </row>
    <row r="629" spans="39:47">
      <c r="AM629" s="15">
        <v>61.6</v>
      </c>
      <c r="AN629" s="15"/>
      <c r="AP629" t="s">
        <v>91</v>
      </c>
      <c r="AQ629" s="15"/>
      <c r="AR629" s="15"/>
      <c r="AT629" t="s">
        <v>91</v>
      </c>
      <c r="AU629" t="s">
        <v>91</v>
      </c>
    </row>
    <row r="630" spans="39:47">
      <c r="AM630" s="15">
        <v>61.7</v>
      </c>
      <c r="AN630" s="15"/>
      <c r="AP630" t="s">
        <v>91</v>
      </c>
      <c r="AQ630" s="15"/>
      <c r="AR630" s="15"/>
      <c r="AT630" t="s">
        <v>91</v>
      </c>
      <c r="AU630" t="s">
        <v>91</v>
      </c>
    </row>
    <row r="631" spans="39:47">
      <c r="AM631" s="15">
        <v>61.800000000000004</v>
      </c>
      <c r="AN631" s="15"/>
      <c r="AP631" t="s">
        <v>91</v>
      </c>
      <c r="AQ631" s="15"/>
      <c r="AR631" s="15"/>
      <c r="AT631" t="s">
        <v>91</v>
      </c>
      <c r="AU631" t="s">
        <v>91</v>
      </c>
    </row>
    <row r="632" spans="39:47">
      <c r="AM632" s="15">
        <v>61.900000000000006</v>
      </c>
      <c r="AN632" s="15"/>
      <c r="AP632" t="s">
        <v>91</v>
      </c>
      <c r="AQ632" s="15"/>
      <c r="AR632" s="15"/>
      <c r="AT632" t="s">
        <v>91</v>
      </c>
      <c r="AU632" t="s">
        <v>91</v>
      </c>
    </row>
    <row r="633" spans="39:47">
      <c r="AM633" s="15">
        <v>62</v>
      </c>
      <c r="AN633" s="15"/>
      <c r="AP633" t="s">
        <v>91</v>
      </c>
      <c r="AQ633" s="15"/>
      <c r="AR633" s="15"/>
      <c r="AT633" t="s">
        <v>91</v>
      </c>
      <c r="AU633" t="s">
        <v>91</v>
      </c>
    </row>
    <row r="634" spans="39:47">
      <c r="AM634" s="15">
        <v>62.1</v>
      </c>
      <c r="AN634" s="15"/>
      <c r="AP634" t="s">
        <v>91</v>
      </c>
      <c r="AQ634" s="15"/>
      <c r="AR634" s="15"/>
      <c r="AT634" t="s">
        <v>91</v>
      </c>
      <c r="AU634" t="s">
        <v>91</v>
      </c>
    </row>
    <row r="635" spans="39:47">
      <c r="AM635" s="15">
        <v>62.2</v>
      </c>
      <c r="AN635" s="15"/>
      <c r="AP635" t="s">
        <v>91</v>
      </c>
      <c r="AQ635" s="15"/>
      <c r="AR635" s="15"/>
      <c r="AT635" t="s">
        <v>91</v>
      </c>
      <c r="AU635" t="s">
        <v>91</v>
      </c>
    </row>
    <row r="636" spans="39:47">
      <c r="AM636" s="15">
        <v>62.300000000000004</v>
      </c>
      <c r="AN636" s="15"/>
      <c r="AP636" t="s">
        <v>91</v>
      </c>
      <c r="AQ636" s="15"/>
      <c r="AR636" s="15"/>
      <c r="AT636" t="s">
        <v>91</v>
      </c>
      <c r="AU636" t="s">
        <v>91</v>
      </c>
    </row>
    <row r="637" spans="39:47">
      <c r="AM637" s="15">
        <v>62.400000000000006</v>
      </c>
      <c r="AN637" s="15"/>
      <c r="AP637" t="s">
        <v>91</v>
      </c>
      <c r="AQ637" s="15"/>
      <c r="AR637" s="15"/>
      <c r="AT637" t="s">
        <v>91</v>
      </c>
      <c r="AU637" t="s">
        <v>91</v>
      </c>
    </row>
    <row r="638" spans="39:47">
      <c r="AM638" s="15">
        <v>62.5</v>
      </c>
      <c r="AN638" s="15"/>
      <c r="AP638" t="s">
        <v>91</v>
      </c>
      <c r="AQ638" s="15"/>
      <c r="AR638" s="15"/>
      <c r="AT638" t="s">
        <v>91</v>
      </c>
      <c r="AU638" t="s">
        <v>91</v>
      </c>
    </row>
    <row r="639" spans="39:47">
      <c r="AM639" s="15">
        <v>62.6</v>
      </c>
      <c r="AN639" s="15"/>
      <c r="AP639" t="s">
        <v>91</v>
      </c>
      <c r="AQ639" s="15"/>
      <c r="AR639" s="15"/>
      <c r="AT639" t="s">
        <v>91</v>
      </c>
      <c r="AU639" t="s">
        <v>91</v>
      </c>
    </row>
    <row r="640" spans="39:47">
      <c r="AM640" s="15">
        <v>62.7</v>
      </c>
      <c r="AN640" s="15"/>
      <c r="AP640" t="s">
        <v>91</v>
      </c>
      <c r="AQ640" s="15"/>
      <c r="AR640" s="15"/>
      <c r="AT640" t="s">
        <v>91</v>
      </c>
      <c r="AU640" t="s">
        <v>91</v>
      </c>
    </row>
    <row r="641" spans="39:47">
      <c r="AM641" s="15">
        <v>62.800000000000004</v>
      </c>
      <c r="AN641" s="15"/>
      <c r="AP641" t="s">
        <v>91</v>
      </c>
      <c r="AQ641" s="15"/>
      <c r="AR641" s="15"/>
      <c r="AT641" t="s">
        <v>91</v>
      </c>
      <c r="AU641" t="s">
        <v>91</v>
      </c>
    </row>
    <row r="642" spans="39:47">
      <c r="AM642" s="15">
        <v>62.900000000000006</v>
      </c>
      <c r="AN642" s="15"/>
      <c r="AP642" t="s">
        <v>91</v>
      </c>
      <c r="AQ642" s="15"/>
      <c r="AR642" s="15"/>
      <c r="AT642" t="s">
        <v>91</v>
      </c>
      <c r="AU642" t="s">
        <v>91</v>
      </c>
    </row>
    <row r="643" spans="39:47">
      <c r="AM643" s="15">
        <v>63</v>
      </c>
      <c r="AN643" s="15"/>
      <c r="AP643" t="s">
        <v>91</v>
      </c>
      <c r="AQ643" s="15"/>
      <c r="AR643" s="15"/>
      <c r="AT643" t="s">
        <v>91</v>
      </c>
      <c r="AU643" t="s">
        <v>91</v>
      </c>
    </row>
    <row r="644" spans="39:47">
      <c r="AM644" s="15">
        <v>63.1</v>
      </c>
      <c r="AN644" s="15"/>
      <c r="AP644" t="s">
        <v>91</v>
      </c>
      <c r="AQ644" s="15"/>
      <c r="AR644" s="15"/>
      <c r="AT644" t="s">
        <v>91</v>
      </c>
      <c r="AU644" t="s">
        <v>91</v>
      </c>
    </row>
    <row r="645" spans="39:47">
      <c r="AM645" s="15">
        <v>63.2</v>
      </c>
      <c r="AN645" s="15"/>
      <c r="AP645" t="s">
        <v>91</v>
      </c>
      <c r="AQ645" s="15"/>
      <c r="AR645" s="15"/>
      <c r="AT645" t="s">
        <v>91</v>
      </c>
      <c r="AU645" t="s">
        <v>91</v>
      </c>
    </row>
    <row r="646" spans="39:47">
      <c r="AM646" s="15">
        <v>63.300000000000004</v>
      </c>
      <c r="AN646" s="15"/>
      <c r="AP646" t="s">
        <v>91</v>
      </c>
      <c r="AQ646" s="15"/>
      <c r="AR646" s="15"/>
      <c r="AT646" t="s">
        <v>91</v>
      </c>
      <c r="AU646" t="s">
        <v>91</v>
      </c>
    </row>
    <row r="647" spans="39:47">
      <c r="AM647" s="15">
        <v>63.400000000000006</v>
      </c>
      <c r="AN647" s="15"/>
      <c r="AP647" t="s">
        <v>91</v>
      </c>
      <c r="AQ647" s="15"/>
      <c r="AR647" s="15"/>
      <c r="AT647" t="s">
        <v>91</v>
      </c>
      <c r="AU647" t="s">
        <v>91</v>
      </c>
    </row>
    <row r="648" spans="39:47">
      <c r="AM648" s="15">
        <v>63.5</v>
      </c>
      <c r="AN648" s="15"/>
      <c r="AP648" t="s">
        <v>91</v>
      </c>
      <c r="AQ648" s="15"/>
      <c r="AR648" s="15"/>
      <c r="AT648" t="s">
        <v>91</v>
      </c>
      <c r="AU648" t="s">
        <v>91</v>
      </c>
    </row>
    <row r="649" spans="39:47">
      <c r="AM649" s="15">
        <v>63.6</v>
      </c>
      <c r="AN649" s="15"/>
      <c r="AP649" t="s">
        <v>91</v>
      </c>
      <c r="AQ649" s="15"/>
      <c r="AR649" s="15"/>
      <c r="AT649" t="s">
        <v>91</v>
      </c>
      <c r="AU649" t="s">
        <v>91</v>
      </c>
    </row>
    <row r="650" spans="39:47">
      <c r="AM650" s="15">
        <v>63.7</v>
      </c>
      <c r="AN650" s="15"/>
      <c r="AP650" t="s">
        <v>91</v>
      </c>
      <c r="AQ650" s="15"/>
      <c r="AR650" s="15"/>
      <c r="AT650" t="s">
        <v>91</v>
      </c>
      <c r="AU650" t="s">
        <v>91</v>
      </c>
    </row>
    <row r="651" spans="39:47">
      <c r="AM651" s="15">
        <v>63.800000000000004</v>
      </c>
      <c r="AN651" s="15"/>
      <c r="AP651" t="s">
        <v>91</v>
      </c>
      <c r="AQ651" s="15"/>
      <c r="AR651" s="15"/>
      <c r="AT651" t="s">
        <v>91</v>
      </c>
      <c r="AU651" t="s">
        <v>91</v>
      </c>
    </row>
    <row r="652" spans="39:47">
      <c r="AM652" s="15">
        <v>63.900000000000006</v>
      </c>
      <c r="AN652" s="15"/>
      <c r="AP652" t="s">
        <v>91</v>
      </c>
      <c r="AQ652" s="15"/>
      <c r="AR652" s="15"/>
      <c r="AT652" t="s">
        <v>91</v>
      </c>
      <c r="AU652" t="s">
        <v>91</v>
      </c>
    </row>
    <row r="653" spans="39:47">
      <c r="AM653" s="15">
        <v>64</v>
      </c>
      <c r="AN653" s="15"/>
      <c r="AP653" t="s">
        <v>91</v>
      </c>
      <c r="AQ653" s="15"/>
      <c r="AR653" s="15"/>
      <c r="AT653" t="s">
        <v>91</v>
      </c>
      <c r="AU653" t="s">
        <v>91</v>
      </c>
    </row>
    <row r="654" spans="39:47">
      <c r="AM654" s="15">
        <v>64.100000000000009</v>
      </c>
      <c r="AN654" s="15"/>
      <c r="AP654" t="s">
        <v>91</v>
      </c>
      <c r="AQ654" s="15"/>
      <c r="AR654" s="15"/>
      <c r="AT654" t="s">
        <v>91</v>
      </c>
      <c r="AU654" t="s">
        <v>91</v>
      </c>
    </row>
    <row r="655" spans="39:47">
      <c r="AM655" s="15">
        <v>64.2</v>
      </c>
      <c r="AN655" s="15"/>
      <c r="AP655" t="s">
        <v>91</v>
      </c>
      <c r="AQ655" s="15"/>
      <c r="AR655" s="15"/>
      <c r="AT655" t="s">
        <v>91</v>
      </c>
      <c r="AU655" t="s">
        <v>91</v>
      </c>
    </row>
    <row r="656" spans="39:47">
      <c r="AM656" s="15">
        <v>64.3</v>
      </c>
      <c r="AN656" s="15"/>
      <c r="AP656" t="s">
        <v>91</v>
      </c>
      <c r="AQ656" s="15"/>
      <c r="AR656" s="15"/>
      <c r="AT656" t="s">
        <v>91</v>
      </c>
      <c r="AU656" t="s">
        <v>91</v>
      </c>
    </row>
    <row r="657" spans="39:47">
      <c r="AM657" s="15">
        <v>64.400000000000006</v>
      </c>
      <c r="AN657" s="15"/>
      <c r="AP657" t="s">
        <v>91</v>
      </c>
      <c r="AQ657" s="15"/>
      <c r="AR657" s="15"/>
      <c r="AT657" t="s">
        <v>91</v>
      </c>
      <c r="AU657" t="s">
        <v>91</v>
      </c>
    </row>
    <row r="658" spans="39:47">
      <c r="AM658" s="15">
        <v>64.5</v>
      </c>
      <c r="AN658" s="15"/>
      <c r="AP658" t="s">
        <v>91</v>
      </c>
      <c r="AQ658" s="15"/>
      <c r="AR658" s="15"/>
      <c r="AT658" t="s">
        <v>91</v>
      </c>
      <c r="AU658" t="s">
        <v>91</v>
      </c>
    </row>
    <row r="659" spans="39:47">
      <c r="AM659" s="15">
        <v>64.600000000000009</v>
      </c>
      <c r="AN659" s="15"/>
      <c r="AP659" t="s">
        <v>91</v>
      </c>
      <c r="AQ659" s="15"/>
      <c r="AR659" s="15"/>
      <c r="AT659" t="s">
        <v>91</v>
      </c>
      <c r="AU659" t="s">
        <v>91</v>
      </c>
    </row>
    <row r="660" spans="39:47">
      <c r="AM660" s="15">
        <v>64.7</v>
      </c>
      <c r="AN660" s="15"/>
      <c r="AP660" t="s">
        <v>91</v>
      </c>
      <c r="AQ660" s="15"/>
      <c r="AR660" s="15"/>
      <c r="AT660" t="s">
        <v>91</v>
      </c>
      <c r="AU660" t="s">
        <v>91</v>
      </c>
    </row>
    <row r="661" spans="39:47">
      <c r="AM661" s="15">
        <v>64.8</v>
      </c>
      <c r="AN661" s="15"/>
      <c r="AP661" t="s">
        <v>91</v>
      </c>
      <c r="AQ661" s="15"/>
      <c r="AR661" s="15"/>
      <c r="AT661" t="s">
        <v>91</v>
      </c>
      <c r="AU661" t="s">
        <v>91</v>
      </c>
    </row>
    <row r="662" spans="39:47">
      <c r="AM662" s="15">
        <v>64.900000000000006</v>
      </c>
      <c r="AN662" s="15"/>
      <c r="AP662" t="s">
        <v>91</v>
      </c>
      <c r="AQ662" s="15"/>
      <c r="AR662" s="15"/>
      <c r="AT662" t="s">
        <v>91</v>
      </c>
      <c r="AU662" t="s">
        <v>91</v>
      </c>
    </row>
    <row r="663" spans="39:47">
      <c r="AM663" s="15">
        <v>65</v>
      </c>
      <c r="AN663" s="15"/>
      <c r="AP663" t="s">
        <v>91</v>
      </c>
      <c r="AQ663" s="15"/>
      <c r="AR663" s="15"/>
      <c r="AT663" t="s">
        <v>91</v>
      </c>
      <c r="AU663" t="s">
        <v>91</v>
      </c>
    </row>
    <row r="664" spans="39:47">
      <c r="AM664" s="15">
        <v>65.100000000000009</v>
      </c>
      <c r="AN664" s="15"/>
      <c r="AP664" t="s">
        <v>91</v>
      </c>
      <c r="AQ664" s="15"/>
      <c r="AR664" s="15"/>
      <c r="AT664" t="s">
        <v>91</v>
      </c>
      <c r="AU664" t="s">
        <v>91</v>
      </c>
    </row>
    <row r="665" spans="39:47">
      <c r="AM665" s="15">
        <v>65.2</v>
      </c>
      <c r="AN665" s="15"/>
      <c r="AP665" t="s">
        <v>91</v>
      </c>
      <c r="AQ665" s="15"/>
      <c r="AR665" s="15"/>
      <c r="AT665" t="s">
        <v>91</v>
      </c>
      <c r="AU665" t="s">
        <v>91</v>
      </c>
    </row>
    <row r="666" spans="39:47">
      <c r="AM666" s="15">
        <v>65.3</v>
      </c>
      <c r="AN666" s="15"/>
      <c r="AP666" t="s">
        <v>91</v>
      </c>
      <c r="AQ666" s="15"/>
      <c r="AR666" s="15"/>
      <c r="AT666" t="s">
        <v>91</v>
      </c>
      <c r="AU666" t="s">
        <v>91</v>
      </c>
    </row>
    <row r="667" spans="39:47">
      <c r="AM667" s="15">
        <v>65.400000000000006</v>
      </c>
      <c r="AN667" s="15"/>
      <c r="AP667" t="s">
        <v>91</v>
      </c>
      <c r="AQ667" s="15"/>
      <c r="AR667" s="15"/>
      <c r="AT667" t="s">
        <v>91</v>
      </c>
      <c r="AU667" t="s">
        <v>91</v>
      </c>
    </row>
    <row r="668" spans="39:47">
      <c r="AM668" s="15">
        <v>65.5</v>
      </c>
      <c r="AN668" s="15"/>
      <c r="AP668" t="s">
        <v>91</v>
      </c>
      <c r="AQ668" s="15"/>
      <c r="AR668" s="15"/>
      <c r="AT668" t="s">
        <v>91</v>
      </c>
      <c r="AU668" t="s">
        <v>91</v>
      </c>
    </row>
    <row r="669" spans="39:47">
      <c r="AM669" s="15">
        <v>65.600000000000009</v>
      </c>
      <c r="AN669" s="15"/>
      <c r="AP669" t="s">
        <v>91</v>
      </c>
      <c r="AQ669" s="15"/>
      <c r="AR669" s="15"/>
      <c r="AT669" t="s">
        <v>91</v>
      </c>
      <c r="AU669" t="s">
        <v>91</v>
      </c>
    </row>
    <row r="670" spans="39:47">
      <c r="AM670" s="15">
        <v>65.7</v>
      </c>
      <c r="AN670" s="15"/>
      <c r="AP670" t="s">
        <v>91</v>
      </c>
      <c r="AQ670" s="15"/>
      <c r="AR670" s="15"/>
      <c r="AT670" t="s">
        <v>91</v>
      </c>
      <c r="AU670" t="s">
        <v>91</v>
      </c>
    </row>
    <row r="671" spans="39:47">
      <c r="AM671" s="15">
        <v>65.8</v>
      </c>
      <c r="AN671" s="15"/>
      <c r="AP671" t="s">
        <v>91</v>
      </c>
      <c r="AQ671" s="15"/>
      <c r="AR671" s="15"/>
      <c r="AT671" t="s">
        <v>91</v>
      </c>
      <c r="AU671" t="s">
        <v>91</v>
      </c>
    </row>
    <row r="672" spans="39:47">
      <c r="AM672" s="15">
        <v>65.900000000000006</v>
      </c>
      <c r="AN672" s="15"/>
      <c r="AP672" t="s">
        <v>91</v>
      </c>
      <c r="AQ672" s="15"/>
      <c r="AR672" s="15"/>
      <c r="AT672" t="s">
        <v>91</v>
      </c>
      <c r="AU672" t="s">
        <v>91</v>
      </c>
    </row>
    <row r="673" spans="39:47">
      <c r="AM673" s="15">
        <v>66</v>
      </c>
      <c r="AN673" s="15"/>
      <c r="AP673" t="s">
        <v>91</v>
      </c>
      <c r="AQ673" s="15"/>
      <c r="AR673" s="15"/>
      <c r="AT673" t="s">
        <v>91</v>
      </c>
      <c r="AU673" t="s">
        <v>91</v>
      </c>
    </row>
    <row r="674" spans="39:47">
      <c r="AM674" s="15">
        <v>66.100000000000009</v>
      </c>
      <c r="AN674" s="15"/>
      <c r="AP674" t="s">
        <v>91</v>
      </c>
      <c r="AQ674" s="15"/>
      <c r="AR674" s="15"/>
      <c r="AT674" t="s">
        <v>91</v>
      </c>
      <c r="AU674" t="s">
        <v>91</v>
      </c>
    </row>
    <row r="675" spans="39:47">
      <c r="AM675" s="15">
        <v>66.2</v>
      </c>
      <c r="AN675" s="15"/>
      <c r="AP675" t="s">
        <v>91</v>
      </c>
      <c r="AQ675" s="15"/>
      <c r="AR675" s="15"/>
      <c r="AT675" t="s">
        <v>91</v>
      </c>
      <c r="AU675" t="s">
        <v>91</v>
      </c>
    </row>
    <row r="676" spans="39:47">
      <c r="AM676" s="15">
        <v>66.3</v>
      </c>
      <c r="AN676" s="15"/>
      <c r="AP676" t="s">
        <v>91</v>
      </c>
      <c r="AQ676" s="15"/>
      <c r="AR676" s="15"/>
      <c r="AT676" t="s">
        <v>91</v>
      </c>
      <c r="AU676" t="s">
        <v>91</v>
      </c>
    </row>
    <row r="677" spans="39:47">
      <c r="AM677" s="15">
        <v>66.400000000000006</v>
      </c>
      <c r="AN677" s="15"/>
      <c r="AP677" t="s">
        <v>91</v>
      </c>
      <c r="AQ677" s="15"/>
      <c r="AR677" s="15"/>
      <c r="AT677" t="s">
        <v>91</v>
      </c>
      <c r="AU677" t="s">
        <v>91</v>
      </c>
    </row>
    <row r="678" spans="39:47">
      <c r="AM678" s="15">
        <v>66.5</v>
      </c>
      <c r="AN678" s="15"/>
      <c r="AP678" t="s">
        <v>91</v>
      </c>
      <c r="AQ678" s="15"/>
      <c r="AR678" s="15"/>
      <c r="AT678" t="s">
        <v>91</v>
      </c>
      <c r="AU678" t="s">
        <v>91</v>
      </c>
    </row>
    <row r="679" spans="39:47">
      <c r="AM679" s="15">
        <v>66.600000000000009</v>
      </c>
      <c r="AN679" s="15"/>
      <c r="AP679" t="s">
        <v>91</v>
      </c>
      <c r="AQ679" s="15"/>
      <c r="AR679" s="15"/>
      <c r="AT679" t="s">
        <v>91</v>
      </c>
      <c r="AU679" t="s">
        <v>91</v>
      </c>
    </row>
    <row r="680" spans="39:47">
      <c r="AM680" s="15">
        <v>66.7</v>
      </c>
      <c r="AN680" s="15"/>
      <c r="AP680" t="s">
        <v>91</v>
      </c>
      <c r="AQ680" s="15"/>
      <c r="AR680" s="15"/>
      <c r="AT680" t="s">
        <v>91</v>
      </c>
      <c r="AU680" t="s">
        <v>91</v>
      </c>
    </row>
    <row r="681" spans="39:47">
      <c r="AM681" s="15">
        <v>66.8</v>
      </c>
      <c r="AN681" s="15"/>
      <c r="AP681" t="s">
        <v>91</v>
      </c>
      <c r="AQ681" s="15"/>
      <c r="AR681" s="15"/>
      <c r="AT681" t="s">
        <v>91</v>
      </c>
      <c r="AU681" t="s">
        <v>91</v>
      </c>
    </row>
    <row r="682" spans="39:47">
      <c r="AM682" s="15">
        <v>66.900000000000006</v>
      </c>
      <c r="AN682" s="15"/>
      <c r="AP682" t="s">
        <v>91</v>
      </c>
      <c r="AQ682" s="15"/>
      <c r="AR682" s="15"/>
      <c r="AT682" t="s">
        <v>91</v>
      </c>
      <c r="AU682" t="s">
        <v>91</v>
      </c>
    </row>
    <row r="683" spans="39:47">
      <c r="AM683" s="15">
        <v>67</v>
      </c>
      <c r="AN683" s="15"/>
      <c r="AP683" t="s">
        <v>91</v>
      </c>
      <c r="AQ683" s="15"/>
      <c r="AR683" s="15"/>
      <c r="AT683" t="s">
        <v>91</v>
      </c>
      <c r="AU683" t="s">
        <v>91</v>
      </c>
    </row>
    <row r="684" spans="39:47">
      <c r="AM684" s="15">
        <v>67.100000000000009</v>
      </c>
      <c r="AN684" s="15"/>
      <c r="AP684" t="s">
        <v>91</v>
      </c>
      <c r="AQ684" s="15"/>
      <c r="AR684" s="15"/>
      <c r="AT684" t="s">
        <v>91</v>
      </c>
      <c r="AU684" t="s">
        <v>91</v>
      </c>
    </row>
    <row r="685" spans="39:47">
      <c r="AM685" s="15">
        <v>67.2</v>
      </c>
      <c r="AN685" s="15"/>
      <c r="AP685" t="s">
        <v>91</v>
      </c>
      <c r="AQ685" s="15"/>
      <c r="AR685" s="15"/>
      <c r="AT685" t="s">
        <v>91</v>
      </c>
      <c r="AU685" t="s">
        <v>91</v>
      </c>
    </row>
    <row r="686" spans="39:47">
      <c r="AM686" s="15">
        <v>67.3</v>
      </c>
      <c r="AN686" s="15"/>
      <c r="AP686" t="s">
        <v>91</v>
      </c>
      <c r="AQ686" s="15"/>
      <c r="AR686" s="15"/>
      <c r="AT686" t="s">
        <v>91</v>
      </c>
      <c r="AU686" t="s">
        <v>91</v>
      </c>
    </row>
    <row r="687" spans="39:47">
      <c r="AM687" s="15">
        <v>67.400000000000006</v>
      </c>
      <c r="AN687" s="15"/>
      <c r="AP687" t="s">
        <v>91</v>
      </c>
      <c r="AQ687" s="15"/>
      <c r="AR687" s="15"/>
      <c r="AT687" t="s">
        <v>91</v>
      </c>
      <c r="AU687" t="s">
        <v>91</v>
      </c>
    </row>
    <row r="688" spans="39:47">
      <c r="AM688" s="15">
        <v>67.5</v>
      </c>
      <c r="AN688" s="15"/>
      <c r="AP688" t="s">
        <v>91</v>
      </c>
      <c r="AQ688" s="15"/>
      <c r="AR688" s="15"/>
      <c r="AT688" t="s">
        <v>91</v>
      </c>
      <c r="AU688" t="s">
        <v>91</v>
      </c>
    </row>
    <row r="689" spans="39:47">
      <c r="AM689" s="15">
        <v>67.600000000000009</v>
      </c>
      <c r="AN689" s="15"/>
      <c r="AP689" t="s">
        <v>91</v>
      </c>
      <c r="AQ689" s="15"/>
      <c r="AR689" s="15"/>
      <c r="AT689" t="s">
        <v>91</v>
      </c>
      <c r="AU689" t="s">
        <v>91</v>
      </c>
    </row>
    <row r="690" spans="39:47">
      <c r="AM690" s="15">
        <v>67.7</v>
      </c>
      <c r="AN690" s="15"/>
      <c r="AP690" t="s">
        <v>91</v>
      </c>
      <c r="AQ690" s="15"/>
      <c r="AR690" s="15"/>
      <c r="AT690" t="s">
        <v>91</v>
      </c>
      <c r="AU690" t="s">
        <v>91</v>
      </c>
    </row>
    <row r="691" spans="39:47">
      <c r="AM691" s="15">
        <v>67.8</v>
      </c>
      <c r="AN691" s="15"/>
      <c r="AP691" t="s">
        <v>91</v>
      </c>
      <c r="AQ691" s="15"/>
      <c r="AR691" s="15"/>
      <c r="AT691" t="s">
        <v>91</v>
      </c>
      <c r="AU691" t="s">
        <v>91</v>
      </c>
    </row>
    <row r="692" spans="39:47">
      <c r="AM692" s="15">
        <v>67.900000000000006</v>
      </c>
      <c r="AN692" s="15"/>
      <c r="AP692" t="s">
        <v>91</v>
      </c>
      <c r="AQ692" s="15"/>
      <c r="AR692" s="15"/>
      <c r="AT692" t="s">
        <v>91</v>
      </c>
      <c r="AU692" t="s">
        <v>91</v>
      </c>
    </row>
    <row r="693" spans="39:47">
      <c r="AM693" s="15">
        <v>68</v>
      </c>
      <c r="AN693" s="15"/>
      <c r="AP693" t="s">
        <v>91</v>
      </c>
      <c r="AQ693" s="15"/>
      <c r="AR693" s="15"/>
      <c r="AT693" t="s">
        <v>91</v>
      </c>
      <c r="AU693" t="s">
        <v>91</v>
      </c>
    </row>
    <row r="694" spans="39:47">
      <c r="AM694" s="15">
        <v>68.100000000000009</v>
      </c>
      <c r="AN694" s="15"/>
      <c r="AP694" t="s">
        <v>91</v>
      </c>
      <c r="AQ694" s="15"/>
      <c r="AR694" s="15"/>
      <c r="AT694" t="s">
        <v>91</v>
      </c>
      <c r="AU694" t="s">
        <v>91</v>
      </c>
    </row>
    <row r="695" spans="39:47">
      <c r="AM695" s="15">
        <v>68.2</v>
      </c>
      <c r="AN695" s="15"/>
      <c r="AP695" t="s">
        <v>91</v>
      </c>
      <c r="AQ695" s="15"/>
      <c r="AR695" s="15"/>
      <c r="AT695" t="s">
        <v>91</v>
      </c>
      <c r="AU695" t="s">
        <v>91</v>
      </c>
    </row>
    <row r="696" spans="39:47">
      <c r="AM696" s="15">
        <v>68.3</v>
      </c>
      <c r="AN696" s="15"/>
      <c r="AP696" t="s">
        <v>91</v>
      </c>
      <c r="AQ696" s="15"/>
      <c r="AR696" s="15"/>
      <c r="AT696" t="s">
        <v>91</v>
      </c>
      <c r="AU696" t="s">
        <v>91</v>
      </c>
    </row>
    <row r="697" spans="39:47">
      <c r="AM697" s="15">
        <v>68.400000000000006</v>
      </c>
      <c r="AN697" s="15"/>
      <c r="AP697" t="s">
        <v>91</v>
      </c>
      <c r="AQ697" s="15"/>
      <c r="AR697" s="15"/>
      <c r="AT697" t="s">
        <v>91</v>
      </c>
      <c r="AU697" t="s">
        <v>91</v>
      </c>
    </row>
    <row r="698" spans="39:47">
      <c r="AM698" s="15">
        <v>68.5</v>
      </c>
      <c r="AN698" s="15"/>
      <c r="AP698" t="s">
        <v>91</v>
      </c>
      <c r="AQ698" s="15"/>
      <c r="AR698" s="15"/>
      <c r="AT698" t="s">
        <v>91</v>
      </c>
      <c r="AU698" t="s">
        <v>91</v>
      </c>
    </row>
    <row r="699" spans="39:47">
      <c r="AM699" s="15">
        <v>68.600000000000009</v>
      </c>
      <c r="AN699" s="15"/>
      <c r="AP699" t="s">
        <v>91</v>
      </c>
      <c r="AQ699" s="15"/>
      <c r="AR699" s="15"/>
      <c r="AT699" t="s">
        <v>91</v>
      </c>
      <c r="AU699" t="s">
        <v>91</v>
      </c>
    </row>
    <row r="700" spans="39:47">
      <c r="AM700" s="15">
        <v>68.7</v>
      </c>
      <c r="AN700" s="15"/>
      <c r="AP700" t="s">
        <v>91</v>
      </c>
      <c r="AQ700" s="15"/>
      <c r="AR700" s="15"/>
      <c r="AT700" t="s">
        <v>91</v>
      </c>
      <c r="AU700" t="s">
        <v>91</v>
      </c>
    </row>
    <row r="701" spans="39:47">
      <c r="AM701" s="15">
        <v>68.8</v>
      </c>
      <c r="AN701" s="15"/>
      <c r="AP701" t="s">
        <v>91</v>
      </c>
      <c r="AQ701" s="15"/>
      <c r="AR701" s="15"/>
      <c r="AT701" t="s">
        <v>91</v>
      </c>
      <c r="AU701" t="s">
        <v>91</v>
      </c>
    </row>
    <row r="702" spans="39:47">
      <c r="AM702" s="15">
        <v>68.900000000000006</v>
      </c>
      <c r="AN702" s="15"/>
      <c r="AP702" t="s">
        <v>91</v>
      </c>
      <c r="AQ702" s="15"/>
      <c r="AR702" s="15"/>
      <c r="AT702" t="s">
        <v>91</v>
      </c>
      <c r="AU702" t="s">
        <v>91</v>
      </c>
    </row>
    <row r="703" spans="39:47">
      <c r="AM703" s="15">
        <v>69</v>
      </c>
      <c r="AN703" s="15"/>
      <c r="AP703" t="s">
        <v>91</v>
      </c>
      <c r="AQ703" s="15"/>
      <c r="AR703" s="15"/>
      <c r="AT703" t="s">
        <v>91</v>
      </c>
      <c r="AU703" t="s">
        <v>91</v>
      </c>
    </row>
    <row r="704" spans="39:47">
      <c r="AM704" s="15">
        <v>69.100000000000009</v>
      </c>
      <c r="AN704" s="15"/>
      <c r="AP704" t="s">
        <v>91</v>
      </c>
      <c r="AQ704" s="15"/>
      <c r="AR704" s="15"/>
      <c r="AT704" t="s">
        <v>91</v>
      </c>
      <c r="AU704" t="s">
        <v>91</v>
      </c>
    </row>
    <row r="705" spans="39:47">
      <c r="AM705" s="15">
        <v>69.2</v>
      </c>
      <c r="AN705" s="15"/>
      <c r="AP705" t="s">
        <v>91</v>
      </c>
      <c r="AQ705" s="15"/>
      <c r="AR705" s="15"/>
      <c r="AT705" t="s">
        <v>91</v>
      </c>
      <c r="AU705" t="s">
        <v>91</v>
      </c>
    </row>
    <row r="706" spans="39:47">
      <c r="AM706" s="15">
        <v>69.3</v>
      </c>
      <c r="AN706" s="15"/>
      <c r="AP706" t="s">
        <v>91</v>
      </c>
      <c r="AQ706" s="15"/>
      <c r="AR706" s="15"/>
      <c r="AT706" t="s">
        <v>91</v>
      </c>
      <c r="AU706" t="s">
        <v>91</v>
      </c>
    </row>
    <row r="707" spans="39:47">
      <c r="AM707" s="15">
        <v>69.400000000000006</v>
      </c>
      <c r="AN707" s="15"/>
      <c r="AP707" t="s">
        <v>91</v>
      </c>
      <c r="AQ707" s="15"/>
      <c r="AR707" s="15"/>
      <c r="AT707" t="s">
        <v>91</v>
      </c>
      <c r="AU707" t="s">
        <v>91</v>
      </c>
    </row>
    <row r="708" spans="39:47">
      <c r="AM708" s="15">
        <v>69.5</v>
      </c>
      <c r="AN708" s="15"/>
      <c r="AP708" t="s">
        <v>91</v>
      </c>
      <c r="AQ708" s="15"/>
      <c r="AR708" s="15"/>
      <c r="AT708" t="s">
        <v>91</v>
      </c>
      <c r="AU708" t="s">
        <v>91</v>
      </c>
    </row>
    <row r="709" spans="39:47">
      <c r="AM709" s="15">
        <v>69.600000000000009</v>
      </c>
      <c r="AN709" s="15"/>
      <c r="AP709" t="s">
        <v>91</v>
      </c>
      <c r="AQ709" s="15"/>
      <c r="AR709" s="15"/>
      <c r="AT709" t="s">
        <v>91</v>
      </c>
      <c r="AU709" t="s">
        <v>91</v>
      </c>
    </row>
    <row r="710" spans="39:47">
      <c r="AM710" s="15">
        <v>69.7</v>
      </c>
      <c r="AN710" s="15"/>
      <c r="AP710" t="s">
        <v>91</v>
      </c>
      <c r="AQ710" s="15"/>
      <c r="AR710" s="15"/>
      <c r="AT710" t="s">
        <v>91</v>
      </c>
      <c r="AU710" t="s">
        <v>91</v>
      </c>
    </row>
    <row r="711" spans="39:47">
      <c r="AM711" s="15">
        <v>69.8</v>
      </c>
      <c r="AN711" s="15"/>
      <c r="AP711" t="s">
        <v>91</v>
      </c>
      <c r="AQ711" s="15"/>
      <c r="AR711" s="15"/>
      <c r="AT711" t="s">
        <v>91</v>
      </c>
      <c r="AU711" t="s">
        <v>91</v>
      </c>
    </row>
    <row r="712" spans="39:47">
      <c r="AM712" s="15">
        <v>69.900000000000006</v>
      </c>
      <c r="AN712" s="15"/>
      <c r="AP712" t="s">
        <v>91</v>
      </c>
      <c r="AQ712" s="15"/>
      <c r="AR712" s="15"/>
      <c r="AT712" t="s">
        <v>91</v>
      </c>
      <c r="AU712" t="s">
        <v>91</v>
      </c>
    </row>
    <row r="713" spans="39:47">
      <c r="AM713" s="15">
        <v>70</v>
      </c>
      <c r="AN713" s="15"/>
      <c r="AP713" t="s">
        <v>91</v>
      </c>
      <c r="AQ713" s="15"/>
      <c r="AR713" s="15"/>
      <c r="AT713" t="s">
        <v>91</v>
      </c>
      <c r="AU713" t="s">
        <v>91</v>
      </c>
    </row>
    <row r="714" spans="39:47">
      <c r="AM714" s="15">
        <v>70.100000000000009</v>
      </c>
      <c r="AN714" s="15"/>
      <c r="AP714" t="s">
        <v>91</v>
      </c>
      <c r="AQ714" s="15"/>
      <c r="AR714" s="15"/>
      <c r="AT714" t="s">
        <v>91</v>
      </c>
      <c r="AU714" t="s">
        <v>91</v>
      </c>
    </row>
    <row r="715" spans="39:47">
      <c r="AM715" s="15">
        <v>70.2</v>
      </c>
      <c r="AN715" s="15"/>
      <c r="AP715" t="s">
        <v>91</v>
      </c>
      <c r="AQ715" s="15"/>
      <c r="AR715" s="15"/>
      <c r="AT715" t="s">
        <v>91</v>
      </c>
      <c r="AU715" t="s">
        <v>91</v>
      </c>
    </row>
    <row r="716" spans="39:47">
      <c r="AM716" s="15">
        <v>70.3</v>
      </c>
      <c r="AN716" s="15"/>
      <c r="AP716" t="s">
        <v>91</v>
      </c>
      <c r="AQ716" s="15"/>
      <c r="AR716" s="15"/>
      <c r="AT716" t="s">
        <v>91</v>
      </c>
      <c r="AU716" t="s">
        <v>91</v>
      </c>
    </row>
    <row r="717" spans="39:47">
      <c r="AM717" s="15">
        <v>70.400000000000006</v>
      </c>
      <c r="AN717" s="15"/>
      <c r="AP717" t="s">
        <v>91</v>
      </c>
      <c r="AQ717" s="15"/>
      <c r="AR717" s="15"/>
      <c r="AT717" t="s">
        <v>91</v>
      </c>
      <c r="AU717" t="s">
        <v>91</v>
      </c>
    </row>
    <row r="718" spans="39:47">
      <c r="AM718" s="15">
        <v>70.5</v>
      </c>
      <c r="AN718" s="15"/>
      <c r="AP718" t="s">
        <v>91</v>
      </c>
      <c r="AQ718" s="15"/>
      <c r="AR718" s="15"/>
      <c r="AT718" t="s">
        <v>91</v>
      </c>
      <c r="AU718" t="s">
        <v>91</v>
      </c>
    </row>
    <row r="719" spans="39:47">
      <c r="AM719" s="15">
        <v>70.600000000000009</v>
      </c>
      <c r="AN719" s="15"/>
      <c r="AP719" t="s">
        <v>91</v>
      </c>
      <c r="AQ719" s="15"/>
      <c r="AR719" s="15"/>
      <c r="AT719" t="s">
        <v>91</v>
      </c>
      <c r="AU719" t="s">
        <v>91</v>
      </c>
    </row>
    <row r="720" spans="39:47">
      <c r="AM720" s="15">
        <v>70.7</v>
      </c>
      <c r="AN720" s="15"/>
      <c r="AP720" t="s">
        <v>91</v>
      </c>
      <c r="AQ720" s="15"/>
      <c r="AR720" s="15"/>
      <c r="AT720" t="s">
        <v>91</v>
      </c>
      <c r="AU720" t="s">
        <v>91</v>
      </c>
    </row>
    <row r="721" spans="39:47">
      <c r="AM721" s="15">
        <v>70.8</v>
      </c>
      <c r="AN721" s="15"/>
      <c r="AP721" t="s">
        <v>91</v>
      </c>
      <c r="AQ721" s="15"/>
      <c r="AR721" s="15"/>
      <c r="AT721" t="s">
        <v>91</v>
      </c>
      <c r="AU721" t="s">
        <v>91</v>
      </c>
    </row>
    <row r="722" spans="39:47">
      <c r="AM722" s="15">
        <v>70.900000000000006</v>
      </c>
      <c r="AN722" s="15"/>
      <c r="AP722" t="s">
        <v>91</v>
      </c>
      <c r="AQ722" s="15"/>
      <c r="AR722" s="15"/>
      <c r="AT722" t="s">
        <v>91</v>
      </c>
      <c r="AU722" t="s">
        <v>91</v>
      </c>
    </row>
    <row r="723" spans="39:47">
      <c r="AM723" s="15">
        <v>71</v>
      </c>
      <c r="AN723" s="15"/>
      <c r="AP723" t="s">
        <v>91</v>
      </c>
      <c r="AQ723" s="15"/>
      <c r="AR723" s="15"/>
      <c r="AT723" t="s">
        <v>91</v>
      </c>
      <c r="AU723" t="s">
        <v>91</v>
      </c>
    </row>
    <row r="724" spans="39:47">
      <c r="AM724" s="15">
        <v>71.100000000000009</v>
      </c>
      <c r="AN724" s="15"/>
      <c r="AP724" t="s">
        <v>91</v>
      </c>
      <c r="AQ724" s="15"/>
      <c r="AR724" s="15"/>
      <c r="AT724" t="s">
        <v>91</v>
      </c>
      <c r="AU724" t="s">
        <v>91</v>
      </c>
    </row>
    <row r="725" spans="39:47">
      <c r="AM725" s="15">
        <v>71.2</v>
      </c>
      <c r="AN725" s="15"/>
      <c r="AP725" t="s">
        <v>91</v>
      </c>
      <c r="AQ725" s="15"/>
      <c r="AR725" s="15"/>
      <c r="AT725" t="s">
        <v>91</v>
      </c>
      <c r="AU725" t="s">
        <v>91</v>
      </c>
    </row>
    <row r="726" spans="39:47">
      <c r="AM726" s="15">
        <v>71.3</v>
      </c>
      <c r="AN726" s="15"/>
      <c r="AP726" t="s">
        <v>91</v>
      </c>
      <c r="AQ726" s="15"/>
      <c r="AR726" s="15"/>
      <c r="AT726" t="s">
        <v>91</v>
      </c>
      <c r="AU726" t="s">
        <v>91</v>
      </c>
    </row>
    <row r="727" spans="39:47">
      <c r="AM727" s="15">
        <v>71.400000000000006</v>
      </c>
      <c r="AN727" s="15"/>
      <c r="AP727" t="s">
        <v>91</v>
      </c>
      <c r="AQ727" s="15"/>
      <c r="AR727" s="15"/>
      <c r="AT727" t="s">
        <v>91</v>
      </c>
      <c r="AU727" t="s">
        <v>91</v>
      </c>
    </row>
    <row r="728" spans="39:47">
      <c r="AM728" s="15">
        <v>71.5</v>
      </c>
      <c r="AN728" s="15"/>
      <c r="AP728" t="s">
        <v>91</v>
      </c>
      <c r="AQ728" s="15"/>
      <c r="AR728" s="15"/>
      <c r="AT728" t="s">
        <v>91</v>
      </c>
      <c r="AU728" t="s">
        <v>91</v>
      </c>
    </row>
    <row r="729" spans="39:47">
      <c r="AM729" s="15">
        <v>71.600000000000009</v>
      </c>
      <c r="AN729" s="15"/>
      <c r="AP729" t="s">
        <v>91</v>
      </c>
      <c r="AQ729" s="15"/>
      <c r="AR729" s="15"/>
      <c r="AT729" t="s">
        <v>91</v>
      </c>
      <c r="AU729" t="s">
        <v>91</v>
      </c>
    </row>
    <row r="730" spans="39:47">
      <c r="AM730" s="15">
        <v>71.7</v>
      </c>
      <c r="AN730" s="15"/>
      <c r="AP730" t="s">
        <v>91</v>
      </c>
      <c r="AQ730" s="15"/>
      <c r="AR730" s="15"/>
      <c r="AT730" t="s">
        <v>91</v>
      </c>
      <c r="AU730" t="s">
        <v>91</v>
      </c>
    </row>
    <row r="731" spans="39:47">
      <c r="AM731" s="15">
        <v>71.8</v>
      </c>
      <c r="AN731" s="15"/>
      <c r="AP731" t="s">
        <v>91</v>
      </c>
      <c r="AQ731" s="15"/>
      <c r="AR731" s="15"/>
      <c r="AT731" t="s">
        <v>91</v>
      </c>
      <c r="AU731" t="s">
        <v>91</v>
      </c>
    </row>
    <row r="732" spans="39:47">
      <c r="AM732" s="15">
        <v>71.900000000000006</v>
      </c>
      <c r="AN732" s="15"/>
      <c r="AP732" t="s">
        <v>91</v>
      </c>
      <c r="AQ732" s="15"/>
      <c r="AR732" s="15"/>
      <c r="AT732" t="s">
        <v>91</v>
      </c>
      <c r="AU732" t="s">
        <v>91</v>
      </c>
    </row>
    <row r="733" spans="39:47">
      <c r="AM733" s="15">
        <v>72</v>
      </c>
      <c r="AN733" s="15"/>
      <c r="AP733" t="s">
        <v>91</v>
      </c>
      <c r="AQ733" s="15"/>
      <c r="AR733" s="15"/>
      <c r="AT733" t="s">
        <v>91</v>
      </c>
      <c r="AU733" t="s">
        <v>91</v>
      </c>
    </row>
    <row r="734" spans="39:47">
      <c r="AM734" s="15">
        <v>72.100000000000009</v>
      </c>
      <c r="AN734" s="15"/>
      <c r="AP734" t="s">
        <v>91</v>
      </c>
      <c r="AQ734" s="15"/>
      <c r="AR734" s="15"/>
      <c r="AT734" t="s">
        <v>91</v>
      </c>
      <c r="AU734" t="s">
        <v>91</v>
      </c>
    </row>
    <row r="735" spans="39:47">
      <c r="AM735" s="15">
        <v>72.2</v>
      </c>
      <c r="AN735" s="15"/>
      <c r="AP735" t="s">
        <v>91</v>
      </c>
      <c r="AQ735" s="15"/>
      <c r="AR735" s="15"/>
      <c r="AT735" t="s">
        <v>91</v>
      </c>
      <c r="AU735" t="s">
        <v>91</v>
      </c>
    </row>
    <row r="736" spans="39:47">
      <c r="AM736" s="15">
        <v>72.3</v>
      </c>
      <c r="AN736" s="15"/>
      <c r="AP736" t="s">
        <v>91</v>
      </c>
      <c r="AQ736" s="15"/>
      <c r="AR736" s="15"/>
      <c r="AT736" t="s">
        <v>91</v>
      </c>
      <c r="AU736" t="s">
        <v>91</v>
      </c>
    </row>
    <row r="737" spans="39:47">
      <c r="AM737" s="15">
        <v>72.400000000000006</v>
      </c>
      <c r="AN737" s="15"/>
      <c r="AP737" t="s">
        <v>91</v>
      </c>
      <c r="AQ737" s="15"/>
      <c r="AR737" s="15"/>
      <c r="AT737" t="s">
        <v>91</v>
      </c>
      <c r="AU737" t="s">
        <v>91</v>
      </c>
    </row>
    <row r="738" spans="39:47">
      <c r="AM738" s="15">
        <v>72.5</v>
      </c>
      <c r="AN738" s="15"/>
      <c r="AP738" t="s">
        <v>91</v>
      </c>
      <c r="AQ738" s="15"/>
      <c r="AR738" s="15"/>
      <c r="AT738" t="s">
        <v>91</v>
      </c>
      <c r="AU738" t="s">
        <v>91</v>
      </c>
    </row>
    <row r="739" spans="39:47">
      <c r="AM739" s="15">
        <v>72.600000000000009</v>
      </c>
      <c r="AN739" s="15"/>
      <c r="AP739" t="s">
        <v>91</v>
      </c>
      <c r="AQ739" s="15"/>
      <c r="AR739" s="15"/>
      <c r="AT739" t="s">
        <v>91</v>
      </c>
      <c r="AU739" t="s">
        <v>91</v>
      </c>
    </row>
    <row r="740" spans="39:47">
      <c r="AM740" s="15">
        <v>72.7</v>
      </c>
      <c r="AN740" s="15"/>
      <c r="AP740" t="s">
        <v>91</v>
      </c>
      <c r="AQ740" s="15"/>
      <c r="AR740" s="15"/>
      <c r="AT740" t="s">
        <v>91</v>
      </c>
      <c r="AU740" t="s">
        <v>91</v>
      </c>
    </row>
    <row r="741" spans="39:47">
      <c r="AM741" s="15">
        <v>72.8</v>
      </c>
      <c r="AN741" s="15"/>
      <c r="AP741" t="s">
        <v>91</v>
      </c>
      <c r="AQ741" s="15"/>
      <c r="AR741" s="15"/>
      <c r="AT741" t="s">
        <v>91</v>
      </c>
      <c r="AU741" t="s">
        <v>91</v>
      </c>
    </row>
    <row r="742" spans="39:47">
      <c r="AM742" s="15">
        <v>72.900000000000006</v>
      </c>
      <c r="AN742" s="15"/>
      <c r="AP742" t="s">
        <v>91</v>
      </c>
      <c r="AQ742" s="15"/>
      <c r="AR742" s="15"/>
      <c r="AT742" t="s">
        <v>91</v>
      </c>
      <c r="AU742" t="s">
        <v>91</v>
      </c>
    </row>
    <row r="743" spans="39:47">
      <c r="AM743" s="15">
        <v>73</v>
      </c>
      <c r="AN743" s="15"/>
      <c r="AP743" t="s">
        <v>91</v>
      </c>
      <c r="AQ743" s="15"/>
      <c r="AR743" s="15"/>
      <c r="AT743" t="s">
        <v>91</v>
      </c>
      <c r="AU743" t="s">
        <v>91</v>
      </c>
    </row>
    <row r="744" spans="39:47">
      <c r="AM744" s="15">
        <v>73.100000000000009</v>
      </c>
      <c r="AN744" s="15"/>
      <c r="AP744" t="s">
        <v>91</v>
      </c>
      <c r="AQ744" s="15"/>
      <c r="AR744" s="15"/>
      <c r="AT744" t="s">
        <v>91</v>
      </c>
      <c r="AU744" t="s">
        <v>91</v>
      </c>
    </row>
    <row r="745" spans="39:47">
      <c r="AM745" s="15">
        <v>73.2</v>
      </c>
      <c r="AN745" s="15"/>
      <c r="AP745" t="s">
        <v>91</v>
      </c>
      <c r="AQ745" s="15"/>
      <c r="AR745" s="15"/>
      <c r="AT745" t="s">
        <v>91</v>
      </c>
      <c r="AU745" t="s">
        <v>91</v>
      </c>
    </row>
    <row r="746" spans="39:47">
      <c r="AM746" s="15">
        <v>73.3</v>
      </c>
      <c r="AN746" s="15"/>
      <c r="AP746" t="s">
        <v>91</v>
      </c>
      <c r="AQ746" s="15"/>
      <c r="AR746" s="15"/>
      <c r="AT746" t="s">
        <v>91</v>
      </c>
      <c r="AU746" t="s">
        <v>91</v>
      </c>
    </row>
    <row r="747" spans="39:47">
      <c r="AM747" s="15">
        <v>73.400000000000006</v>
      </c>
      <c r="AN747" s="15"/>
      <c r="AP747" t="s">
        <v>91</v>
      </c>
      <c r="AQ747" s="15"/>
      <c r="AR747" s="15"/>
      <c r="AT747" t="s">
        <v>91</v>
      </c>
      <c r="AU747" t="s">
        <v>91</v>
      </c>
    </row>
    <row r="748" spans="39:47">
      <c r="AM748" s="15">
        <v>73.5</v>
      </c>
      <c r="AN748" s="15"/>
      <c r="AP748" t="s">
        <v>91</v>
      </c>
      <c r="AQ748" s="15"/>
      <c r="AR748" s="15"/>
      <c r="AT748" t="s">
        <v>91</v>
      </c>
      <c r="AU748" t="s">
        <v>91</v>
      </c>
    </row>
    <row r="749" spans="39:47">
      <c r="AM749" s="15">
        <v>73.600000000000009</v>
      </c>
      <c r="AN749" s="15"/>
      <c r="AP749" t="s">
        <v>91</v>
      </c>
      <c r="AQ749" s="15"/>
      <c r="AR749" s="15"/>
      <c r="AT749" t="s">
        <v>91</v>
      </c>
      <c r="AU749" t="s">
        <v>91</v>
      </c>
    </row>
    <row r="750" spans="39:47">
      <c r="AM750" s="15">
        <v>73.7</v>
      </c>
      <c r="AN750" s="15"/>
      <c r="AP750" t="s">
        <v>91</v>
      </c>
      <c r="AQ750" s="15"/>
      <c r="AR750" s="15"/>
      <c r="AT750" t="s">
        <v>91</v>
      </c>
      <c r="AU750" t="s">
        <v>91</v>
      </c>
    </row>
    <row r="751" spans="39:47">
      <c r="AM751" s="15">
        <v>73.8</v>
      </c>
      <c r="AN751" s="15"/>
      <c r="AP751" t="s">
        <v>91</v>
      </c>
      <c r="AQ751" s="15"/>
      <c r="AR751" s="15"/>
      <c r="AT751" t="s">
        <v>91</v>
      </c>
      <c r="AU751" t="s">
        <v>91</v>
      </c>
    </row>
    <row r="752" spans="39:47">
      <c r="AM752" s="15">
        <v>73.900000000000006</v>
      </c>
      <c r="AN752" s="15"/>
      <c r="AP752" t="s">
        <v>91</v>
      </c>
      <c r="AQ752" s="15"/>
      <c r="AR752" s="15"/>
      <c r="AT752" t="s">
        <v>91</v>
      </c>
      <c r="AU752" t="s">
        <v>91</v>
      </c>
    </row>
    <row r="753" spans="39:47">
      <c r="AM753" s="15">
        <v>74</v>
      </c>
      <c r="AN753" s="15"/>
      <c r="AP753" t="s">
        <v>91</v>
      </c>
      <c r="AQ753" s="15"/>
      <c r="AR753" s="15"/>
      <c r="AT753" t="s">
        <v>91</v>
      </c>
      <c r="AU753" t="s">
        <v>91</v>
      </c>
    </row>
    <row r="754" spans="39:47">
      <c r="AM754" s="15">
        <v>74.100000000000009</v>
      </c>
      <c r="AN754" s="15"/>
      <c r="AP754" t="s">
        <v>91</v>
      </c>
      <c r="AQ754" s="15"/>
      <c r="AR754" s="15"/>
      <c r="AT754" t="s">
        <v>91</v>
      </c>
      <c r="AU754" t="s">
        <v>91</v>
      </c>
    </row>
    <row r="755" spans="39:47">
      <c r="AM755" s="15">
        <v>74.2</v>
      </c>
      <c r="AN755" s="15"/>
      <c r="AP755" t="s">
        <v>91</v>
      </c>
      <c r="AQ755" s="15"/>
      <c r="AR755" s="15"/>
      <c r="AT755" t="s">
        <v>91</v>
      </c>
      <c r="AU755" t="s">
        <v>91</v>
      </c>
    </row>
    <row r="756" spans="39:47">
      <c r="AM756" s="15">
        <v>74.3</v>
      </c>
      <c r="AN756" s="15"/>
      <c r="AP756" t="s">
        <v>91</v>
      </c>
      <c r="AQ756" s="15"/>
      <c r="AR756" s="15"/>
      <c r="AT756" t="s">
        <v>91</v>
      </c>
      <c r="AU756" t="s">
        <v>91</v>
      </c>
    </row>
    <row r="757" spans="39:47">
      <c r="AM757" s="15">
        <v>74.400000000000006</v>
      </c>
      <c r="AN757" s="15"/>
      <c r="AP757" t="s">
        <v>91</v>
      </c>
      <c r="AQ757" s="15"/>
      <c r="AR757" s="15"/>
      <c r="AT757" t="s">
        <v>91</v>
      </c>
      <c r="AU757" t="s">
        <v>91</v>
      </c>
    </row>
    <row r="758" spans="39:47">
      <c r="AM758" s="15">
        <v>74.5</v>
      </c>
      <c r="AN758" s="15"/>
      <c r="AP758" t="s">
        <v>91</v>
      </c>
      <c r="AQ758" s="15"/>
      <c r="AR758" s="15"/>
      <c r="AT758" t="s">
        <v>91</v>
      </c>
      <c r="AU758" t="s">
        <v>91</v>
      </c>
    </row>
    <row r="759" spans="39:47">
      <c r="AM759" s="15">
        <v>74.600000000000009</v>
      </c>
      <c r="AN759" s="15"/>
      <c r="AP759" t="s">
        <v>91</v>
      </c>
      <c r="AQ759" s="15"/>
      <c r="AR759" s="15"/>
      <c r="AT759" t="s">
        <v>91</v>
      </c>
      <c r="AU759" t="s">
        <v>91</v>
      </c>
    </row>
    <row r="760" spans="39:47">
      <c r="AM760" s="15">
        <v>74.7</v>
      </c>
      <c r="AN760" s="15"/>
      <c r="AP760" t="s">
        <v>91</v>
      </c>
      <c r="AQ760" s="15"/>
      <c r="AR760" s="15"/>
      <c r="AT760" t="s">
        <v>91</v>
      </c>
      <c r="AU760" t="s">
        <v>91</v>
      </c>
    </row>
    <row r="761" spans="39:47">
      <c r="AM761" s="15">
        <v>74.8</v>
      </c>
      <c r="AN761" s="15"/>
      <c r="AP761" t="s">
        <v>91</v>
      </c>
      <c r="AQ761" s="15"/>
      <c r="AR761" s="15"/>
      <c r="AT761" t="s">
        <v>91</v>
      </c>
      <c r="AU761" t="s">
        <v>91</v>
      </c>
    </row>
    <row r="762" spans="39:47">
      <c r="AM762" s="15">
        <v>74.900000000000006</v>
      </c>
      <c r="AN762" s="15"/>
      <c r="AP762" t="s">
        <v>91</v>
      </c>
      <c r="AQ762" s="15"/>
      <c r="AR762" s="15"/>
      <c r="AT762" t="s">
        <v>91</v>
      </c>
      <c r="AU762" t="s">
        <v>91</v>
      </c>
    </row>
    <row r="763" spans="39:47">
      <c r="AM763" s="15">
        <v>75</v>
      </c>
      <c r="AN763" s="15"/>
      <c r="AP763" t="s">
        <v>91</v>
      </c>
      <c r="AQ763" s="15"/>
      <c r="AR763" s="15"/>
      <c r="AT763" t="s">
        <v>91</v>
      </c>
      <c r="AU763" t="s">
        <v>91</v>
      </c>
    </row>
    <row r="764" spans="39:47">
      <c r="AM764" s="15">
        <v>75.100000000000009</v>
      </c>
      <c r="AN764" s="15"/>
      <c r="AP764" t="s">
        <v>91</v>
      </c>
      <c r="AQ764" s="15"/>
      <c r="AR764" s="15"/>
      <c r="AT764" t="s">
        <v>91</v>
      </c>
      <c r="AU764" t="s">
        <v>91</v>
      </c>
    </row>
    <row r="765" spans="39:47">
      <c r="AM765" s="15">
        <v>75.2</v>
      </c>
      <c r="AN765" s="15"/>
      <c r="AP765" t="s">
        <v>91</v>
      </c>
      <c r="AQ765" s="15"/>
      <c r="AR765" s="15"/>
      <c r="AT765" t="s">
        <v>91</v>
      </c>
      <c r="AU765" t="s">
        <v>91</v>
      </c>
    </row>
    <row r="766" spans="39:47">
      <c r="AM766" s="15">
        <v>75.3</v>
      </c>
      <c r="AN766" s="15"/>
      <c r="AP766" t="s">
        <v>91</v>
      </c>
      <c r="AQ766" s="15"/>
      <c r="AR766" s="15"/>
      <c r="AT766" t="s">
        <v>91</v>
      </c>
      <c r="AU766" t="s">
        <v>91</v>
      </c>
    </row>
    <row r="767" spans="39:47">
      <c r="AM767" s="15">
        <v>75.400000000000006</v>
      </c>
      <c r="AN767" s="15"/>
      <c r="AP767" t="s">
        <v>91</v>
      </c>
      <c r="AQ767" s="15"/>
      <c r="AR767" s="15"/>
      <c r="AT767" t="s">
        <v>91</v>
      </c>
      <c r="AU767" t="s">
        <v>91</v>
      </c>
    </row>
    <row r="768" spans="39:47">
      <c r="AM768" s="15">
        <v>75.5</v>
      </c>
      <c r="AN768" s="15"/>
      <c r="AP768" t="s">
        <v>91</v>
      </c>
      <c r="AQ768" s="15"/>
      <c r="AR768" s="15"/>
      <c r="AT768" t="s">
        <v>91</v>
      </c>
      <c r="AU768" t="s">
        <v>91</v>
      </c>
    </row>
    <row r="769" spans="39:47">
      <c r="AM769" s="15">
        <v>75.600000000000009</v>
      </c>
      <c r="AN769" s="15"/>
      <c r="AP769" t="s">
        <v>91</v>
      </c>
      <c r="AQ769" s="15"/>
      <c r="AR769" s="15"/>
      <c r="AT769" t="s">
        <v>91</v>
      </c>
      <c r="AU769" t="s">
        <v>91</v>
      </c>
    </row>
    <row r="770" spans="39:47">
      <c r="AM770" s="15">
        <v>75.7</v>
      </c>
      <c r="AN770" s="15"/>
      <c r="AP770" t="s">
        <v>91</v>
      </c>
      <c r="AQ770" s="15"/>
      <c r="AR770" s="15"/>
      <c r="AT770" t="s">
        <v>91</v>
      </c>
      <c r="AU770" t="s">
        <v>91</v>
      </c>
    </row>
    <row r="771" spans="39:47">
      <c r="AM771" s="15">
        <v>75.8</v>
      </c>
      <c r="AN771" s="15"/>
      <c r="AP771" t="s">
        <v>91</v>
      </c>
      <c r="AQ771" s="15"/>
      <c r="AR771" s="15"/>
      <c r="AT771" t="s">
        <v>91</v>
      </c>
      <c r="AU771" t="s">
        <v>91</v>
      </c>
    </row>
    <row r="772" spans="39:47">
      <c r="AM772" s="15">
        <v>75.900000000000006</v>
      </c>
      <c r="AN772" s="15"/>
      <c r="AP772" t="s">
        <v>91</v>
      </c>
      <c r="AQ772" s="15"/>
      <c r="AR772" s="15"/>
      <c r="AT772" t="s">
        <v>91</v>
      </c>
      <c r="AU772" t="s">
        <v>91</v>
      </c>
    </row>
    <row r="773" spans="39:47">
      <c r="AM773" s="15">
        <v>76</v>
      </c>
      <c r="AN773" s="15"/>
      <c r="AP773" t="s">
        <v>91</v>
      </c>
      <c r="AQ773" s="15"/>
      <c r="AR773" s="15"/>
      <c r="AT773" t="s">
        <v>91</v>
      </c>
      <c r="AU773" t="s">
        <v>91</v>
      </c>
    </row>
    <row r="774" spans="39:47">
      <c r="AM774" s="15">
        <v>76.100000000000009</v>
      </c>
      <c r="AN774" s="15"/>
      <c r="AP774" t="s">
        <v>91</v>
      </c>
      <c r="AQ774" s="15"/>
      <c r="AR774" s="15"/>
      <c r="AT774" t="s">
        <v>91</v>
      </c>
      <c r="AU774" t="s">
        <v>91</v>
      </c>
    </row>
    <row r="775" spans="39:47">
      <c r="AM775" s="15">
        <v>76.2</v>
      </c>
      <c r="AN775" s="15"/>
      <c r="AP775" t="s">
        <v>91</v>
      </c>
      <c r="AQ775" s="15"/>
      <c r="AR775" s="15"/>
      <c r="AT775" t="s">
        <v>91</v>
      </c>
      <c r="AU775" t="s">
        <v>91</v>
      </c>
    </row>
    <row r="776" spans="39:47">
      <c r="AM776" s="15">
        <v>76.3</v>
      </c>
      <c r="AN776" s="15"/>
      <c r="AP776" t="s">
        <v>91</v>
      </c>
      <c r="AQ776" s="15"/>
      <c r="AR776" s="15"/>
      <c r="AT776" t="s">
        <v>91</v>
      </c>
      <c r="AU776" t="s">
        <v>91</v>
      </c>
    </row>
    <row r="777" spans="39:47">
      <c r="AM777" s="15">
        <v>76.400000000000006</v>
      </c>
      <c r="AN777" s="15"/>
      <c r="AP777" t="s">
        <v>91</v>
      </c>
      <c r="AQ777" s="15"/>
      <c r="AR777" s="15"/>
      <c r="AT777" t="s">
        <v>91</v>
      </c>
      <c r="AU777" t="s">
        <v>91</v>
      </c>
    </row>
    <row r="778" spans="39:47">
      <c r="AM778" s="15">
        <v>76.5</v>
      </c>
      <c r="AN778" s="15"/>
      <c r="AP778" t="s">
        <v>91</v>
      </c>
      <c r="AQ778" s="15"/>
      <c r="AR778" s="15"/>
      <c r="AT778" t="s">
        <v>91</v>
      </c>
      <c r="AU778" t="s">
        <v>91</v>
      </c>
    </row>
    <row r="779" spans="39:47">
      <c r="AM779" s="15">
        <v>76.600000000000009</v>
      </c>
      <c r="AN779" s="15"/>
      <c r="AP779" t="s">
        <v>91</v>
      </c>
      <c r="AQ779" s="15"/>
      <c r="AR779" s="15"/>
      <c r="AT779" t="s">
        <v>91</v>
      </c>
      <c r="AU779" t="s">
        <v>91</v>
      </c>
    </row>
    <row r="780" spans="39:47">
      <c r="AM780" s="15">
        <v>76.7</v>
      </c>
      <c r="AN780" s="15"/>
      <c r="AP780" t="s">
        <v>91</v>
      </c>
      <c r="AQ780" s="15"/>
      <c r="AR780" s="15"/>
      <c r="AT780" t="s">
        <v>91</v>
      </c>
      <c r="AU780" t="s">
        <v>91</v>
      </c>
    </row>
    <row r="781" spans="39:47">
      <c r="AM781" s="15">
        <v>76.800000000000011</v>
      </c>
      <c r="AN781" s="15"/>
      <c r="AP781" t="s">
        <v>91</v>
      </c>
      <c r="AQ781" s="15"/>
      <c r="AR781" s="15"/>
      <c r="AT781" t="s">
        <v>91</v>
      </c>
      <c r="AU781" t="s">
        <v>91</v>
      </c>
    </row>
    <row r="782" spans="39:47">
      <c r="AM782" s="15">
        <v>76.900000000000006</v>
      </c>
      <c r="AN782" s="15"/>
      <c r="AP782" t="s">
        <v>91</v>
      </c>
      <c r="AQ782" s="15"/>
      <c r="AR782" s="15"/>
      <c r="AT782" t="s">
        <v>91</v>
      </c>
      <c r="AU782" t="s">
        <v>91</v>
      </c>
    </row>
    <row r="783" spans="39:47">
      <c r="AM783" s="15">
        <v>77</v>
      </c>
      <c r="AN783" s="15"/>
      <c r="AP783" t="s">
        <v>91</v>
      </c>
      <c r="AQ783" s="15"/>
      <c r="AR783" s="15"/>
      <c r="AT783" t="s">
        <v>91</v>
      </c>
      <c r="AU783" t="s">
        <v>91</v>
      </c>
    </row>
    <row r="784" spans="39:47">
      <c r="AM784" s="15">
        <v>77.100000000000009</v>
      </c>
      <c r="AN784" s="15"/>
      <c r="AP784" t="s">
        <v>91</v>
      </c>
      <c r="AQ784" s="15"/>
      <c r="AR784" s="15"/>
      <c r="AT784" t="s">
        <v>91</v>
      </c>
      <c r="AU784" t="s">
        <v>91</v>
      </c>
    </row>
    <row r="785" spans="39:47">
      <c r="AM785" s="15">
        <v>77.2</v>
      </c>
      <c r="AN785" s="15"/>
      <c r="AP785" t="s">
        <v>91</v>
      </c>
      <c r="AQ785" s="15"/>
      <c r="AR785" s="15"/>
      <c r="AT785" t="s">
        <v>91</v>
      </c>
      <c r="AU785" t="s">
        <v>91</v>
      </c>
    </row>
    <row r="786" spans="39:47">
      <c r="AM786" s="15">
        <v>77.300000000000011</v>
      </c>
      <c r="AN786" s="15"/>
      <c r="AP786" t="s">
        <v>91</v>
      </c>
      <c r="AQ786" s="15"/>
      <c r="AR786" s="15"/>
      <c r="AT786" t="s">
        <v>91</v>
      </c>
      <c r="AU786" t="s">
        <v>91</v>
      </c>
    </row>
    <row r="787" spans="39:47">
      <c r="AM787" s="15">
        <v>77.400000000000006</v>
      </c>
      <c r="AN787" s="15"/>
      <c r="AP787" t="s">
        <v>91</v>
      </c>
      <c r="AQ787" s="15"/>
      <c r="AR787" s="15"/>
      <c r="AT787" t="s">
        <v>91</v>
      </c>
      <c r="AU787" t="s">
        <v>91</v>
      </c>
    </row>
    <row r="788" spans="39:47">
      <c r="AM788" s="15">
        <v>77.5</v>
      </c>
      <c r="AN788" s="15"/>
      <c r="AP788" t="s">
        <v>91</v>
      </c>
      <c r="AQ788" s="15"/>
      <c r="AR788" s="15"/>
      <c r="AT788" t="s">
        <v>91</v>
      </c>
      <c r="AU788" t="s">
        <v>91</v>
      </c>
    </row>
    <row r="789" spans="39:47">
      <c r="AM789" s="15">
        <v>77.600000000000009</v>
      </c>
      <c r="AN789" s="15"/>
      <c r="AP789" t="s">
        <v>91</v>
      </c>
      <c r="AQ789" s="15"/>
      <c r="AR789" s="15"/>
      <c r="AT789" t="s">
        <v>91</v>
      </c>
      <c r="AU789" t="s">
        <v>91</v>
      </c>
    </row>
    <row r="790" spans="39:47">
      <c r="AM790" s="15">
        <v>77.7</v>
      </c>
      <c r="AN790" s="15"/>
      <c r="AP790" t="s">
        <v>91</v>
      </c>
      <c r="AQ790" s="15"/>
      <c r="AR790" s="15"/>
      <c r="AT790" t="s">
        <v>91</v>
      </c>
      <c r="AU790" t="s">
        <v>91</v>
      </c>
    </row>
    <row r="791" spans="39:47">
      <c r="AM791" s="15">
        <v>77.800000000000011</v>
      </c>
      <c r="AN791" s="15"/>
      <c r="AP791" t="s">
        <v>91</v>
      </c>
      <c r="AQ791" s="15"/>
      <c r="AR791" s="15"/>
      <c r="AT791" t="s">
        <v>91</v>
      </c>
      <c r="AU791" t="s">
        <v>91</v>
      </c>
    </row>
    <row r="792" spans="39:47">
      <c r="AM792" s="15">
        <v>77.900000000000006</v>
      </c>
      <c r="AN792" s="15"/>
      <c r="AP792" t="s">
        <v>91</v>
      </c>
      <c r="AQ792" s="15"/>
      <c r="AR792" s="15"/>
      <c r="AT792" t="s">
        <v>91</v>
      </c>
      <c r="AU792" t="s">
        <v>91</v>
      </c>
    </row>
    <row r="793" spans="39:47">
      <c r="AM793" s="15">
        <v>78</v>
      </c>
      <c r="AN793" s="15"/>
      <c r="AP793" t="s">
        <v>91</v>
      </c>
      <c r="AQ793" s="15"/>
      <c r="AR793" s="15"/>
      <c r="AT793" t="s">
        <v>91</v>
      </c>
      <c r="AU793" t="s">
        <v>91</v>
      </c>
    </row>
    <row r="794" spans="39:47">
      <c r="AM794" s="15">
        <v>78.100000000000009</v>
      </c>
      <c r="AN794" s="15"/>
      <c r="AP794" t="s">
        <v>91</v>
      </c>
      <c r="AQ794" s="15"/>
      <c r="AR794" s="15"/>
      <c r="AT794" t="s">
        <v>91</v>
      </c>
      <c r="AU794" t="s">
        <v>91</v>
      </c>
    </row>
    <row r="795" spans="39:47">
      <c r="AM795" s="15">
        <v>78.2</v>
      </c>
      <c r="AN795" s="15"/>
      <c r="AP795" t="s">
        <v>91</v>
      </c>
      <c r="AQ795" s="15"/>
      <c r="AR795" s="15"/>
      <c r="AT795" t="s">
        <v>91</v>
      </c>
      <c r="AU795" t="s">
        <v>91</v>
      </c>
    </row>
    <row r="796" spans="39:47">
      <c r="AM796" s="15">
        <v>78.300000000000011</v>
      </c>
      <c r="AN796" s="15"/>
      <c r="AP796" t="s">
        <v>91</v>
      </c>
      <c r="AQ796" s="15"/>
      <c r="AR796" s="15"/>
      <c r="AT796" t="s">
        <v>91</v>
      </c>
      <c r="AU796" t="s">
        <v>91</v>
      </c>
    </row>
    <row r="797" spans="39:47">
      <c r="AM797" s="15">
        <v>78.400000000000006</v>
      </c>
      <c r="AN797" s="15"/>
      <c r="AP797" t="s">
        <v>91</v>
      </c>
      <c r="AQ797" s="15"/>
      <c r="AR797" s="15"/>
      <c r="AT797" t="s">
        <v>91</v>
      </c>
      <c r="AU797" t="s">
        <v>91</v>
      </c>
    </row>
    <row r="798" spans="39:47">
      <c r="AM798" s="15">
        <v>78.5</v>
      </c>
      <c r="AN798" s="15"/>
      <c r="AP798" t="s">
        <v>91</v>
      </c>
      <c r="AQ798" s="15"/>
      <c r="AR798" s="15"/>
      <c r="AT798" t="s">
        <v>91</v>
      </c>
      <c r="AU798" t="s">
        <v>91</v>
      </c>
    </row>
    <row r="799" spans="39:47">
      <c r="AM799" s="15">
        <v>78.600000000000009</v>
      </c>
      <c r="AN799" s="15"/>
      <c r="AP799" t="s">
        <v>91</v>
      </c>
      <c r="AQ799" s="15"/>
      <c r="AR799" s="15"/>
      <c r="AT799" t="s">
        <v>91</v>
      </c>
      <c r="AU799" t="s">
        <v>91</v>
      </c>
    </row>
    <row r="800" spans="39:47">
      <c r="AM800" s="15">
        <v>78.7</v>
      </c>
      <c r="AN800" s="15"/>
      <c r="AP800" t="s">
        <v>91</v>
      </c>
      <c r="AQ800" s="15"/>
      <c r="AR800" s="15"/>
      <c r="AT800" t="s">
        <v>91</v>
      </c>
      <c r="AU800" t="s">
        <v>91</v>
      </c>
    </row>
    <row r="801" spans="39:47">
      <c r="AM801" s="15">
        <v>78.800000000000011</v>
      </c>
      <c r="AN801" s="15"/>
      <c r="AP801" t="s">
        <v>91</v>
      </c>
      <c r="AQ801" s="15"/>
      <c r="AR801" s="15"/>
      <c r="AT801" t="s">
        <v>91</v>
      </c>
      <c r="AU801" t="s">
        <v>91</v>
      </c>
    </row>
    <row r="802" spans="39:47">
      <c r="AM802" s="15">
        <v>78.900000000000006</v>
      </c>
      <c r="AN802" s="15"/>
      <c r="AP802" t="s">
        <v>91</v>
      </c>
      <c r="AQ802" s="15"/>
      <c r="AR802" s="15"/>
      <c r="AT802" t="s">
        <v>91</v>
      </c>
      <c r="AU802" t="s">
        <v>91</v>
      </c>
    </row>
    <row r="803" spans="39:47">
      <c r="AM803" s="15">
        <v>79</v>
      </c>
      <c r="AN803" s="15"/>
      <c r="AP803" t="s">
        <v>91</v>
      </c>
      <c r="AQ803" s="15"/>
      <c r="AR803" s="15"/>
      <c r="AT803" t="s">
        <v>91</v>
      </c>
      <c r="AU803" t="s">
        <v>91</v>
      </c>
    </row>
    <row r="804" spans="39:47">
      <c r="AM804" s="15">
        <v>79.100000000000009</v>
      </c>
      <c r="AN804" s="15"/>
      <c r="AP804" t="s">
        <v>91</v>
      </c>
      <c r="AQ804" s="15"/>
      <c r="AR804" s="15"/>
      <c r="AT804" t="s">
        <v>91</v>
      </c>
      <c r="AU804" t="s">
        <v>91</v>
      </c>
    </row>
    <row r="805" spans="39:47">
      <c r="AM805" s="15">
        <v>79.2</v>
      </c>
      <c r="AN805" s="15"/>
      <c r="AP805" t="s">
        <v>91</v>
      </c>
      <c r="AQ805" s="15"/>
      <c r="AR805" s="15"/>
      <c r="AT805" t="s">
        <v>91</v>
      </c>
      <c r="AU805" t="s">
        <v>91</v>
      </c>
    </row>
    <row r="806" spans="39:47">
      <c r="AM806" s="15">
        <v>79.300000000000011</v>
      </c>
      <c r="AN806" s="15"/>
      <c r="AP806" t="s">
        <v>91</v>
      </c>
      <c r="AQ806" s="15"/>
      <c r="AR806" s="15"/>
      <c r="AT806" t="s">
        <v>91</v>
      </c>
      <c r="AU806" t="s">
        <v>91</v>
      </c>
    </row>
    <row r="807" spans="39:47">
      <c r="AM807" s="15">
        <v>79.400000000000006</v>
      </c>
      <c r="AN807" s="15"/>
      <c r="AP807" t="s">
        <v>91</v>
      </c>
      <c r="AQ807" s="15"/>
      <c r="AR807" s="15"/>
      <c r="AT807" t="s">
        <v>91</v>
      </c>
      <c r="AU807" t="s">
        <v>91</v>
      </c>
    </row>
    <row r="808" spans="39:47">
      <c r="AM808" s="15">
        <v>79.5</v>
      </c>
      <c r="AN808" s="15"/>
      <c r="AP808" t="s">
        <v>91</v>
      </c>
      <c r="AQ808" s="15"/>
      <c r="AR808" s="15"/>
      <c r="AT808" t="s">
        <v>91</v>
      </c>
      <c r="AU808" t="s">
        <v>91</v>
      </c>
    </row>
    <row r="809" spans="39:47">
      <c r="AM809" s="15">
        <v>79.600000000000009</v>
      </c>
      <c r="AN809" s="15"/>
      <c r="AP809" t="s">
        <v>91</v>
      </c>
      <c r="AQ809" s="15"/>
      <c r="AR809" s="15"/>
      <c r="AT809" t="s">
        <v>91</v>
      </c>
      <c r="AU809" t="s">
        <v>91</v>
      </c>
    </row>
    <row r="810" spans="39:47">
      <c r="AM810" s="15">
        <v>79.7</v>
      </c>
      <c r="AN810" s="15"/>
      <c r="AP810" t="s">
        <v>91</v>
      </c>
      <c r="AQ810" s="15"/>
      <c r="AR810" s="15"/>
      <c r="AT810" t="s">
        <v>91</v>
      </c>
      <c r="AU810" t="s">
        <v>91</v>
      </c>
    </row>
    <row r="811" spans="39:47">
      <c r="AM811" s="15">
        <v>79.800000000000011</v>
      </c>
      <c r="AN811" s="15"/>
      <c r="AP811" t="s">
        <v>91</v>
      </c>
      <c r="AQ811" s="15"/>
      <c r="AR811" s="15"/>
      <c r="AT811" t="s">
        <v>91</v>
      </c>
      <c r="AU811" t="s">
        <v>91</v>
      </c>
    </row>
    <row r="812" spans="39:47">
      <c r="AM812" s="15">
        <v>79.900000000000006</v>
      </c>
      <c r="AN812" s="15"/>
      <c r="AP812" t="s">
        <v>91</v>
      </c>
      <c r="AQ812" s="15"/>
      <c r="AR812" s="15"/>
      <c r="AT812" t="s">
        <v>91</v>
      </c>
      <c r="AU812" t="s">
        <v>91</v>
      </c>
    </row>
    <row r="813" spans="39:47">
      <c r="AM813" s="15">
        <v>80</v>
      </c>
      <c r="AN813" s="15"/>
      <c r="AP813" t="s">
        <v>91</v>
      </c>
      <c r="AQ813" s="15"/>
      <c r="AR813" s="15"/>
      <c r="AT813" t="s">
        <v>91</v>
      </c>
      <c r="AU813" t="s">
        <v>91</v>
      </c>
    </row>
    <row r="814" spans="39:47">
      <c r="AM814" s="15">
        <v>80.100000000000009</v>
      </c>
      <c r="AN814" s="15"/>
      <c r="AP814" t="s">
        <v>91</v>
      </c>
      <c r="AQ814" s="15"/>
      <c r="AR814" s="15"/>
      <c r="AT814" t="s">
        <v>91</v>
      </c>
      <c r="AU814" t="s">
        <v>91</v>
      </c>
    </row>
    <row r="815" spans="39:47">
      <c r="AM815" s="15">
        <v>80.2</v>
      </c>
      <c r="AN815" s="15"/>
      <c r="AP815" t="s">
        <v>91</v>
      </c>
      <c r="AQ815" s="15"/>
      <c r="AR815" s="15"/>
      <c r="AT815" t="s">
        <v>91</v>
      </c>
      <c r="AU815" t="s">
        <v>91</v>
      </c>
    </row>
    <row r="816" spans="39:47">
      <c r="AM816" s="15">
        <v>80.300000000000011</v>
      </c>
      <c r="AN816" s="15"/>
      <c r="AP816" t="s">
        <v>91</v>
      </c>
      <c r="AQ816" s="15"/>
      <c r="AR816" s="15"/>
      <c r="AT816" t="s">
        <v>91</v>
      </c>
      <c r="AU816" t="s">
        <v>91</v>
      </c>
    </row>
    <row r="817" spans="39:47">
      <c r="AM817" s="15">
        <v>80.400000000000006</v>
      </c>
      <c r="AN817" s="15"/>
      <c r="AP817" t="s">
        <v>91</v>
      </c>
      <c r="AQ817" s="15"/>
      <c r="AR817" s="15"/>
      <c r="AT817" t="s">
        <v>91</v>
      </c>
      <c r="AU817" t="s">
        <v>91</v>
      </c>
    </row>
    <row r="818" spans="39:47">
      <c r="AM818" s="15">
        <v>80.5</v>
      </c>
      <c r="AN818" s="15"/>
      <c r="AP818" t="s">
        <v>91</v>
      </c>
      <c r="AQ818" s="15"/>
      <c r="AR818" s="15"/>
      <c r="AT818" t="s">
        <v>91</v>
      </c>
      <c r="AU818" t="s">
        <v>91</v>
      </c>
    </row>
    <row r="819" spans="39:47">
      <c r="AM819" s="15">
        <v>80.600000000000009</v>
      </c>
      <c r="AN819" s="15"/>
      <c r="AP819" t="s">
        <v>91</v>
      </c>
      <c r="AQ819" s="15"/>
      <c r="AR819" s="15"/>
      <c r="AT819" t="s">
        <v>91</v>
      </c>
      <c r="AU819" t="s">
        <v>91</v>
      </c>
    </row>
    <row r="820" spans="39:47">
      <c r="AM820" s="15">
        <v>80.7</v>
      </c>
      <c r="AN820" s="15"/>
      <c r="AP820" t="s">
        <v>91</v>
      </c>
      <c r="AQ820" s="15"/>
      <c r="AR820" s="15"/>
      <c r="AT820" t="s">
        <v>91</v>
      </c>
      <c r="AU820" t="s">
        <v>91</v>
      </c>
    </row>
    <row r="821" spans="39:47">
      <c r="AM821" s="15">
        <v>80.800000000000011</v>
      </c>
      <c r="AN821" s="15"/>
      <c r="AP821" t="s">
        <v>91</v>
      </c>
      <c r="AQ821" s="15"/>
      <c r="AR821" s="15"/>
      <c r="AT821" t="s">
        <v>91</v>
      </c>
      <c r="AU821" t="s">
        <v>91</v>
      </c>
    </row>
    <row r="822" spans="39:47">
      <c r="AM822" s="15">
        <v>80.900000000000006</v>
      </c>
      <c r="AN822" s="15"/>
      <c r="AP822" t="s">
        <v>91</v>
      </c>
      <c r="AQ822" s="15"/>
      <c r="AR822" s="15"/>
      <c r="AT822" t="s">
        <v>91</v>
      </c>
      <c r="AU822" t="s">
        <v>91</v>
      </c>
    </row>
    <row r="823" spans="39:47">
      <c r="AM823" s="15">
        <v>81</v>
      </c>
      <c r="AN823" s="15"/>
      <c r="AP823" t="s">
        <v>91</v>
      </c>
      <c r="AQ823" s="15"/>
      <c r="AR823" s="15"/>
      <c r="AT823" t="s">
        <v>91</v>
      </c>
      <c r="AU823" t="s">
        <v>91</v>
      </c>
    </row>
    <row r="824" spans="39:47">
      <c r="AM824" s="15">
        <v>81.100000000000009</v>
      </c>
      <c r="AN824" s="15"/>
      <c r="AP824" t="s">
        <v>91</v>
      </c>
      <c r="AQ824" s="15"/>
      <c r="AR824" s="15"/>
      <c r="AT824" t="s">
        <v>91</v>
      </c>
      <c r="AU824" t="s">
        <v>91</v>
      </c>
    </row>
    <row r="825" spans="39:47">
      <c r="AM825" s="15">
        <v>81.2</v>
      </c>
      <c r="AN825" s="15"/>
      <c r="AP825" t="s">
        <v>91</v>
      </c>
      <c r="AQ825" s="15"/>
      <c r="AR825" s="15"/>
      <c r="AT825" t="s">
        <v>91</v>
      </c>
      <c r="AU825" t="s">
        <v>91</v>
      </c>
    </row>
    <row r="826" spans="39:47">
      <c r="AM826" s="15">
        <v>81.300000000000011</v>
      </c>
      <c r="AN826" s="15"/>
      <c r="AP826" t="s">
        <v>91</v>
      </c>
      <c r="AQ826" s="15"/>
      <c r="AR826" s="15"/>
      <c r="AT826" t="s">
        <v>91</v>
      </c>
      <c r="AU826" t="s">
        <v>91</v>
      </c>
    </row>
    <row r="827" spans="39:47">
      <c r="AM827" s="15">
        <v>81.400000000000006</v>
      </c>
      <c r="AN827" s="15"/>
      <c r="AP827" t="s">
        <v>91</v>
      </c>
      <c r="AQ827" s="15"/>
      <c r="AR827" s="15"/>
      <c r="AT827" t="s">
        <v>91</v>
      </c>
      <c r="AU827" t="s">
        <v>91</v>
      </c>
    </row>
    <row r="828" spans="39:47">
      <c r="AM828" s="15">
        <v>81.5</v>
      </c>
      <c r="AN828" s="15"/>
      <c r="AP828" t="s">
        <v>91</v>
      </c>
      <c r="AQ828" s="15"/>
      <c r="AR828" s="15"/>
      <c r="AT828" t="s">
        <v>91</v>
      </c>
      <c r="AU828" t="s">
        <v>91</v>
      </c>
    </row>
    <row r="829" spans="39:47">
      <c r="AM829" s="15">
        <v>81.600000000000009</v>
      </c>
      <c r="AN829" s="15"/>
      <c r="AP829" t="s">
        <v>91</v>
      </c>
      <c r="AQ829" s="15"/>
      <c r="AR829" s="15"/>
      <c r="AT829" t="s">
        <v>91</v>
      </c>
      <c r="AU829" t="s">
        <v>91</v>
      </c>
    </row>
    <row r="830" spans="39:47">
      <c r="AM830" s="15">
        <v>81.7</v>
      </c>
      <c r="AN830" s="15"/>
      <c r="AP830" t="s">
        <v>91</v>
      </c>
      <c r="AQ830" s="15"/>
      <c r="AR830" s="15"/>
      <c r="AT830" t="s">
        <v>91</v>
      </c>
      <c r="AU830" t="s">
        <v>91</v>
      </c>
    </row>
    <row r="831" spans="39:47">
      <c r="AM831" s="15">
        <v>81.800000000000011</v>
      </c>
      <c r="AN831" s="15"/>
      <c r="AP831" t="s">
        <v>91</v>
      </c>
      <c r="AQ831" s="15"/>
      <c r="AR831" s="15"/>
      <c r="AT831" t="s">
        <v>91</v>
      </c>
      <c r="AU831" t="s">
        <v>91</v>
      </c>
    </row>
    <row r="832" spans="39:47">
      <c r="AM832" s="15">
        <v>81.900000000000006</v>
      </c>
      <c r="AN832" s="15"/>
      <c r="AP832" t="s">
        <v>91</v>
      </c>
      <c r="AQ832" s="15"/>
      <c r="AR832" s="15"/>
      <c r="AT832" t="s">
        <v>91</v>
      </c>
      <c r="AU832" t="s">
        <v>91</v>
      </c>
    </row>
    <row r="833" spans="39:47">
      <c r="AM833" s="15">
        <v>82</v>
      </c>
      <c r="AN833" s="15"/>
      <c r="AP833" t="s">
        <v>91</v>
      </c>
      <c r="AQ833" s="15"/>
      <c r="AR833" s="15"/>
      <c r="AT833" t="s">
        <v>91</v>
      </c>
      <c r="AU833" t="s">
        <v>91</v>
      </c>
    </row>
    <row r="834" spans="39:47">
      <c r="AM834" s="15">
        <v>82.100000000000009</v>
      </c>
      <c r="AN834" s="15"/>
      <c r="AP834" t="s">
        <v>91</v>
      </c>
      <c r="AQ834" s="15"/>
      <c r="AR834" s="15"/>
      <c r="AT834" t="s">
        <v>91</v>
      </c>
      <c r="AU834" t="s">
        <v>91</v>
      </c>
    </row>
    <row r="835" spans="39:47">
      <c r="AM835" s="15">
        <v>82.2</v>
      </c>
      <c r="AN835" s="15"/>
      <c r="AP835" t="s">
        <v>91</v>
      </c>
      <c r="AQ835" s="15"/>
      <c r="AR835" s="15"/>
      <c r="AT835" t="s">
        <v>91</v>
      </c>
      <c r="AU835" t="s">
        <v>91</v>
      </c>
    </row>
    <row r="836" spans="39:47">
      <c r="AM836" s="15">
        <v>82.300000000000011</v>
      </c>
      <c r="AN836" s="15"/>
      <c r="AP836" t="s">
        <v>91</v>
      </c>
      <c r="AQ836" s="15"/>
      <c r="AR836" s="15"/>
      <c r="AT836" t="s">
        <v>91</v>
      </c>
      <c r="AU836" t="s">
        <v>91</v>
      </c>
    </row>
    <row r="837" spans="39:47">
      <c r="AM837" s="15">
        <v>82.4</v>
      </c>
      <c r="AN837" s="15"/>
      <c r="AP837" t="s">
        <v>91</v>
      </c>
      <c r="AQ837" s="15"/>
      <c r="AR837" s="15"/>
      <c r="AT837" t="s">
        <v>91</v>
      </c>
      <c r="AU837" t="s">
        <v>91</v>
      </c>
    </row>
    <row r="838" spans="39:47">
      <c r="AM838" s="15">
        <v>82.5</v>
      </c>
      <c r="AN838" s="15"/>
      <c r="AP838" t="s">
        <v>91</v>
      </c>
      <c r="AQ838" s="15"/>
      <c r="AR838" s="15"/>
      <c r="AT838" t="s">
        <v>91</v>
      </c>
      <c r="AU838" t="s">
        <v>91</v>
      </c>
    </row>
    <row r="839" spans="39:47">
      <c r="AM839" s="15">
        <v>82.600000000000009</v>
      </c>
      <c r="AN839" s="15"/>
      <c r="AP839" t="s">
        <v>91</v>
      </c>
      <c r="AQ839" s="15"/>
      <c r="AR839" s="15"/>
      <c r="AT839" t="s">
        <v>91</v>
      </c>
      <c r="AU839" t="s">
        <v>91</v>
      </c>
    </row>
    <row r="840" spans="39:47">
      <c r="AM840" s="15">
        <v>82.7</v>
      </c>
      <c r="AN840" s="15"/>
      <c r="AP840" t="s">
        <v>91</v>
      </c>
      <c r="AQ840" s="15"/>
      <c r="AR840" s="15"/>
      <c r="AT840" t="s">
        <v>91</v>
      </c>
      <c r="AU840" t="s">
        <v>91</v>
      </c>
    </row>
    <row r="841" spans="39:47">
      <c r="AM841" s="15">
        <v>82.800000000000011</v>
      </c>
      <c r="AN841" s="15"/>
      <c r="AP841" t="s">
        <v>91</v>
      </c>
      <c r="AQ841" s="15"/>
      <c r="AR841" s="15"/>
      <c r="AT841" t="s">
        <v>91</v>
      </c>
      <c r="AU841" t="s">
        <v>91</v>
      </c>
    </row>
    <row r="842" spans="39:47">
      <c r="AM842" s="15">
        <v>82.9</v>
      </c>
      <c r="AN842" s="15"/>
      <c r="AP842" t="s">
        <v>91</v>
      </c>
      <c r="AQ842" s="15"/>
      <c r="AR842" s="15"/>
      <c r="AT842" t="s">
        <v>91</v>
      </c>
      <c r="AU842" t="s">
        <v>91</v>
      </c>
    </row>
    <row r="843" spans="39:47">
      <c r="AM843" s="15">
        <v>83</v>
      </c>
      <c r="AN843" s="15"/>
      <c r="AP843" t="s">
        <v>91</v>
      </c>
      <c r="AQ843" s="15"/>
      <c r="AR843" s="15"/>
      <c r="AT843" t="s">
        <v>91</v>
      </c>
      <c r="AU843" t="s">
        <v>91</v>
      </c>
    </row>
    <row r="844" spans="39:47">
      <c r="AM844" s="15">
        <v>83.100000000000009</v>
      </c>
      <c r="AN844" s="15"/>
      <c r="AP844" t="s">
        <v>91</v>
      </c>
      <c r="AQ844" s="15"/>
      <c r="AR844" s="15"/>
      <c r="AT844" t="s">
        <v>91</v>
      </c>
      <c r="AU844" t="s">
        <v>91</v>
      </c>
    </row>
    <row r="845" spans="39:47">
      <c r="AM845" s="15">
        <v>83.2</v>
      </c>
      <c r="AN845" s="15"/>
      <c r="AP845" t="s">
        <v>91</v>
      </c>
      <c r="AQ845" s="15"/>
      <c r="AR845" s="15"/>
      <c r="AT845" t="s">
        <v>91</v>
      </c>
      <c r="AU845" t="s">
        <v>91</v>
      </c>
    </row>
    <row r="846" spans="39:47">
      <c r="AM846" s="15">
        <v>83.300000000000011</v>
      </c>
      <c r="AN846" s="15"/>
      <c r="AP846" t="s">
        <v>91</v>
      </c>
      <c r="AQ846" s="15"/>
      <c r="AR846" s="15"/>
      <c r="AT846" t="s">
        <v>91</v>
      </c>
      <c r="AU846" t="s">
        <v>91</v>
      </c>
    </row>
    <row r="847" spans="39:47">
      <c r="AM847" s="15">
        <v>83.4</v>
      </c>
      <c r="AN847" s="15"/>
      <c r="AP847" t="s">
        <v>91</v>
      </c>
      <c r="AQ847" s="15"/>
      <c r="AR847" s="15"/>
      <c r="AT847" t="s">
        <v>91</v>
      </c>
      <c r="AU847" t="s">
        <v>91</v>
      </c>
    </row>
    <row r="848" spans="39:47">
      <c r="AM848" s="15">
        <v>83.5</v>
      </c>
      <c r="AN848" s="15"/>
      <c r="AP848" t="s">
        <v>91</v>
      </c>
      <c r="AQ848" s="15"/>
      <c r="AR848" s="15"/>
      <c r="AT848" t="s">
        <v>91</v>
      </c>
      <c r="AU848" t="s">
        <v>91</v>
      </c>
    </row>
    <row r="849" spans="39:47">
      <c r="AM849" s="15">
        <v>83.600000000000009</v>
      </c>
      <c r="AN849" s="15"/>
      <c r="AP849" t="s">
        <v>91</v>
      </c>
      <c r="AQ849" s="15"/>
      <c r="AR849" s="15"/>
      <c r="AT849" t="s">
        <v>91</v>
      </c>
      <c r="AU849" t="s">
        <v>91</v>
      </c>
    </row>
    <row r="850" spans="39:47">
      <c r="AM850" s="15">
        <v>83.7</v>
      </c>
      <c r="AN850" s="15"/>
      <c r="AP850" t="s">
        <v>91</v>
      </c>
      <c r="AQ850" s="15"/>
      <c r="AR850" s="15"/>
      <c r="AT850" t="s">
        <v>91</v>
      </c>
      <c r="AU850" t="s">
        <v>91</v>
      </c>
    </row>
    <row r="851" spans="39:47">
      <c r="AM851" s="15">
        <v>83.800000000000011</v>
      </c>
      <c r="AN851" s="15"/>
      <c r="AP851" t="s">
        <v>91</v>
      </c>
      <c r="AQ851" s="15"/>
      <c r="AR851" s="15"/>
      <c r="AT851" t="s">
        <v>91</v>
      </c>
      <c r="AU851" t="s">
        <v>91</v>
      </c>
    </row>
    <row r="852" spans="39:47">
      <c r="AM852" s="15">
        <v>83.9</v>
      </c>
      <c r="AN852" s="15"/>
      <c r="AP852" t="s">
        <v>91</v>
      </c>
      <c r="AQ852" s="15"/>
      <c r="AR852" s="15"/>
      <c r="AT852" t="s">
        <v>91</v>
      </c>
      <c r="AU852" t="s">
        <v>91</v>
      </c>
    </row>
    <row r="853" spans="39:47">
      <c r="AM853" s="15">
        <v>84</v>
      </c>
      <c r="AN853" s="15"/>
      <c r="AP853" t="s">
        <v>91</v>
      </c>
      <c r="AQ853" s="15"/>
      <c r="AR853" s="15"/>
      <c r="AT853" t="s">
        <v>91</v>
      </c>
      <c r="AU853" t="s">
        <v>91</v>
      </c>
    </row>
    <row r="854" spans="39:47">
      <c r="AM854" s="15">
        <v>84.100000000000009</v>
      </c>
      <c r="AN854" s="15"/>
      <c r="AP854" t="s">
        <v>91</v>
      </c>
      <c r="AQ854" s="15"/>
      <c r="AR854" s="15"/>
      <c r="AT854" t="s">
        <v>91</v>
      </c>
      <c r="AU854" t="s">
        <v>91</v>
      </c>
    </row>
    <row r="855" spans="39:47">
      <c r="AM855" s="15">
        <v>84.2</v>
      </c>
      <c r="AN855" s="15"/>
      <c r="AP855" t="s">
        <v>91</v>
      </c>
      <c r="AQ855" s="15"/>
      <c r="AR855" s="15"/>
      <c r="AT855" t="s">
        <v>91</v>
      </c>
      <c r="AU855" t="s">
        <v>91</v>
      </c>
    </row>
    <row r="856" spans="39:47">
      <c r="AM856" s="15">
        <v>84.300000000000011</v>
      </c>
      <c r="AN856" s="15"/>
      <c r="AP856" t="s">
        <v>91</v>
      </c>
      <c r="AQ856" s="15"/>
      <c r="AR856" s="15"/>
      <c r="AT856" t="s">
        <v>91</v>
      </c>
      <c r="AU856" t="s">
        <v>91</v>
      </c>
    </row>
    <row r="857" spans="39:47">
      <c r="AM857" s="15">
        <v>84.4</v>
      </c>
      <c r="AN857" s="15"/>
      <c r="AP857" t="s">
        <v>91</v>
      </c>
      <c r="AQ857" s="15"/>
      <c r="AR857" s="15"/>
      <c r="AT857" t="s">
        <v>91</v>
      </c>
      <c r="AU857" t="s">
        <v>91</v>
      </c>
    </row>
    <row r="858" spans="39:47">
      <c r="AM858" s="15">
        <v>84.5</v>
      </c>
      <c r="AN858" s="15"/>
      <c r="AP858" t="s">
        <v>91</v>
      </c>
      <c r="AQ858" s="15"/>
      <c r="AR858" s="15"/>
      <c r="AT858" t="s">
        <v>91</v>
      </c>
      <c r="AU858" t="s">
        <v>91</v>
      </c>
    </row>
    <row r="859" spans="39:47">
      <c r="AM859" s="15">
        <v>84.600000000000009</v>
      </c>
      <c r="AN859" s="15"/>
      <c r="AP859" t="s">
        <v>91</v>
      </c>
      <c r="AQ859" s="15"/>
      <c r="AR859" s="15"/>
      <c r="AT859" t="s">
        <v>91</v>
      </c>
      <c r="AU859" t="s">
        <v>91</v>
      </c>
    </row>
    <row r="860" spans="39:47">
      <c r="AM860" s="15">
        <v>84.7</v>
      </c>
      <c r="AN860" s="15"/>
      <c r="AP860" t="s">
        <v>91</v>
      </c>
      <c r="AQ860" s="15"/>
      <c r="AR860" s="15"/>
      <c r="AT860" t="s">
        <v>91</v>
      </c>
      <c r="AU860" t="s">
        <v>91</v>
      </c>
    </row>
    <row r="861" spans="39:47">
      <c r="AM861" s="15">
        <v>84.800000000000011</v>
      </c>
      <c r="AN861" s="15"/>
      <c r="AP861" t="s">
        <v>91</v>
      </c>
      <c r="AQ861" s="15"/>
      <c r="AR861" s="15"/>
      <c r="AT861" t="s">
        <v>91</v>
      </c>
      <c r="AU861" t="s">
        <v>91</v>
      </c>
    </row>
    <row r="862" spans="39:47">
      <c r="AM862" s="15">
        <v>84.9</v>
      </c>
      <c r="AN862" s="15"/>
      <c r="AP862" t="s">
        <v>91</v>
      </c>
      <c r="AQ862" s="15"/>
      <c r="AR862" s="15"/>
      <c r="AT862" t="s">
        <v>91</v>
      </c>
      <c r="AU862" t="s">
        <v>91</v>
      </c>
    </row>
    <row r="863" spans="39:47">
      <c r="AM863" s="15">
        <v>85</v>
      </c>
      <c r="AN863" s="15"/>
      <c r="AP863" t="s">
        <v>91</v>
      </c>
      <c r="AQ863" s="15"/>
      <c r="AR863" s="15"/>
      <c r="AT863" t="s">
        <v>91</v>
      </c>
      <c r="AU863" t="s">
        <v>91</v>
      </c>
    </row>
    <row r="864" spans="39:47">
      <c r="AM864" s="15">
        <v>85.100000000000009</v>
      </c>
      <c r="AN864" s="15"/>
      <c r="AP864" t="s">
        <v>91</v>
      </c>
      <c r="AQ864" s="15"/>
      <c r="AR864" s="15"/>
      <c r="AT864" t="s">
        <v>91</v>
      </c>
      <c r="AU864" t="s">
        <v>91</v>
      </c>
    </row>
    <row r="865" spans="39:47">
      <c r="AM865" s="15">
        <v>85.2</v>
      </c>
      <c r="AN865" s="15"/>
      <c r="AP865" t="s">
        <v>91</v>
      </c>
      <c r="AQ865" s="15"/>
      <c r="AR865" s="15"/>
      <c r="AT865" t="s">
        <v>91</v>
      </c>
      <c r="AU865" t="s">
        <v>91</v>
      </c>
    </row>
    <row r="866" spans="39:47">
      <c r="AM866" s="15">
        <v>85.300000000000011</v>
      </c>
      <c r="AN866" s="15"/>
      <c r="AP866" t="s">
        <v>91</v>
      </c>
      <c r="AQ866" s="15"/>
      <c r="AR866" s="15"/>
      <c r="AT866" t="s">
        <v>91</v>
      </c>
      <c r="AU866" t="s">
        <v>91</v>
      </c>
    </row>
    <row r="867" spans="39:47">
      <c r="AM867" s="15">
        <v>85.4</v>
      </c>
      <c r="AN867" s="15"/>
      <c r="AP867" t="s">
        <v>91</v>
      </c>
      <c r="AQ867" s="15"/>
      <c r="AR867" s="15"/>
      <c r="AT867" t="s">
        <v>91</v>
      </c>
      <c r="AU867" t="s">
        <v>91</v>
      </c>
    </row>
    <row r="868" spans="39:47">
      <c r="AM868" s="15">
        <v>85.5</v>
      </c>
      <c r="AN868" s="15"/>
      <c r="AP868" t="s">
        <v>91</v>
      </c>
      <c r="AQ868" s="15"/>
      <c r="AR868" s="15"/>
      <c r="AT868" t="s">
        <v>91</v>
      </c>
      <c r="AU868" t="s">
        <v>91</v>
      </c>
    </row>
    <row r="869" spans="39:47">
      <c r="AM869" s="15">
        <v>85.600000000000009</v>
      </c>
      <c r="AN869" s="15"/>
      <c r="AP869" t="s">
        <v>91</v>
      </c>
      <c r="AQ869" s="15"/>
      <c r="AR869" s="15"/>
      <c r="AT869" t="s">
        <v>91</v>
      </c>
      <c r="AU869" t="s">
        <v>91</v>
      </c>
    </row>
    <row r="870" spans="39:47">
      <c r="AM870" s="15">
        <v>85.7</v>
      </c>
      <c r="AN870" s="15"/>
      <c r="AP870" t="s">
        <v>91</v>
      </c>
      <c r="AQ870" s="15"/>
      <c r="AR870" s="15"/>
      <c r="AT870" t="s">
        <v>91</v>
      </c>
      <c r="AU870" t="s">
        <v>91</v>
      </c>
    </row>
    <row r="871" spans="39:47">
      <c r="AM871" s="15">
        <v>85.800000000000011</v>
      </c>
      <c r="AN871" s="15"/>
      <c r="AP871" t="s">
        <v>91</v>
      </c>
      <c r="AQ871" s="15"/>
      <c r="AR871" s="15"/>
      <c r="AT871" t="s">
        <v>91</v>
      </c>
      <c r="AU871" t="s">
        <v>91</v>
      </c>
    </row>
    <row r="872" spans="39:47">
      <c r="AM872" s="15">
        <v>85.9</v>
      </c>
      <c r="AN872" s="15"/>
      <c r="AP872" t="s">
        <v>91</v>
      </c>
      <c r="AQ872" s="15"/>
      <c r="AR872" s="15"/>
      <c r="AT872" t="s">
        <v>91</v>
      </c>
      <c r="AU872" t="s">
        <v>91</v>
      </c>
    </row>
    <row r="873" spans="39:47">
      <c r="AM873" s="15">
        <v>86</v>
      </c>
      <c r="AN873" s="15"/>
      <c r="AP873" t="s">
        <v>91</v>
      </c>
      <c r="AQ873" s="15"/>
      <c r="AR873" s="15"/>
      <c r="AT873" t="s">
        <v>91</v>
      </c>
      <c r="AU873" t="s">
        <v>91</v>
      </c>
    </row>
    <row r="874" spans="39:47">
      <c r="AM874" s="15">
        <v>86.100000000000009</v>
      </c>
      <c r="AN874" s="15"/>
      <c r="AP874" t="s">
        <v>91</v>
      </c>
      <c r="AQ874" s="15"/>
      <c r="AR874" s="15"/>
      <c r="AT874" t="s">
        <v>91</v>
      </c>
      <c r="AU874" t="s">
        <v>91</v>
      </c>
    </row>
    <row r="875" spans="39:47">
      <c r="AM875" s="15">
        <v>86.2</v>
      </c>
      <c r="AN875" s="15"/>
      <c r="AP875" t="s">
        <v>91</v>
      </c>
      <c r="AQ875" s="15"/>
      <c r="AR875" s="15"/>
      <c r="AT875" t="s">
        <v>91</v>
      </c>
      <c r="AU875" t="s">
        <v>91</v>
      </c>
    </row>
    <row r="876" spans="39:47">
      <c r="AM876" s="15">
        <v>86.300000000000011</v>
      </c>
      <c r="AN876" s="15"/>
      <c r="AP876" t="s">
        <v>91</v>
      </c>
      <c r="AQ876" s="15"/>
      <c r="AR876" s="15"/>
      <c r="AT876" t="s">
        <v>91</v>
      </c>
      <c r="AU876" t="s">
        <v>91</v>
      </c>
    </row>
    <row r="877" spans="39:47">
      <c r="AM877" s="15">
        <v>86.4</v>
      </c>
      <c r="AN877" s="15"/>
      <c r="AP877" t="s">
        <v>91</v>
      </c>
      <c r="AQ877" s="15"/>
      <c r="AR877" s="15"/>
      <c r="AT877" t="s">
        <v>91</v>
      </c>
      <c r="AU877" t="s">
        <v>91</v>
      </c>
    </row>
    <row r="878" spans="39:47">
      <c r="AM878" s="15">
        <v>86.5</v>
      </c>
      <c r="AN878" s="15"/>
      <c r="AP878" t="s">
        <v>91</v>
      </c>
      <c r="AQ878" s="15"/>
      <c r="AR878" s="15"/>
      <c r="AT878" t="s">
        <v>91</v>
      </c>
      <c r="AU878" t="s">
        <v>91</v>
      </c>
    </row>
    <row r="879" spans="39:47">
      <c r="AM879" s="15">
        <v>86.600000000000009</v>
      </c>
      <c r="AN879" s="15"/>
      <c r="AP879" t="s">
        <v>91</v>
      </c>
      <c r="AQ879" s="15"/>
      <c r="AR879" s="15"/>
      <c r="AT879" t="s">
        <v>91</v>
      </c>
      <c r="AU879" t="s">
        <v>91</v>
      </c>
    </row>
    <row r="880" spans="39:47">
      <c r="AM880" s="15">
        <v>86.7</v>
      </c>
      <c r="AN880" s="15"/>
      <c r="AP880" t="s">
        <v>91</v>
      </c>
      <c r="AQ880" s="15"/>
      <c r="AR880" s="15"/>
      <c r="AT880" t="s">
        <v>91</v>
      </c>
      <c r="AU880" t="s">
        <v>91</v>
      </c>
    </row>
    <row r="881" spans="39:47">
      <c r="AM881" s="15">
        <v>86.800000000000011</v>
      </c>
      <c r="AN881" s="15"/>
      <c r="AP881" t="s">
        <v>91</v>
      </c>
      <c r="AQ881" s="15"/>
      <c r="AR881" s="15"/>
      <c r="AT881" t="s">
        <v>91</v>
      </c>
      <c r="AU881" t="s">
        <v>91</v>
      </c>
    </row>
    <row r="882" spans="39:47">
      <c r="AM882" s="15">
        <v>86.9</v>
      </c>
      <c r="AN882" s="15"/>
      <c r="AP882" t="s">
        <v>91</v>
      </c>
      <c r="AQ882" s="15"/>
      <c r="AR882" s="15"/>
      <c r="AT882" t="s">
        <v>91</v>
      </c>
      <c r="AU882" t="s">
        <v>91</v>
      </c>
    </row>
    <row r="883" spans="39:47">
      <c r="AM883" s="15">
        <v>87</v>
      </c>
      <c r="AN883" s="15"/>
      <c r="AP883" t="s">
        <v>91</v>
      </c>
      <c r="AQ883" s="15"/>
      <c r="AR883" s="15"/>
      <c r="AT883" t="s">
        <v>91</v>
      </c>
      <c r="AU883" t="s">
        <v>91</v>
      </c>
    </row>
    <row r="884" spans="39:47">
      <c r="AM884" s="15">
        <v>87.100000000000009</v>
      </c>
      <c r="AN884" s="15"/>
      <c r="AP884" t="s">
        <v>91</v>
      </c>
      <c r="AQ884" s="15"/>
      <c r="AR884" s="15"/>
      <c r="AT884" t="s">
        <v>91</v>
      </c>
      <c r="AU884" t="s">
        <v>91</v>
      </c>
    </row>
    <row r="885" spans="39:47">
      <c r="AM885" s="15">
        <v>87.2</v>
      </c>
      <c r="AN885" s="15"/>
      <c r="AP885" t="s">
        <v>91</v>
      </c>
      <c r="AQ885" s="15"/>
      <c r="AR885" s="15"/>
      <c r="AT885" t="s">
        <v>91</v>
      </c>
      <c r="AU885" t="s">
        <v>91</v>
      </c>
    </row>
    <row r="886" spans="39:47">
      <c r="AM886" s="15">
        <v>87.300000000000011</v>
      </c>
      <c r="AN886" s="15"/>
      <c r="AP886" t="s">
        <v>91</v>
      </c>
      <c r="AQ886" s="15"/>
      <c r="AR886" s="15"/>
      <c r="AT886" t="s">
        <v>91</v>
      </c>
      <c r="AU886" t="s">
        <v>91</v>
      </c>
    </row>
    <row r="887" spans="39:47">
      <c r="AM887" s="15">
        <v>87.4</v>
      </c>
      <c r="AN887" s="15"/>
      <c r="AP887" t="s">
        <v>91</v>
      </c>
      <c r="AQ887" s="15"/>
      <c r="AR887" s="15"/>
      <c r="AT887" t="s">
        <v>91</v>
      </c>
      <c r="AU887" t="s">
        <v>91</v>
      </c>
    </row>
    <row r="888" spans="39:47">
      <c r="AM888" s="15">
        <v>87.5</v>
      </c>
      <c r="AN888" s="15"/>
      <c r="AP888" t="s">
        <v>91</v>
      </c>
      <c r="AQ888" s="15"/>
      <c r="AR888" s="15"/>
      <c r="AT888" t="s">
        <v>91</v>
      </c>
      <c r="AU888" t="s">
        <v>91</v>
      </c>
    </row>
    <row r="889" spans="39:47">
      <c r="AM889" s="15">
        <v>87.600000000000009</v>
      </c>
      <c r="AN889" s="15"/>
      <c r="AP889" t="s">
        <v>91</v>
      </c>
      <c r="AQ889" s="15"/>
      <c r="AR889" s="15"/>
      <c r="AT889" t="s">
        <v>91</v>
      </c>
      <c r="AU889" t="s">
        <v>91</v>
      </c>
    </row>
    <row r="890" spans="39:47">
      <c r="AM890" s="15">
        <v>87.7</v>
      </c>
      <c r="AN890" s="15"/>
      <c r="AP890" t="s">
        <v>91</v>
      </c>
      <c r="AQ890" s="15"/>
      <c r="AR890" s="15"/>
      <c r="AT890" t="s">
        <v>91</v>
      </c>
      <c r="AU890" t="s">
        <v>91</v>
      </c>
    </row>
    <row r="891" spans="39:47">
      <c r="AM891" s="15">
        <v>87.800000000000011</v>
      </c>
      <c r="AN891" s="15"/>
      <c r="AP891" t="s">
        <v>91</v>
      </c>
      <c r="AQ891" s="15"/>
      <c r="AR891" s="15"/>
      <c r="AT891" t="s">
        <v>91</v>
      </c>
      <c r="AU891" t="s">
        <v>91</v>
      </c>
    </row>
    <row r="892" spans="39:47">
      <c r="AM892" s="15">
        <v>87.9</v>
      </c>
      <c r="AN892" s="15"/>
      <c r="AP892" t="s">
        <v>91</v>
      </c>
      <c r="AQ892" s="15"/>
      <c r="AR892" s="15"/>
      <c r="AT892" t="s">
        <v>91</v>
      </c>
      <c r="AU892" t="s">
        <v>91</v>
      </c>
    </row>
    <row r="893" spans="39:47">
      <c r="AM893" s="15">
        <v>88</v>
      </c>
      <c r="AN893" s="15"/>
      <c r="AP893" t="s">
        <v>91</v>
      </c>
      <c r="AQ893" s="15"/>
      <c r="AR893" s="15"/>
      <c r="AT893" t="s">
        <v>91</v>
      </c>
      <c r="AU893" t="s">
        <v>91</v>
      </c>
    </row>
    <row r="894" spans="39:47">
      <c r="AM894" s="15">
        <v>88.100000000000009</v>
      </c>
      <c r="AN894" s="15"/>
      <c r="AP894" t="s">
        <v>91</v>
      </c>
      <c r="AQ894" s="15"/>
      <c r="AR894" s="15"/>
      <c r="AT894" t="s">
        <v>91</v>
      </c>
      <c r="AU894" t="s">
        <v>91</v>
      </c>
    </row>
    <row r="895" spans="39:47">
      <c r="AM895" s="15">
        <v>88.2</v>
      </c>
      <c r="AN895" s="15"/>
      <c r="AP895" t="s">
        <v>91</v>
      </c>
      <c r="AQ895" s="15"/>
      <c r="AR895" s="15"/>
      <c r="AT895" t="s">
        <v>91</v>
      </c>
      <c r="AU895" t="s">
        <v>91</v>
      </c>
    </row>
    <row r="896" spans="39:47">
      <c r="AM896" s="15">
        <v>88.300000000000011</v>
      </c>
      <c r="AN896" s="15"/>
      <c r="AP896" t="s">
        <v>91</v>
      </c>
      <c r="AQ896" s="15"/>
      <c r="AR896" s="15"/>
      <c r="AT896" t="s">
        <v>91</v>
      </c>
      <c r="AU896" t="s">
        <v>91</v>
      </c>
    </row>
    <row r="897" spans="39:47">
      <c r="AM897" s="15">
        <v>88.4</v>
      </c>
      <c r="AN897" s="15"/>
      <c r="AP897" t="s">
        <v>91</v>
      </c>
      <c r="AQ897" s="15"/>
      <c r="AR897" s="15"/>
      <c r="AT897" t="s">
        <v>91</v>
      </c>
      <c r="AU897" t="s">
        <v>91</v>
      </c>
    </row>
    <row r="898" spans="39:47">
      <c r="AM898" s="15">
        <v>88.5</v>
      </c>
      <c r="AN898" s="15"/>
      <c r="AP898" t="s">
        <v>91</v>
      </c>
      <c r="AQ898" s="15"/>
      <c r="AR898" s="15"/>
      <c r="AT898" t="s">
        <v>91</v>
      </c>
      <c r="AU898" t="s">
        <v>91</v>
      </c>
    </row>
    <row r="899" spans="39:47">
      <c r="AM899" s="15">
        <v>88.600000000000009</v>
      </c>
      <c r="AN899" s="15"/>
      <c r="AP899" t="s">
        <v>91</v>
      </c>
      <c r="AQ899" s="15"/>
      <c r="AR899" s="15"/>
      <c r="AT899" t="s">
        <v>91</v>
      </c>
      <c r="AU899" t="s">
        <v>91</v>
      </c>
    </row>
    <row r="900" spans="39:47">
      <c r="AM900" s="15">
        <v>88.7</v>
      </c>
      <c r="AN900" s="15"/>
      <c r="AP900" t="s">
        <v>91</v>
      </c>
      <c r="AQ900" s="15"/>
      <c r="AR900" s="15"/>
      <c r="AT900" t="s">
        <v>91</v>
      </c>
      <c r="AU900" t="s">
        <v>91</v>
      </c>
    </row>
    <row r="901" spans="39:47">
      <c r="AM901" s="15">
        <v>88.800000000000011</v>
      </c>
      <c r="AN901" s="15"/>
      <c r="AP901" t="s">
        <v>91</v>
      </c>
      <c r="AQ901" s="15"/>
      <c r="AR901" s="15"/>
      <c r="AT901" t="s">
        <v>91</v>
      </c>
      <c r="AU901" t="s">
        <v>91</v>
      </c>
    </row>
    <row r="902" spans="39:47">
      <c r="AM902" s="15">
        <v>88.9</v>
      </c>
      <c r="AN902" s="15"/>
      <c r="AP902" t="s">
        <v>91</v>
      </c>
      <c r="AQ902" s="15"/>
      <c r="AR902" s="15"/>
      <c r="AT902" t="s">
        <v>91</v>
      </c>
      <c r="AU902" t="s">
        <v>91</v>
      </c>
    </row>
    <row r="903" spans="39:47">
      <c r="AM903" s="15">
        <v>89</v>
      </c>
      <c r="AN903" s="15"/>
      <c r="AP903" t="s">
        <v>91</v>
      </c>
      <c r="AQ903" s="15"/>
      <c r="AR903" s="15"/>
      <c r="AT903" t="s">
        <v>91</v>
      </c>
      <c r="AU903" t="s">
        <v>91</v>
      </c>
    </row>
    <row r="904" spans="39:47">
      <c r="AM904" s="15">
        <v>89.100000000000009</v>
      </c>
      <c r="AN904" s="15"/>
      <c r="AP904" t="s">
        <v>91</v>
      </c>
      <c r="AQ904" s="15"/>
      <c r="AR904" s="15"/>
      <c r="AT904" t="s">
        <v>91</v>
      </c>
      <c r="AU904" t="s">
        <v>91</v>
      </c>
    </row>
    <row r="905" spans="39:47">
      <c r="AM905" s="15">
        <v>89.2</v>
      </c>
      <c r="AN905" s="15"/>
      <c r="AP905" t="s">
        <v>91</v>
      </c>
      <c r="AQ905" s="15"/>
      <c r="AR905" s="15"/>
      <c r="AT905" t="s">
        <v>91</v>
      </c>
      <c r="AU905" t="s">
        <v>91</v>
      </c>
    </row>
    <row r="906" spans="39:47">
      <c r="AM906" s="15">
        <v>89.300000000000011</v>
      </c>
      <c r="AN906" s="15"/>
      <c r="AP906" t="s">
        <v>91</v>
      </c>
      <c r="AQ906" s="15"/>
      <c r="AR906" s="15"/>
      <c r="AT906" t="s">
        <v>91</v>
      </c>
      <c r="AU906" t="s">
        <v>91</v>
      </c>
    </row>
    <row r="907" spans="39:47">
      <c r="AM907" s="15">
        <v>89.4</v>
      </c>
      <c r="AN907" s="15"/>
      <c r="AP907" t="s">
        <v>91</v>
      </c>
      <c r="AQ907" s="15"/>
      <c r="AR907" s="15"/>
      <c r="AT907" t="s">
        <v>91</v>
      </c>
      <c r="AU907" t="s">
        <v>91</v>
      </c>
    </row>
    <row r="908" spans="39:47">
      <c r="AM908" s="15">
        <v>89.5</v>
      </c>
      <c r="AN908" s="15"/>
      <c r="AP908" t="s">
        <v>91</v>
      </c>
      <c r="AQ908" s="15"/>
      <c r="AR908" s="15"/>
      <c r="AT908" t="s">
        <v>91</v>
      </c>
      <c r="AU908" t="s">
        <v>91</v>
      </c>
    </row>
    <row r="909" spans="39:47">
      <c r="AM909" s="15">
        <v>89.600000000000009</v>
      </c>
      <c r="AN909" s="15"/>
      <c r="AP909" t="s">
        <v>91</v>
      </c>
      <c r="AQ909" s="15"/>
      <c r="AR909" s="15"/>
      <c r="AT909" t="s">
        <v>91</v>
      </c>
      <c r="AU909" t="s">
        <v>91</v>
      </c>
    </row>
    <row r="910" spans="39:47">
      <c r="AM910" s="15">
        <v>89.7</v>
      </c>
      <c r="AN910" s="15"/>
      <c r="AP910" t="s">
        <v>91</v>
      </c>
      <c r="AQ910" s="15"/>
      <c r="AR910" s="15"/>
      <c r="AT910" t="s">
        <v>91</v>
      </c>
      <c r="AU910" t="s">
        <v>91</v>
      </c>
    </row>
    <row r="911" spans="39:47">
      <c r="AM911" s="15">
        <v>89.800000000000011</v>
      </c>
      <c r="AN911" s="15"/>
      <c r="AP911" t="s">
        <v>91</v>
      </c>
      <c r="AQ911" s="15"/>
      <c r="AR911" s="15"/>
      <c r="AT911" t="s">
        <v>91</v>
      </c>
      <c r="AU911" t="s">
        <v>91</v>
      </c>
    </row>
    <row r="912" spans="39:47">
      <c r="AM912" s="15">
        <v>89.9</v>
      </c>
      <c r="AN912" s="15"/>
      <c r="AP912" t="s">
        <v>91</v>
      </c>
      <c r="AQ912" s="15"/>
      <c r="AR912" s="15"/>
      <c r="AT912" t="s">
        <v>91</v>
      </c>
      <c r="AU912" t="s">
        <v>91</v>
      </c>
    </row>
    <row r="913" spans="39:47">
      <c r="AM913" s="15">
        <v>90</v>
      </c>
      <c r="AN913" s="15"/>
      <c r="AP913" t="s">
        <v>91</v>
      </c>
      <c r="AQ913" s="15"/>
      <c r="AR913" s="15"/>
      <c r="AT913" t="s">
        <v>91</v>
      </c>
      <c r="AU913" t="s">
        <v>91</v>
      </c>
    </row>
    <row r="914" spans="39:47">
      <c r="AM914" s="15">
        <v>90.100000000000009</v>
      </c>
      <c r="AN914" s="15"/>
      <c r="AP914" t="s">
        <v>91</v>
      </c>
      <c r="AQ914" s="15"/>
      <c r="AR914" s="15"/>
      <c r="AT914" t="s">
        <v>91</v>
      </c>
      <c r="AU914" t="s">
        <v>91</v>
      </c>
    </row>
    <row r="915" spans="39:47">
      <c r="AM915" s="15">
        <v>90.2</v>
      </c>
      <c r="AN915" s="15"/>
      <c r="AP915" t="s">
        <v>91</v>
      </c>
      <c r="AQ915" s="15"/>
      <c r="AR915" s="15"/>
      <c r="AT915" t="s">
        <v>91</v>
      </c>
      <c r="AU915" t="s">
        <v>91</v>
      </c>
    </row>
    <row r="916" spans="39:47">
      <c r="AM916" s="15">
        <v>90.300000000000011</v>
      </c>
      <c r="AN916" s="15"/>
      <c r="AP916" t="s">
        <v>91</v>
      </c>
      <c r="AQ916" s="15"/>
      <c r="AR916" s="15"/>
      <c r="AT916" t="s">
        <v>91</v>
      </c>
      <c r="AU916" t="s">
        <v>91</v>
      </c>
    </row>
    <row r="917" spans="39:47">
      <c r="AM917" s="15">
        <v>90.4</v>
      </c>
      <c r="AN917" s="15"/>
      <c r="AP917" t="s">
        <v>91</v>
      </c>
      <c r="AQ917" s="15"/>
      <c r="AR917" s="15"/>
      <c r="AT917" t="s">
        <v>91</v>
      </c>
      <c r="AU917" t="s">
        <v>91</v>
      </c>
    </row>
    <row r="918" spans="39:47">
      <c r="AM918" s="15">
        <v>90.5</v>
      </c>
      <c r="AN918" s="15"/>
      <c r="AP918" t="s">
        <v>91</v>
      </c>
      <c r="AQ918" s="15"/>
      <c r="AR918" s="15"/>
      <c r="AT918" t="s">
        <v>91</v>
      </c>
      <c r="AU918" t="s">
        <v>91</v>
      </c>
    </row>
    <row r="919" spans="39:47">
      <c r="AM919" s="15">
        <v>90.600000000000009</v>
      </c>
      <c r="AN919" s="15"/>
      <c r="AP919" t="s">
        <v>91</v>
      </c>
      <c r="AQ919" s="15"/>
      <c r="AR919" s="15"/>
      <c r="AT919" t="s">
        <v>91</v>
      </c>
      <c r="AU919" t="s">
        <v>91</v>
      </c>
    </row>
    <row r="920" spans="39:47">
      <c r="AM920" s="15">
        <v>90.7</v>
      </c>
      <c r="AN920" s="15"/>
      <c r="AP920" t="s">
        <v>91</v>
      </c>
      <c r="AQ920" s="15"/>
      <c r="AR920" s="15"/>
      <c r="AT920" t="s">
        <v>91</v>
      </c>
      <c r="AU920" t="s">
        <v>91</v>
      </c>
    </row>
    <row r="921" spans="39:47">
      <c r="AM921" s="15">
        <v>90.800000000000011</v>
      </c>
      <c r="AN921" s="15"/>
      <c r="AP921" t="s">
        <v>91</v>
      </c>
      <c r="AQ921" s="15"/>
      <c r="AR921" s="15"/>
      <c r="AT921" t="s">
        <v>91</v>
      </c>
      <c r="AU921" t="s">
        <v>91</v>
      </c>
    </row>
    <row r="922" spans="39:47">
      <c r="AM922" s="15">
        <v>90.9</v>
      </c>
      <c r="AN922" s="15"/>
      <c r="AP922" t="s">
        <v>91</v>
      </c>
      <c r="AQ922" s="15"/>
      <c r="AR922" s="15"/>
      <c r="AT922" t="s">
        <v>91</v>
      </c>
      <c r="AU922" t="s">
        <v>91</v>
      </c>
    </row>
    <row r="923" spans="39:47">
      <c r="AM923" s="15">
        <v>91</v>
      </c>
      <c r="AN923" s="15"/>
      <c r="AP923" t="s">
        <v>91</v>
      </c>
      <c r="AQ923" s="15"/>
      <c r="AR923" s="15"/>
      <c r="AT923" t="s">
        <v>91</v>
      </c>
      <c r="AU923" t="s">
        <v>91</v>
      </c>
    </row>
    <row r="924" spans="39:47">
      <c r="AM924" s="15">
        <v>91.100000000000009</v>
      </c>
      <c r="AN924" s="15"/>
      <c r="AP924" t="s">
        <v>91</v>
      </c>
      <c r="AQ924" s="15"/>
      <c r="AR924" s="15"/>
      <c r="AT924" t="s">
        <v>91</v>
      </c>
      <c r="AU924" t="s">
        <v>91</v>
      </c>
    </row>
    <row r="925" spans="39:47">
      <c r="AM925" s="15">
        <v>91.2</v>
      </c>
      <c r="AN925" s="15"/>
      <c r="AP925" t="s">
        <v>91</v>
      </c>
      <c r="AQ925" s="15"/>
      <c r="AR925" s="15"/>
      <c r="AT925" t="s">
        <v>91</v>
      </c>
      <c r="AU925" t="s">
        <v>91</v>
      </c>
    </row>
    <row r="926" spans="39:47">
      <c r="AM926" s="15">
        <v>91.300000000000011</v>
      </c>
      <c r="AN926" s="15"/>
      <c r="AP926" t="s">
        <v>91</v>
      </c>
      <c r="AQ926" s="15"/>
      <c r="AR926" s="15"/>
      <c r="AT926" t="s">
        <v>91</v>
      </c>
      <c r="AU926" t="s">
        <v>91</v>
      </c>
    </row>
    <row r="927" spans="39:47">
      <c r="AM927" s="15">
        <v>91.4</v>
      </c>
      <c r="AN927" s="15"/>
      <c r="AP927" t="s">
        <v>91</v>
      </c>
      <c r="AQ927" s="15"/>
      <c r="AR927" s="15"/>
      <c r="AT927" t="s">
        <v>91</v>
      </c>
      <c r="AU927" t="s">
        <v>91</v>
      </c>
    </row>
    <row r="928" spans="39:47">
      <c r="AM928" s="15">
        <v>91.5</v>
      </c>
      <c r="AN928" s="15"/>
      <c r="AP928" t="s">
        <v>91</v>
      </c>
      <c r="AQ928" s="15"/>
      <c r="AR928" s="15"/>
      <c r="AT928" t="s">
        <v>91</v>
      </c>
      <c r="AU928" t="s">
        <v>91</v>
      </c>
    </row>
    <row r="929" spans="39:47">
      <c r="AM929" s="15">
        <v>91.600000000000009</v>
      </c>
      <c r="AN929" s="15"/>
      <c r="AP929" t="s">
        <v>91</v>
      </c>
      <c r="AQ929" s="15"/>
      <c r="AR929" s="15"/>
      <c r="AT929" t="s">
        <v>91</v>
      </c>
      <c r="AU929" t="s">
        <v>91</v>
      </c>
    </row>
    <row r="930" spans="39:47">
      <c r="AM930" s="15">
        <v>91.7</v>
      </c>
      <c r="AN930" s="15"/>
      <c r="AP930" t="s">
        <v>91</v>
      </c>
      <c r="AQ930" s="15"/>
      <c r="AR930" s="15"/>
      <c r="AT930" t="s">
        <v>91</v>
      </c>
      <c r="AU930" t="s">
        <v>91</v>
      </c>
    </row>
    <row r="931" spans="39:47">
      <c r="AM931" s="15">
        <v>91.800000000000011</v>
      </c>
      <c r="AN931" s="15"/>
      <c r="AP931" t="s">
        <v>91</v>
      </c>
      <c r="AQ931" s="15"/>
      <c r="AR931" s="15"/>
      <c r="AT931" t="s">
        <v>91</v>
      </c>
      <c r="AU931" t="s">
        <v>91</v>
      </c>
    </row>
    <row r="932" spans="39:47">
      <c r="AM932" s="15">
        <v>91.9</v>
      </c>
      <c r="AN932" s="15"/>
      <c r="AP932" t="s">
        <v>91</v>
      </c>
      <c r="AQ932" s="15"/>
      <c r="AR932" s="15"/>
      <c r="AT932" t="s">
        <v>91</v>
      </c>
      <c r="AU932" t="s">
        <v>91</v>
      </c>
    </row>
    <row r="933" spans="39:47">
      <c r="AM933" s="15">
        <v>92</v>
      </c>
      <c r="AN933" s="15"/>
      <c r="AP933" t="s">
        <v>91</v>
      </c>
      <c r="AQ933" s="15"/>
      <c r="AR933" s="15"/>
      <c r="AT933" t="s">
        <v>91</v>
      </c>
      <c r="AU933" t="s">
        <v>91</v>
      </c>
    </row>
    <row r="934" spans="39:47">
      <c r="AM934" s="15">
        <v>92.100000000000009</v>
      </c>
      <c r="AN934" s="15"/>
      <c r="AP934" t="s">
        <v>91</v>
      </c>
      <c r="AQ934" s="15"/>
      <c r="AR934" s="15"/>
      <c r="AT934" t="s">
        <v>91</v>
      </c>
      <c r="AU934" t="s">
        <v>91</v>
      </c>
    </row>
    <row r="935" spans="39:47">
      <c r="AM935" s="15">
        <v>92.2</v>
      </c>
      <c r="AN935" s="15"/>
      <c r="AP935" t="s">
        <v>91</v>
      </c>
      <c r="AQ935" s="15"/>
      <c r="AR935" s="15"/>
      <c r="AT935" t="s">
        <v>91</v>
      </c>
      <c r="AU935" t="s">
        <v>91</v>
      </c>
    </row>
    <row r="936" spans="39:47">
      <c r="AM936" s="15">
        <v>92.300000000000011</v>
      </c>
      <c r="AN936" s="15"/>
      <c r="AP936" t="s">
        <v>91</v>
      </c>
      <c r="AQ936" s="15"/>
      <c r="AR936" s="15"/>
      <c r="AT936" t="s">
        <v>91</v>
      </c>
      <c r="AU936" t="s">
        <v>91</v>
      </c>
    </row>
    <row r="937" spans="39:47">
      <c r="AM937" s="15">
        <v>92.4</v>
      </c>
      <c r="AN937" s="15"/>
      <c r="AP937" t="s">
        <v>91</v>
      </c>
      <c r="AQ937" s="15"/>
      <c r="AR937" s="15"/>
      <c r="AT937" t="s">
        <v>91</v>
      </c>
      <c r="AU937" t="s">
        <v>91</v>
      </c>
    </row>
    <row r="938" spans="39:47">
      <c r="AM938" s="15">
        <v>92.5</v>
      </c>
      <c r="AN938" s="15"/>
      <c r="AP938" t="s">
        <v>91</v>
      </c>
      <c r="AQ938" s="15"/>
      <c r="AR938" s="15"/>
      <c r="AT938" t="s">
        <v>91</v>
      </c>
      <c r="AU938" t="s">
        <v>91</v>
      </c>
    </row>
    <row r="939" spans="39:47">
      <c r="AM939" s="15">
        <v>92.600000000000009</v>
      </c>
      <c r="AN939" s="15"/>
      <c r="AP939" t="s">
        <v>91</v>
      </c>
      <c r="AQ939" s="15"/>
      <c r="AR939" s="15"/>
      <c r="AT939" t="s">
        <v>91</v>
      </c>
      <c r="AU939" t="s">
        <v>91</v>
      </c>
    </row>
    <row r="940" spans="39:47">
      <c r="AM940" s="15">
        <v>92.7</v>
      </c>
      <c r="AN940" s="15"/>
      <c r="AP940" t="s">
        <v>91</v>
      </c>
      <c r="AQ940" s="15"/>
      <c r="AR940" s="15"/>
      <c r="AT940" t="s">
        <v>91</v>
      </c>
      <c r="AU940" t="s">
        <v>91</v>
      </c>
    </row>
    <row r="941" spans="39:47">
      <c r="AM941" s="15">
        <v>92.800000000000011</v>
      </c>
      <c r="AN941" s="15"/>
      <c r="AP941" t="s">
        <v>91</v>
      </c>
      <c r="AQ941" s="15"/>
      <c r="AR941" s="15"/>
      <c r="AT941" t="s">
        <v>91</v>
      </c>
      <c r="AU941" t="s">
        <v>91</v>
      </c>
    </row>
    <row r="942" spans="39:47">
      <c r="AM942" s="15">
        <v>92.9</v>
      </c>
      <c r="AN942" s="15"/>
      <c r="AP942" t="s">
        <v>91</v>
      </c>
      <c r="AQ942" s="15"/>
      <c r="AR942" s="15"/>
      <c r="AT942" t="s">
        <v>91</v>
      </c>
      <c r="AU942" t="s">
        <v>91</v>
      </c>
    </row>
    <row r="943" spans="39:47">
      <c r="AM943" s="15">
        <v>93</v>
      </c>
      <c r="AN943" s="15"/>
      <c r="AP943" t="s">
        <v>91</v>
      </c>
      <c r="AQ943" s="15"/>
      <c r="AR943" s="15"/>
      <c r="AT943" t="s">
        <v>91</v>
      </c>
      <c r="AU943" t="s">
        <v>91</v>
      </c>
    </row>
    <row r="944" spans="39:47">
      <c r="AM944" s="15">
        <v>93.100000000000009</v>
      </c>
      <c r="AN944" s="15"/>
      <c r="AP944" t="s">
        <v>91</v>
      </c>
      <c r="AQ944" s="15"/>
      <c r="AR944" s="15"/>
      <c r="AT944" t="s">
        <v>91</v>
      </c>
      <c r="AU944" t="s">
        <v>91</v>
      </c>
    </row>
    <row r="945" spans="39:47">
      <c r="AM945" s="15">
        <v>93.2</v>
      </c>
      <c r="AN945" s="15"/>
      <c r="AP945" t="s">
        <v>91</v>
      </c>
      <c r="AQ945" s="15"/>
      <c r="AR945" s="15"/>
      <c r="AT945" t="s">
        <v>91</v>
      </c>
      <c r="AU945" t="s">
        <v>91</v>
      </c>
    </row>
    <row r="946" spans="39:47">
      <c r="AM946" s="15">
        <v>93.300000000000011</v>
      </c>
      <c r="AN946" s="15"/>
      <c r="AP946" t="s">
        <v>91</v>
      </c>
      <c r="AQ946" s="15"/>
      <c r="AR946" s="15"/>
      <c r="AT946" t="s">
        <v>91</v>
      </c>
      <c r="AU946" t="s">
        <v>91</v>
      </c>
    </row>
    <row r="947" spans="39:47">
      <c r="AM947" s="15">
        <v>93.4</v>
      </c>
      <c r="AN947" s="15"/>
      <c r="AP947" t="s">
        <v>91</v>
      </c>
      <c r="AQ947" s="15"/>
      <c r="AR947" s="15"/>
      <c r="AT947" t="s">
        <v>91</v>
      </c>
      <c r="AU947" t="s">
        <v>91</v>
      </c>
    </row>
    <row r="948" spans="39:47">
      <c r="AM948" s="15">
        <v>93.5</v>
      </c>
      <c r="AN948" s="15"/>
      <c r="AP948" t="s">
        <v>91</v>
      </c>
      <c r="AQ948" s="15"/>
      <c r="AR948" s="15"/>
      <c r="AT948" t="s">
        <v>91</v>
      </c>
      <c r="AU948" t="s">
        <v>91</v>
      </c>
    </row>
    <row r="949" spans="39:47">
      <c r="AM949" s="15">
        <v>93.600000000000009</v>
      </c>
      <c r="AN949" s="15"/>
      <c r="AP949" t="s">
        <v>91</v>
      </c>
      <c r="AQ949" s="15"/>
      <c r="AR949" s="15"/>
      <c r="AT949" t="s">
        <v>91</v>
      </c>
      <c r="AU949" t="s">
        <v>91</v>
      </c>
    </row>
    <row r="950" spans="39:47">
      <c r="AM950" s="15">
        <v>93.7</v>
      </c>
      <c r="AN950" s="15"/>
      <c r="AP950" t="s">
        <v>91</v>
      </c>
      <c r="AQ950" s="15"/>
      <c r="AR950" s="15"/>
      <c r="AT950" t="s">
        <v>91</v>
      </c>
      <c r="AU950" t="s">
        <v>91</v>
      </c>
    </row>
    <row r="951" spans="39:47">
      <c r="AM951" s="15">
        <v>93.800000000000011</v>
      </c>
      <c r="AN951" s="15"/>
      <c r="AP951" t="s">
        <v>91</v>
      </c>
      <c r="AQ951" s="15"/>
      <c r="AR951" s="15"/>
      <c r="AT951" t="s">
        <v>91</v>
      </c>
      <c r="AU951" t="s">
        <v>91</v>
      </c>
    </row>
    <row r="952" spans="39:47">
      <c r="AM952" s="15">
        <v>93.9</v>
      </c>
      <c r="AN952" s="15"/>
      <c r="AP952" t="s">
        <v>91</v>
      </c>
      <c r="AQ952" s="15"/>
      <c r="AR952" s="15"/>
      <c r="AT952" t="s">
        <v>91</v>
      </c>
      <c r="AU952" t="s">
        <v>91</v>
      </c>
    </row>
    <row r="953" spans="39:47">
      <c r="AM953" s="15">
        <v>94</v>
      </c>
      <c r="AN953" s="15"/>
      <c r="AP953" t="s">
        <v>91</v>
      </c>
      <c r="AQ953" s="15"/>
      <c r="AR953" s="15"/>
      <c r="AT953" t="s">
        <v>91</v>
      </c>
      <c r="AU953" t="s">
        <v>91</v>
      </c>
    </row>
    <row r="954" spans="39:47">
      <c r="AM954" s="15">
        <v>94.100000000000009</v>
      </c>
      <c r="AN954" s="15"/>
      <c r="AP954" t="s">
        <v>91</v>
      </c>
      <c r="AQ954" s="15"/>
      <c r="AR954" s="15"/>
      <c r="AT954" t="s">
        <v>91</v>
      </c>
      <c r="AU954" t="s">
        <v>91</v>
      </c>
    </row>
    <row r="955" spans="39:47">
      <c r="AM955" s="15">
        <v>94.2</v>
      </c>
      <c r="AN955" s="15"/>
      <c r="AP955" t="s">
        <v>91</v>
      </c>
      <c r="AQ955" s="15"/>
      <c r="AR955" s="15"/>
      <c r="AT955" t="s">
        <v>91</v>
      </c>
      <c r="AU955" t="s">
        <v>91</v>
      </c>
    </row>
    <row r="956" spans="39:47">
      <c r="AM956" s="15">
        <v>94.300000000000011</v>
      </c>
      <c r="AN956" s="15"/>
      <c r="AP956" t="s">
        <v>91</v>
      </c>
      <c r="AQ956" s="15"/>
      <c r="AR956" s="15"/>
      <c r="AT956" t="s">
        <v>91</v>
      </c>
      <c r="AU956" t="s">
        <v>91</v>
      </c>
    </row>
    <row r="957" spans="39:47">
      <c r="AM957" s="15">
        <v>94.4</v>
      </c>
      <c r="AN957" s="15"/>
      <c r="AP957" t="s">
        <v>91</v>
      </c>
      <c r="AQ957" s="15"/>
      <c r="AR957" s="15"/>
      <c r="AT957" t="s">
        <v>91</v>
      </c>
      <c r="AU957" t="s">
        <v>91</v>
      </c>
    </row>
    <row r="958" spans="39:47">
      <c r="AM958" s="15">
        <v>94.5</v>
      </c>
      <c r="AN958" s="15"/>
      <c r="AP958" t="s">
        <v>91</v>
      </c>
      <c r="AQ958" s="15"/>
      <c r="AR958" s="15"/>
      <c r="AT958" t="s">
        <v>91</v>
      </c>
      <c r="AU958" t="s">
        <v>91</v>
      </c>
    </row>
    <row r="959" spans="39:47">
      <c r="AM959" s="15">
        <v>94.600000000000009</v>
      </c>
      <c r="AN959" s="15"/>
      <c r="AP959" t="s">
        <v>91</v>
      </c>
      <c r="AQ959" s="15"/>
      <c r="AR959" s="15"/>
      <c r="AT959" t="s">
        <v>91</v>
      </c>
      <c r="AU959" t="s">
        <v>91</v>
      </c>
    </row>
    <row r="960" spans="39:47">
      <c r="AM960" s="15">
        <v>94.7</v>
      </c>
      <c r="AN960" s="15"/>
      <c r="AP960" t="s">
        <v>91</v>
      </c>
      <c r="AQ960" s="15"/>
      <c r="AR960" s="15"/>
      <c r="AT960" t="s">
        <v>91</v>
      </c>
      <c r="AU960" t="s">
        <v>91</v>
      </c>
    </row>
    <row r="961" spans="39:47">
      <c r="AM961" s="15">
        <v>94.800000000000011</v>
      </c>
      <c r="AN961" s="15"/>
      <c r="AP961" t="s">
        <v>91</v>
      </c>
      <c r="AQ961" s="15"/>
      <c r="AR961" s="15"/>
      <c r="AT961" t="s">
        <v>91</v>
      </c>
      <c r="AU961" t="s">
        <v>91</v>
      </c>
    </row>
    <row r="962" spans="39:47">
      <c r="AM962" s="15">
        <v>94.9</v>
      </c>
      <c r="AN962" s="15"/>
      <c r="AP962" t="s">
        <v>91</v>
      </c>
      <c r="AQ962" s="15"/>
      <c r="AR962" s="15"/>
      <c r="AT962" t="s">
        <v>91</v>
      </c>
      <c r="AU962" t="s">
        <v>91</v>
      </c>
    </row>
    <row r="963" spans="39:47">
      <c r="AM963" s="15">
        <v>95</v>
      </c>
      <c r="AN963" s="15"/>
      <c r="AP963" t="s">
        <v>91</v>
      </c>
      <c r="AQ963" s="15"/>
      <c r="AR963" s="15"/>
      <c r="AT963" t="s">
        <v>91</v>
      </c>
      <c r="AU963" t="s">
        <v>91</v>
      </c>
    </row>
    <row r="964" spans="39:47">
      <c r="AM964" s="15">
        <v>95.100000000000009</v>
      </c>
      <c r="AN964" s="15"/>
      <c r="AP964" t="s">
        <v>91</v>
      </c>
      <c r="AQ964" s="15"/>
      <c r="AR964" s="15"/>
      <c r="AT964" t="s">
        <v>91</v>
      </c>
      <c r="AU964" t="s">
        <v>91</v>
      </c>
    </row>
    <row r="965" spans="39:47">
      <c r="AM965" s="15">
        <v>95.2</v>
      </c>
      <c r="AN965" s="15"/>
      <c r="AP965" t="s">
        <v>91</v>
      </c>
      <c r="AQ965" s="15"/>
      <c r="AR965" s="15"/>
      <c r="AT965" t="s">
        <v>91</v>
      </c>
      <c r="AU965" t="s">
        <v>91</v>
      </c>
    </row>
    <row r="966" spans="39:47">
      <c r="AM966" s="15">
        <v>95.300000000000011</v>
      </c>
      <c r="AN966" s="15"/>
      <c r="AP966" t="s">
        <v>91</v>
      </c>
      <c r="AQ966" s="15"/>
      <c r="AR966" s="15"/>
      <c r="AT966" t="s">
        <v>91</v>
      </c>
      <c r="AU966" t="s">
        <v>91</v>
      </c>
    </row>
    <row r="967" spans="39:47">
      <c r="AM967" s="15">
        <v>95.4</v>
      </c>
      <c r="AN967" s="15"/>
      <c r="AP967" t="s">
        <v>91</v>
      </c>
      <c r="AQ967" s="15"/>
      <c r="AR967" s="15"/>
      <c r="AT967" t="s">
        <v>91</v>
      </c>
      <c r="AU967" t="s">
        <v>91</v>
      </c>
    </row>
    <row r="968" spans="39:47">
      <c r="AM968" s="15">
        <v>95.5</v>
      </c>
      <c r="AN968" s="15"/>
      <c r="AP968" t="s">
        <v>91</v>
      </c>
      <c r="AQ968" s="15"/>
      <c r="AR968" s="15"/>
      <c r="AT968" t="s">
        <v>91</v>
      </c>
      <c r="AU968" t="s">
        <v>91</v>
      </c>
    </row>
    <row r="969" spans="39:47">
      <c r="AM969" s="15">
        <v>95.600000000000009</v>
      </c>
      <c r="AN969" s="15"/>
      <c r="AP969" t="s">
        <v>91</v>
      </c>
      <c r="AQ969" s="15"/>
      <c r="AR969" s="15"/>
      <c r="AT969" t="s">
        <v>91</v>
      </c>
      <c r="AU969" t="s">
        <v>91</v>
      </c>
    </row>
    <row r="970" spans="39:47">
      <c r="AM970" s="15">
        <v>95.7</v>
      </c>
      <c r="AN970" s="15"/>
      <c r="AP970" t="s">
        <v>91</v>
      </c>
      <c r="AQ970" s="15"/>
      <c r="AR970" s="15"/>
      <c r="AT970" t="s">
        <v>91</v>
      </c>
      <c r="AU970" t="s">
        <v>91</v>
      </c>
    </row>
    <row r="971" spans="39:47">
      <c r="AM971" s="15">
        <v>95.800000000000011</v>
      </c>
      <c r="AN971" s="15"/>
      <c r="AP971" t="s">
        <v>91</v>
      </c>
      <c r="AQ971" s="15"/>
      <c r="AR971" s="15"/>
      <c r="AT971" t="s">
        <v>91</v>
      </c>
      <c r="AU971" t="s">
        <v>91</v>
      </c>
    </row>
    <row r="972" spans="39:47">
      <c r="AM972" s="15">
        <v>95.9</v>
      </c>
      <c r="AN972" s="15"/>
      <c r="AP972" t="s">
        <v>91</v>
      </c>
      <c r="AQ972" s="15"/>
      <c r="AR972" s="15"/>
      <c r="AT972" t="s">
        <v>91</v>
      </c>
      <c r="AU972" t="s">
        <v>91</v>
      </c>
    </row>
    <row r="973" spans="39:47">
      <c r="AM973" s="15">
        <v>96</v>
      </c>
      <c r="AN973" s="15"/>
      <c r="AP973" t="s">
        <v>91</v>
      </c>
      <c r="AQ973" s="15"/>
      <c r="AR973" s="15"/>
      <c r="AT973" t="s">
        <v>91</v>
      </c>
      <c r="AU973" t="s">
        <v>91</v>
      </c>
    </row>
    <row r="974" spans="39:47">
      <c r="AM974" s="15">
        <v>96.100000000000009</v>
      </c>
      <c r="AN974" s="15"/>
      <c r="AP974" t="s">
        <v>91</v>
      </c>
      <c r="AQ974" s="15"/>
      <c r="AR974" s="15"/>
      <c r="AT974" t="s">
        <v>91</v>
      </c>
      <c r="AU974" t="s">
        <v>91</v>
      </c>
    </row>
    <row r="975" spans="39:47">
      <c r="AM975" s="15">
        <v>96.2</v>
      </c>
      <c r="AN975" s="15"/>
      <c r="AP975" t="s">
        <v>91</v>
      </c>
      <c r="AQ975" s="15"/>
      <c r="AR975" s="15"/>
      <c r="AT975" t="s">
        <v>91</v>
      </c>
      <c r="AU975" t="s">
        <v>91</v>
      </c>
    </row>
    <row r="976" spans="39:47">
      <c r="AM976" s="15">
        <v>96.300000000000011</v>
      </c>
      <c r="AN976" s="15"/>
      <c r="AP976" t="s">
        <v>91</v>
      </c>
      <c r="AQ976" s="15"/>
      <c r="AR976" s="15"/>
      <c r="AT976" t="s">
        <v>91</v>
      </c>
      <c r="AU976" t="s">
        <v>91</v>
      </c>
    </row>
    <row r="977" spans="39:47">
      <c r="AM977" s="15">
        <v>96.4</v>
      </c>
      <c r="AN977" s="15"/>
      <c r="AP977" t="s">
        <v>91</v>
      </c>
      <c r="AQ977" s="15"/>
      <c r="AR977" s="15"/>
      <c r="AT977" t="s">
        <v>91</v>
      </c>
      <c r="AU977" t="s">
        <v>91</v>
      </c>
    </row>
    <row r="978" spans="39:47">
      <c r="AM978" s="15">
        <v>96.5</v>
      </c>
      <c r="AN978" s="15"/>
      <c r="AP978" t="s">
        <v>91</v>
      </c>
      <c r="AQ978" s="15"/>
      <c r="AR978" s="15"/>
      <c r="AT978" t="s">
        <v>91</v>
      </c>
      <c r="AU978" t="s">
        <v>91</v>
      </c>
    </row>
    <row r="979" spans="39:47">
      <c r="AM979" s="15">
        <v>96.600000000000009</v>
      </c>
      <c r="AN979" s="15"/>
      <c r="AP979" t="s">
        <v>91</v>
      </c>
      <c r="AQ979" s="15"/>
      <c r="AR979" s="15"/>
      <c r="AT979" t="s">
        <v>91</v>
      </c>
      <c r="AU979" t="s">
        <v>91</v>
      </c>
    </row>
    <row r="980" spans="39:47">
      <c r="AM980" s="15">
        <v>96.7</v>
      </c>
      <c r="AN980" s="15"/>
      <c r="AP980" t="s">
        <v>91</v>
      </c>
      <c r="AQ980" s="15"/>
      <c r="AR980" s="15"/>
      <c r="AT980" t="s">
        <v>91</v>
      </c>
      <c r="AU980" t="s">
        <v>91</v>
      </c>
    </row>
    <row r="981" spans="39:47">
      <c r="AM981" s="15">
        <v>96.800000000000011</v>
      </c>
      <c r="AN981" s="15"/>
      <c r="AP981" t="s">
        <v>91</v>
      </c>
      <c r="AQ981" s="15"/>
      <c r="AR981" s="15"/>
      <c r="AT981" t="s">
        <v>91</v>
      </c>
      <c r="AU981" t="s">
        <v>91</v>
      </c>
    </row>
    <row r="982" spans="39:47">
      <c r="AM982" s="15">
        <v>96.9</v>
      </c>
      <c r="AN982" s="15"/>
      <c r="AP982" t="s">
        <v>91</v>
      </c>
      <c r="AQ982" s="15"/>
      <c r="AR982" s="15"/>
      <c r="AT982" t="s">
        <v>91</v>
      </c>
      <c r="AU982" t="s">
        <v>91</v>
      </c>
    </row>
    <row r="983" spans="39:47">
      <c r="AM983" s="15">
        <v>97</v>
      </c>
      <c r="AN983" s="15"/>
      <c r="AP983" t="s">
        <v>91</v>
      </c>
      <c r="AQ983" s="15"/>
      <c r="AR983" s="15"/>
      <c r="AT983" t="s">
        <v>91</v>
      </c>
      <c r="AU983" t="s">
        <v>91</v>
      </c>
    </row>
    <row r="984" spans="39:47">
      <c r="AM984" s="15">
        <v>97.100000000000009</v>
      </c>
      <c r="AN984" s="15"/>
      <c r="AP984" t="s">
        <v>91</v>
      </c>
      <c r="AQ984" s="15"/>
      <c r="AR984" s="15"/>
      <c r="AT984" t="s">
        <v>91</v>
      </c>
      <c r="AU984" t="s">
        <v>91</v>
      </c>
    </row>
    <row r="985" spans="39:47">
      <c r="AM985" s="15">
        <v>97.2</v>
      </c>
      <c r="AN985" s="15"/>
      <c r="AP985" t="s">
        <v>91</v>
      </c>
      <c r="AQ985" s="15"/>
      <c r="AR985" s="15"/>
      <c r="AT985" t="s">
        <v>91</v>
      </c>
      <c r="AU985" t="s">
        <v>91</v>
      </c>
    </row>
    <row r="986" spans="39:47">
      <c r="AM986" s="15">
        <v>97.300000000000011</v>
      </c>
      <c r="AN986" s="15"/>
      <c r="AP986" t="s">
        <v>91</v>
      </c>
      <c r="AQ986" s="15"/>
      <c r="AR986" s="15"/>
      <c r="AT986" t="s">
        <v>91</v>
      </c>
      <c r="AU986" t="s">
        <v>91</v>
      </c>
    </row>
    <row r="987" spans="39:47">
      <c r="AM987" s="15">
        <v>97.4</v>
      </c>
      <c r="AN987" s="15"/>
      <c r="AP987" t="s">
        <v>91</v>
      </c>
      <c r="AQ987" s="15"/>
      <c r="AR987" s="15"/>
      <c r="AT987" t="s">
        <v>91</v>
      </c>
      <c r="AU987" t="s">
        <v>91</v>
      </c>
    </row>
    <row r="988" spans="39:47">
      <c r="AM988" s="15">
        <v>97.5</v>
      </c>
      <c r="AN988" s="15"/>
      <c r="AP988" t="s">
        <v>91</v>
      </c>
      <c r="AQ988" s="15"/>
      <c r="AR988" s="15"/>
      <c r="AT988" t="s">
        <v>91</v>
      </c>
      <c r="AU988" t="s">
        <v>91</v>
      </c>
    </row>
    <row r="989" spans="39:47">
      <c r="AM989" s="15">
        <v>97.600000000000009</v>
      </c>
      <c r="AN989" s="15"/>
      <c r="AP989" t="s">
        <v>91</v>
      </c>
      <c r="AQ989" s="15"/>
      <c r="AR989" s="15"/>
      <c r="AT989" t="s">
        <v>91</v>
      </c>
      <c r="AU989" t="s">
        <v>91</v>
      </c>
    </row>
    <row r="990" spans="39:47">
      <c r="AM990" s="15">
        <v>97.7</v>
      </c>
      <c r="AN990" s="15"/>
      <c r="AP990" t="s">
        <v>91</v>
      </c>
      <c r="AQ990" s="15"/>
      <c r="AR990" s="15"/>
      <c r="AT990" t="s">
        <v>91</v>
      </c>
      <c r="AU990" t="s">
        <v>91</v>
      </c>
    </row>
    <row r="991" spans="39:47">
      <c r="AM991" s="15">
        <v>97.800000000000011</v>
      </c>
      <c r="AN991" s="15"/>
      <c r="AP991" t="s">
        <v>91</v>
      </c>
      <c r="AQ991" s="15"/>
      <c r="AR991" s="15"/>
      <c r="AT991" t="s">
        <v>91</v>
      </c>
      <c r="AU991" t="s">
        <v>91</v>
      </c>
    </row>
    <row r="992" spans="39:47">
      <c r="AM992" s="15">
        <v>97.9</v>
      </c>
      <c r="AN992" s="15"/>
      <c r="AP992" t="s">
        <v>91</v>
      </c>
      <c r="AQ992" s="15"/>
      <c r="AR992" s="15"/>
      <c r="AT992" t="s">
        <v>91</v>
      </c>
      <c r="AU992" t="s">
        <v>91</v>
      </c>
    </row>
    <row r="993" spans="39:47">
      <c r="AM993" s="15">
        <v>98</v>
      </c>
      <c r="AN993" s="15"/>
      <c r="AP993" t="s">
        <v>91</v>
      </c>
      <c r="AQ993" s="15"/>
      <c r="AR993" s="15"/>
      <c r="AT993" t="s">
        <v>91</v>
      </c>
      <c r="AU993" t="s">
        <v>91</v>
      </c>
    </row>
    <row r="994" spans="39:47">
      <c r="AM994" s="15">
        <v>98.100000000000009</v>
      </c>
      <c r="AN994" s="15"/>
      <c r="AP994" t="s">
        <v>91</v>
      </c>
      <c r="AQ994" s="15"/>
      <c r="AR994" s="15"/>
      <c r="AT994" t="s">
        <v>91</v>
      </c>
      <c r="AU994" t="s">
        <v>91</v>
      </c>
    </row>
    <row r="995" spans="39:47">
      <c r="AM995" s="15">
        <v>98.2</v>
      </c>
      <c r="AN995" s="15"/>
      <c r="AP995" t="s">
        <v>91</v>
      </c>
      <c r="AQ995" s="15"/>
      <c r="AR995" s="15"/>
      <c r="AT995" t="s">
        <v>91</v>
      </c>
      <c r="AU995" t="s">
        <v>91</v>
      </c>
    </row>
    <row r="996" spans="39:47">
      <c r="AM996" s="15">
        <v>98.300000000000011</v>
      </c>
      <c r="AN996" s="15"/>
      <c r="AP996" t="s">
        <v>91</v>
      </c>
      <c r="AQ996" s="15"/>
      <c r="AR996" s="15"/>
      <c r="AT996" t="s">
        <v>91</v>
      </c>
      <c r="AU996" t="s">
        <v>91</v>
      </c>
    </row>
    <row r="997" spans="39:47">
      <c r="AM997" s="15">
        <v>98.4</v>
      </c>
      <c r="AN997" s="15"/>
      <c r="AP997" t="s">
        <v>91</v>
      </c>
      <c r="AQ997" s="15"/>
      <c r="AR997" s="15"/>
      <c r="AT997" t="s">
        <v>91</v>
      </c>
      <c r="AU997" t="s">
        <v>91</v>
      </c>
    </row>
    <row r="998" spans="39:47">
      <c r="AM998" s="15">
        <v>98.5</v>
      </c>
      <c r="AN998" s="15"/>
      <c r="AP998" t="s">
        <v>91</v>
      </c>
      <c r="AQ998" s="15"/>
      <c r="AR998" s="15"/>
      <c r="AT998" t="s">
        <v>91</v>
      </c>
      <c r="AU998" t="s">
        <v>91</v>
      </c>
    </row>
    <row r="999" spans="39:47">
      <c r="AM999" s="15">
        <v>98.600000000000009</v>
      </c>
      <c r="AN999" s="15"/>
      <c r="AP999" t="s">
        <v>91</v>
      </c>
      <c r="AQ999" s="15"/>
      <c r="AR999" s="15"/>
      <c r="AT999" t="s">
        <v>91</v>
      </c>
      <c r="AU999" t="s">
        <v>91</v>
      </c>
    </row>
    <row r="1000" spans="39:47">
      <c r="AM1000" s="15">
        <v>98.7</v>
      </c>
      <c r="AN1000" s="15"/>
      <c r="AP1000" t="s">
        <v>91</v>
      </c>
      <c r="AQ1000" s="15"/>
      <c r="AR1000" s="15"/>
      <c r="AT1000" t="s">
        <v>91</v>
      </c>
      <c r="AU1000" t="s">
        <v>91</v>
      </c>
    </row>
    <row r="1001" spans="39:47">
      <c r="AM1001" s="15">
        <v>98.800000000000011</v>
      </c>
      <c r="AN1001" s="15"/>
      <c r="AP1001" t="s">
        <v>91</v>
      </c>
      <c r="AQ1001" s="15"/>
      <c r="AR1001" s="15"/>
      <c r="AT1001" t="s">
        <v>91</v>
      </c>
      <c r="AU1001" t="s">
        <v>91</v>
      </c>
    </row>
    <row r="1002" spans="39:47">
      <c r="AM1002" s="15">
        <v>98.9</v>
      </c>
      <c r="AN1002" s="15"/>
      <c r="AP1002" t="s">
        <v>91</v>
      </c>
      <c r="AQ1002" s="15"/>
      <c r="AR1002" s="15"/>
      <c r="AT1002" t="s">
        <v>91</v>
      </c>
      <c r="AU1002" t="s">
        <v>91</v>
      </c>
    </row>
    <row r="1003" spans="39:47">
      <c r="AM1003" s="15">
        <v>99</v>
      </c>
      <c r="AN1003" s="15"/>
      <c r="AP1003" t="s">
        <v>91</v>
      </c>
      <c r="AQ1003" s="15"/>
      <c r="AR1003" s="15"/>
      <c r="AT1003" t="s">
        <v>91</v>
      </c>
      <c r="AU1003" t="s">
        <v>91</v>
      </c>
    </row>
    <row r="1004" spans="39:47">
      <c r="AM1004" s="15">
        <v>99.100000000000009</v>
      </c>
      <c r="AN1004" s="15"/>
      <c r="AP1004" t="s">
        <v>91</v>
      </c>
      <c r="AQ1004" s="15"/>
      <c r="AR1004" s="15"/>
      <c r="AT1004" t="s">
        <v>91</v>
      </c>
      <c r="AU1004" t="s">
        <v>91</v>
      </c>
    </row>
    <row r="1005" spans="39:47">
      <c r="AM1005" s="15">
        <v>99.2</v>
      </c>
      <c r="AN1005" s="15"/>
      <c r="AP1005" t="s">
        <v>91</v>
      </c>
      <c r="AQ1005" s="15"/>
      <c r="AR1005" s="15"/>
      <c r="AT1005" t="s">
        <v>91</v>
      </c>
      <c r="AU1005" t="s">
        <v>91</v>
      </c>
    </row>
    <row r="1006" spans="39:47">
      <c r="AM1006" s="15">
        <v>99.300000000000011</v>
      </c>
      <c r="AN1006" s="15"/>
      <c r="AP1006" t="s">
        <v>91</v>
      </c>
      <c r="AQ1006" s="15"/>
      <c r="AR1006" s="15"/>
      <c r="AT1006" t="s">
        <v>91</v>
      </c>
      <c r="AU1006" t="s">
        <v>91</v>
      </c>
    </row>
    <row r="1007" spans="39:47">
      <c r="AM1007" s="15">
        <v>99.4</v>
      </c>
      <c r="AN1007" s="15"/>
      <c r="AP1007" t="s">
        <v>91</v>
      </c>
      <c r="AQ1007" s="15"/>
      <c r="AR1007" s="15"/>
      <c r="AT1007" t="s">
        <v>91</v>
      </c>
      <c r="AU1007" t="s">
        <v>91</v>
      </c>
    </row>
    <row r="1008" spans="39:47">
      <c r="AM1008" s="15">
        <v>99.5</v>
      </c>
      <c r="AN1008" s="15"/>
      <c r="AP1008" t="s">
        <v>91</v>
      </c>
      <c r="AQ1008" s="15"/>
      <c r="AR1008" s="15"/>
      <c r="AT1008" t="s">
        <v>91</v>
      </c>
      <c r="AU1008" t="s">
        <v>91</v>
      </c>
    </row>
    <row r="1009" spans="39:47">
      <c r="AM1009" s="15">
        <v>99.600000000000009</v>
      </c>
      <c r="AN1009" s="15"/>
      <c r="AP1009" t="s">
        <v>91</v>
      </c>
      <c r="AQ1009" s="15"/>
      <c r="AR1009" s="15"/>
      <c r="AT1009" t="s">
        <v>91</v>
      </c>
      <c r="AU1009" t="s">
        <v>91</v>
      </c>
    </row>
    <row r="1010" spans="39:47">
      <c r="AM1010" s="15">
        <v>99.7</v>
      </c>
      <c r="AN1010" s="15"/>
      <c r="AP1010" t="s">
        <v>91</v>
      </c>
      <c r="AQ1010" s="15"/>
      <c r="AR1010" s="15"/>
      <c r="AT1010" t="s">
        <v>91</v>
      </c>
      <c r="AU1010" t="s">
        <v>91</v>
      </c>
    </row>
    <row r="1011" spans="39:47">
      <c r="AM1011" s="15">
        <v>99.800000000000011</v>
      </c>
      <c r="AN1011" s="15"/>
      <c r="AP1011" t="s">
        <v>91</v>
      </c>
      <c r="AQ1011" s="15"/>
      <c r="AR1011" s="15"/>
      <c r="AT1011" t="s">
        <v>91</v>
      </c>
      <c r="AU1011" t="s">
        <v>91</v>
      </c>
    </row>
    <row r="1012" spans="39:47">
      <c r="AM1012" s="15">
        <v>99.9</v>
      </c>
      <c r="AN1012" s="15"/>
      <c r="AP1012" t="s">
        <v>91</v>
      </c>
      <c r="AQ1012" s="15"/>
      <c r="AR1012" s="15"/>
      <c r="AT1012" t="s">
        <v>91</v>
      </c>
      <c r="AU1012" t="s">
        <v>91</v>
      </c>
    </row>
    <row r="1013" spans="39:47">
      <c r="AM1013" s="15">
        <v>100</v>
      </c>
      <c r="AN1013" s="15"/>
      <c r="AP1013" t="s">
        <v>91</v>
      </c>
      <c r="AQ1013" s="15"/>
      <c r="AR1013" s="15"/>
      <c r="AT1013" t="s">
        <v>91</v>
      </c>
      <c r="AU1013" t="s">
        <v>91</v>
      </c>
    </row>
  </sheetData>
  <mergeCells count="6">
    <mergeCell ref="B519:C519"/>
    <mergeCell ref="U10:V10"/>
    <mergeCell ref="B2:C2"/>
    <mergeCell ref="B9:C9"/>
    <mergeCell ref="H9:I9"/>
    <mergeCell ref="B515:C515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K23"/>
  <sheetViews>
    <sheetView zoomScale="88" zoomScaleNormal="88" workbookViewId="0">
      <selection activeCell="F10" sqref="F10"/>
    </sheetView>
  </sheetViews>
  <sheetFormatPr baseColWidth="10" defaultColWidth="10.81640625" defaultRowHeight="13.5"/>
  <cols>
    <col min="1" max="1" width="10.81640625" style="283"/>
    <col min="2" max="2" width="3.7265625" style="283" customWidth="1"/>
    <col min="3" max="3" width="27.453125" style="282" customWidth="1"/>
    <col min="4" max="11" width="13.26953125" style="283" customWidth="1"/>
    <col min="12" max="16384" width="10.81640625" style="283"/>
  </cols>
  <sheetData>
    <row r="2" spans="2:11" s="499" customFormat="1">
      <c r="B2" s="1113" t="s">
        <v>575</v>
      </c>
      <c r="C2" s="1113" t="s">
        <v>576</v>
      </c>
      <c r="D2" s="1114" t="s">
        <v>577</v>
      </c>
      <c r="E2" s="1114"/>
      <c r="F2" s="1114"/>
      <c r="G2" s="1114"/>
      <c r="H2" s="1114" t="s">
        <v>578</v>
      </c>
      <c r="I2" s="1114"/>
      <c r="J2" s="1114"/>
      <c r="K2" s="1114"/>
    </row>
    <row r="3" spans="2:11" s="499" customFormat="1">
      <c r="B3" s="1113"/>
      <c r="C3" s="1113"/>
      <c r="D3" s="500" t="s">
        <v>579</v>
      </c>
      <c r="E3" s="500" t="s">
        <v>580</v>
      </c>
      <c r="F3" s="500" t="s">
        <v>581</v>
      </c>
      <c r="G3" s="500" t="s">
        <v>582</v>
      </c>
      <c r="H3" s="500" t="s">
        <v>583</v>
      </c>
      <c r="I3" s="500" t="s">
        <v>584</v>
      </c>
      <c r="J3" s="500" t="s">
        <v>585</v>
      </c>
      <c r="K3" s="500" t="s">
        <v>586</v>
      </c>
    </row>
    <row r="4" spans="2:11" s="499" customFormat="1" ht="15" customHeight="1">
      <c r="B4" s="1113"/>
      <c r="C4" s="1113"/>
      <c r="D4" s="501" t="s">
        <v>587</v>
      </c>
      <c r="E4" s="501" t="s">
        <v>588</v>
      </c>
      <c r="F4" s="501" t="s">
        <v>589</v>
      </c>
      <c r="G4" s="501" t="s">
        <v>590</v>
      </c>
      <c r="H4" s="501" t="s">
        <v>591</v>
      </c>
      <c r="I4" s="501" t="s">
        <v>592</v>
      </c>
      <c r="J4" s="501" t="s">
        <v>593</v>
      </c>
      <c r="K4" s="501" t="s">
        <v>594</v>
      </c>
    </row>
    <row r="5" spans="2:11" s="499" customFormat="1">
      <c r="B5" s="1113"/>
      <c r="C5" s="1113"/>
      <c r="D5" s="501" t="s">
        <v>68</v>
      </c>
      <c r="E5" s="501" t="s">
        <v>595</v>
      </c>
      <c r="F5" s="501" t="s">
        <v>66</v>
      </c>
      <c r="G5" s="501" t="s">
        <v>596</v>
      </c>
      <c r="H5" s="501" t="s">
        <v>62</v>
      </c>
      <c r="I5" s="501" t="s">
        <v>597</v>
      </c>
      <c r="J5" s="501">
        <v>0</v>
      </c>
      <c r="K5" s="501">
        <v>0</v>
      </c>
    </row>
    <row r="6" spans="2:11" s="499" customFormat="1">
      <c r="B6" s="502">
        <v>1</v>
      </c>
      <c r="C6" s="601" t="s">
        <v>641</v>
      </c>
      <c r="D6" s="503">
        <v>0.41128273674352595</v>
      </c>
      <c r="E6" s="503">
        <v>1.0683970793440141</v>
      </c>
      <c r="F6" s="503">
        <v>0.12231926809790897</v>
      </c>
      <c r="G6" s="503">
        <v>1.4013495215917975</v>
      </c>
      <c r="H6" s="503">
        <v>2.1761658312921335</v>
      </c>
      <c r="I6" s="503">
        <v>0.70259080391651174</v>
      </c>
      <c r="J6" s="503">
        <v>0.14982229050155751</v>
      </c>
      <c r="K6" s="503">
        <v>0</v>
      </c>
    </row>
    <row r="7" spans="2:11" s="499" customFormat="1">
      <c r="B7" s="502">
        <v>2</v>
      </c>
      <c r="C7" s="602" t="s">
        <v>642</v>
      </c>
      <c r="D7" s="503">
        <v>3.2792360312340722E-2</v>
      </c>
      <c r="E7" s="503">
        <v>1.9229380415067412</v>
      </c>
      <c r="F7" s="503">
        <v>9.0801442188022316E-3</v>
      </c>
      <c r="G7" s="503">
        <v>2.969655289991088</v>
      </c>
      <c r="H7" s="503">
        <v>0.71917609279967465</v>
      </c>
      <c r="I7" s="503">
        <v>0.72310184041905923</v>
      </c>
      <c r="J7" s="503">
        <v>9.5055928296616771E-2</v>
      </c>
      <c r="K7" s="503">
        <v>0</v>
      </c>
    </row>
    <row r="8" spans="2:11" s="499" customFormat="1" ht="27">
      <c r="B8" s="502">
        <v>3</v>
      </c>
      <c r="C8" s="602" t="s">
        <v>643</v>
      </c>
      <c r="D8" s="503">
        <v>0</v>
      </c>
      <c r="E8" s="503">
        <v>1.312737757287868</v>
      </c>
      <c r="F8" s="503">
        <v>0</v>
      </c>
      <c r="G8" s="503">
        <v>2.9360895852749573</v>
      </c>
      <c r="H8" s="503">
        <v>3.0090179258972358</v>
      </c>
      <c r="I8" s="503">
        <v>0.69549264442602632</v>
      </c>
      <c r="J8" s="503">
        <v>0</v>
      </c>
      <c r="K8" s="503">
        <v>0</v>
      </c>
    </row>
    <row r="9" spans="2:11" s="499" customFormat="1">
      <c r="B9" s="502">
        <v>4</v>
      </c>
      <c r="C9" s="602" t="s">
        <v>644</v>
      </c>
      <c r="D9" s="503">
        <v>2.600796936409621E-2</v>
      </c>
      <c r="E9" s="503">
        <v>1.0603241354826676</v>
      </c>
      <c r="F9" s="503">
        <v>1.8989792023240235E-2</v>
      </c>
      <c r="G9" s="503">
        <v>0.5120289098278763</v>
      </c>
      <c r="H9" s="503">
        <v>3.8563352276614031</v>
      </c>
      <c r="I9" s="503">
        <v>0.26984718578392786</v>
      </c>
      <c r="J9" s="503">
        <v>1.1339129749659638</v>
      </c>
      <c r="K9" s="503">
        <v>0</v>
      </c>
    </row>
    <row r="10" spans="2:11" s="499" customFormat="1" ht="40.5">
      <c r="B10" s="502">
        <v>5</v>
      </c>
      <c r="C10" s="602" t="s">
        <v>645</v>
      </c>
      <c r="D10" s="503">
        <v>0.21487391043050544</v>
      </c>
      <c r="E10" s="503">
        <v>1.4245774095208636</v>
      </c>
      <c r="F10" s="503">
        <v>6.1226737351307278E-2</v>
      </c>
      <c r="G10" s="503">
        <v>0.82903487627215144</v>
      </c>
      <c r="H10" s="503">
        <v>2.8788936963948415</v>
      </c>
      <c r="I10" s="503">
        <v>0.71505736909316764</v>
      </c>
      <c r="J10" s="503">
        <v>0.14195383897079808</v>
      </c>
      <c r="K10" s="503">
        <v>-8.3079389726556999E-3</v>
      </c>
    </row>
    <row r="11" spans="2:11" s="499" customFormat="1" ht="27">
      <c r="B11" s="502">
        <v>6</v>
      </c>
      <c r="C11" s="602" t="s">
        <v>646</v>
      </c>
      <c r="D11" s="503">
        <v>2.0583048324897171E-2</v>
      </c>
      <c r="E11" s="503">
        <v>1.2972678633171242</v>
      </c>
      <c r="F11" s="503">
        <v>8.0852285415907218E-3</v>
      </c>
      <c r="G11" s="503">
        <v>0.83238567902789407</v>
      </c>
      <c r="H11" s="503">
        <v>1.5063036372624174</v>
      </c>
      <c r="I11" s="503">
        <v>0.60718993542803557</v>
      </c>
      <c r="J11" s="503">
        <v>0.24543391120729083</v>
      </c>
      <c r="K11" s="503">
        <v>-2.9520359101809873E-2</v>
      </c>
    </row>
    <row r="12" spans="2:11" s="499" customFormat="1" ht="27">
      <c r="B12" s="502">
        <v>7</v>
      </c>
      <c r="C12" s="602" t="s">
        <v>647</v>
      </c>
      <c r="D12" s="503">
        <v>1.0586801677902508E-2</v>
      </c>
      <c r="E12" s="503">
        <v>5.0093049570579646</v>
      </c>
      <c r="F12" s="503">
        <v>2.0000835787885593E-3</v>
      </c>
      <c r="G12" s="503">
        <v>0.42986167203355585</v>
      </c>
      <c r="H12" s="503">
        <v>0.26581387634109033</v>
      </c>
      <c r="I12" s="503">
        <v>0.81107763802138</v>
      </c>
      <c r="J12" s="503">
        <v>0.3654609692358759</v>
      </c>
      <c r="K12" s="503">
        <v>0</v>
      </c>
    </row>
    <row r="13" spans="2:11" s="499" customFormat="1" ht="54">
      <c r="B13" s="502">
        <v>8</v>
      </c>
      <c r="C13" s="602" t="s">
        <v>648</v>
      </c>
      <c r="D13" s="503">
        <v>0.2422075547770729</v>
      </c>
      <c r="E13" s="503">
        <v>3.7532328524832703</v>
      </c>
      <c r="F13" s="503">
        <v>0.12732683674655615</v>
      </c>
      <c r="G13" s="503">
        <v>1.090744692536967</v>
      </c>
      <c r="H13" s="503">
        <v>1.5534606406291118</v>
      </c>
      <c r="I13" s="503">
        <v>0.47430691472961134</v>
      </c>
      <c r="J13" s="503">
        <v>3.9064482046644054E-2</v>
      </c>
      <c r="K13" s="503">
        <v>0.21479854318815533</v>
      </c>
    </row>
    <row r="14" spans="2:11" s="499" customFormat="1" ht="27">
      <c r="B14" s="502">
        <v>9</v>
      </c>
      <c r="C14" s="602" t="s">
        <v>649</v>
      </c>
      <c r="D14" s="503">
        <v>0</v>
      </c>
      <c r="E14" s="503">
        <v>2.8697667418751864</v>
      </c>
      <c r="F14" s="503">
        <v>0</v>
      </c>
      <c r="G14" s="503">
        <v>0.51532043383269177</v>
      </c>
      <c r="H14" s="503">
        <v>0.85742763188403415</v>
      </c>
      <c r="I14" s="503">
        <v>0.63361682722609458</v>
      </c>
      <c r="J14" s="503">
        <v>4.6692073301954622E-2</v>
      </c>
      <c r="K14" s="503">
        <v>-4.4754291276196184E-3</v>
      </c>
    </row>
    <row r="15" spans="2:11" s="499" customFormat="1" ht="54">
      <c r="B15" s="502">
        <v>10</v>
      </c>
      <c r="C15" s="602" t="s">
        <v>650</v>
      </c>
      <c r="D15" s="503">
        <v>0.6313112348687776</v>
      </c>
      <c r="E15" s="503">
        <v>1</v>
      </c>
      <c r="F15" s="503">
        <v>0.15988177295379796</v>
      </c>
      <c r="G15" s="503">
        <v>2.476479116093254</v>
      </c>
      <c r="H15" s="503">
        <v>1.3391425141406033</v>
      </c>
      <c r="I15" s="503">
        <v>0.74674651087584321</v>
      </c>
      <c r="J15" s="503">
        <v>2.3510442702828798E-2</v>
      </c>
      <c r="K15" s="503">
        <v>0.52086996563305055</v>
      </c>
    </row>
    <row r="16" spans="2:11" s="499" customFormat="1" ht="27">
      <c r="B16" s="502">
        <v>11</v>
      </c>
      <c r="C16" s="602" t="s">
        <v>651</v>
      </c>
      <c r="D16" s="503">
        <v>0.6673766660519781</v>
      </c>
      <c r="E16" s="503">
        <v>1.1468734012167547</v>
      </c>
      <c r="F16" s="503">
        <v>0.1040810977066671</v>
      </c>
      <c r="G16" s="503">
        <v>1.4879391725633571</v>
      </c>
      <c r="H16" s="503">
        <v>2.1810372098527342</v>
      </c>
      <c r="I16" s="503">
        <v>0.84404444596125461</v>
      </c>
      <c r="J16" s="503">
        <v>6.369863734578661E-2</v>
      </c>
      <c r="K16" s="503">
        <v>6.0503684270610183E-4</v>
      </c>
    </row>
    <row r="17" spans="2:11" s="499" customFormat="1" ht="40.5">
      <c r="B17" s="502">
        <v>12</v>
      </c>
      <c r="C17" s="602" t="s">
        <v>652</v>
      </c>
      <c r="D17" s="503">
        <v>0.61719827335347166</v>
      </c>
      <c r="E17" s="503">
        <v>4.4192148156893181</v>
      </c>
      <c r="F17" s="503">
        <v>0.1844194740160397</v>
      </c>
      <c r="G17" s="503">
        <v>1.9298127949480044</v>
      </c>
      <c r="H17" s="503">
        <v>0.33306447178137011</v>
      </c>
      <c r="I17" s="503">
        <v>0.70119897935874176</v>
      </c>
      <c r="J17" s="503">
        <v>8.0002338507137477E-2</v>
      </c>
      <c r="K17" s="503">
        <v>-1.5793239369256238E-3</v>
      </c>
    </row>
    <row r="18" spans="2:11" s="499" customFormat="1" ht="40.5">
      <c r="B18" s="502">
        <v>13</v>
      </c>
      <c r="C18" s="602" t="s">
        <v>653</v>
      </c>
      <c r="D18" s="503">
        <v>0.46167430191821612</v>
      </c>
      <c r="E18" s="503">
        <v>7.0585334139056553</v>
      </c>
      <c r="F18" s="503">
        <v>5.7981466486750427E-2</v>
      </c>
      <c r="G18" s="503">
        <v>0.98427830119885407</v>
      </c>
      <c r="H18" s="503">
        <v>0.16202058071646788</v>
      </c>
      <c r="I18" s="503">
        <v>0.87441045289754571</v>
      </c>
      <c r="J18" s="503">
        <v>8.2277447037300763E-2</v>
      </c>
      <c r="K18" s="503">
        <v>0</v>
      </c>
    </row>
    <row r="19" spans="2:11" s="499" customFormat="1">
      <c r="B19" s="502">
        <v>14</v>
      </c>
      <c r="C19" s="602" t="s">
        <v>654</v>
      </c>
      <c r="D19" s="503">
        <v>0</v>
      </c>
      <c r="E19" s="503">
        <v>2.8687503553353908</v>
      </c>
      <c r="F19" s="503">
        <v>0</v>
      </c>
      <c r="G19" s="503">
        <v>0.73164527894617071</v>
      </c>
      <c r="H19" s="503">
        <v>1.4342011858157531</v>
      </c>
      <c r="I19" s="503">
        <v>0.83982435908269393</v>
      </c>
      <c r="J19" s="503">
        <v>0.10531632892857147</v>
      </c>
      <c r="K19" s="503"/>
    </row>
    <row r="20" spans="2:11" s="499" customFormat="1" ht="67.5">
      <c r="B20" s="502">
        <v>15</v>
      </c>
      <c r="C20" s="602" t="s">
        <v>655</v>
      </c>
      <c r="D20" s="503">
        <v>1.1359260248607159</v>
      </c>
      <c r="E20" s="503">
        <v>1.5672475699434238</v>
      </c>
      <c r="F20" s="503">
        <v>0.26270434266677101</v>
      </c>
      <c r="G20" s="503">
        <v>2.266533300643137</v>
      </c>
      <c r="H20" s="503">
        <v>0.9010138918651005</v>
      </c>
      <c r="I20" s="503">
        <v>0.76873111724068199</v>
      </c>
      <c r="J20" s="503">
        <v>2.8443372861061685E-2</v>
      </c>
      <c r="K20" s="503">
        <v>-1.3297223532505069E-3</v>
      </c>
    </row>
    <row r="21" spans="2:11" s="499" customFormat="1" ht="27">
      <c r="B21" s="502">
        <v>16</v>
      </c>
      <c r="C21" s="602" t="s">
        <v>656</v>
      </c>
      <c r="D21" s="503">
        <v>0.25483779918299715</v>
      </c>
      <c r="E21" s="503">
        <v>1</v>
      </c>
      <c r="F21" s="503">
        <v>5.1495415364336175E-2</v>
      </c>
      <c r="G21" s="503">
        <v>3.8960443148041821</v>
      </c>
      <c r="H21" s="503">
        <v>1.3852687221719653</v>
      </c>
      <c r="I21" s="503">
        <v>0.79792866078176394</v>
      </c>
      <c r="J21" s="503">
        <v>4.0025775125084165E-2</v>
      </c>
      <c r="K21" s="503">
        <v>0.25959792320644315</v>
      </c>
    </row>
    <row r="22" spans="2:11" s="499" customFormat="1">
      <c r="B22" s="502">
        <v>17</v>
      </c>
      <c r="C22" s="602" t="s">
        <v>657</v>
      </c>
      <c r="D22" s="503">
        <v>0.53716317520403178</v>
      </c>
      <c r="E22" s="503">
        <v>1.8351827840375359</v>
      </c>
      <c r="F22" s="503">
        <v>0.12032824567756392</v>
      </c>
      <c r="G22" s="503">
        <v>1.1717146054848993</v>
      </c>
      <c r="H22" s="503">
        <v>0.77440604328334972</v>
      </c>
      <c r="I22" s="503">
        <v>0.77599312232850026</v>
      </c>
      <c r="J22" s="503">
        <v>0.10266885990355269</v>
      </c>
      <c r="K22" s="503">
        <v>0</v>
      </c>
    </row>
    <row r="23" spans="2:11">
      <c r="C23" s="282" t="s">
        <v>598</v>
      </c>
      <c r="D23" s="283">
        <f t="shared" ref="D23:K23" si="0">AVERAGE(D6:D22)</f>
        <v>0.30963657982767812</v>
      </c>
      <c r="E23" s="283">
        <f t="shared" si="0"/>
        <v>2.3890793634119869</v>
      </c>
      <c r="F23" s="283">
        <f t="shared" si="0"/>
        <v>7.5877641495889422E-2</v>
      </c>
      <c r="G23" s="283">
        <f t="shared" si="0"/>
        <v>1.5565245614747549</v>
      </c>
      <c r="H23" s="283">
        <f t="shared" si="0"/>
        <v>1.4901617164581935</v>
      </c>
      <c r="I23" s="283">
        <f t="shared" si="0"/>
        <v>0.70477404750416717</v>
      </c>
      <c r="J23" s="283">
        <f t="shared" si="0"/>
        <v>0.16137292181988383</v>
      </c>
      <c r="K23" s="283">
        <f t="shared" si="0"/>
        <v>5.9416168461130861E-2</v>
      </c>
    </row>
  </sheetData>
  <mergeCells count="4">
    <mergeCell ref="B2:B5"/>
    <mergeCell ref="C2:C5"/>
    <mergeCell ref="D2:G2"/>
    <mergeCell ref="H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TABLAS - GRÁFICAS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parreño</dc:creator>
  <cp:lastModifiedBy>Sasquia</cp:lastModifiedBy>
  <cp:lastPrinted>2023-02-03T04:47:06Z</cp:lastPrinted>
  <dcterms:created xsi:type="dcterms:W3CDTF">2018-12-14T19:33:01Z</dcterms:created>
  <dcterms:modified xsi:type="dcterms:W3CDTF">2023-02-23T23:28:21Z</dcterms:modified>
</cp:coreProperties>
</file>